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 - Summ" sheetId="1" state="visible" r:id="rId3"/>
    <sheet name="Demand Detail" sheetId="2" state="visible" r:id="rId4"/>
    <sheet name="Red Rock &amp; New Ks" sheetId="3" state="visible" r:id="rId5"/>
    <sheet name="Out Years Data Input" sheetId="4" state="visible" r:id="rId6"/>
    <sheet name="Negociate Rate K" sheetId="5" state="visible" r:id="rId7"/>
    <sheet name="Annual Fuel Calc" sheetId="6" state="visible" r:id="rId8"/>
    <sheet name="Summary" sheetId="7" state="visible" r:id="rId9"/>
    <sheet name="Detail- 2001 Plan" sheetId="8" state="hidden" r:id="rId10"/>
    <sheet name="Annual Fuel Calc Alt" sheetId="9" state="visible" r:id="rId11"/>
    <sheet name="2002 Plan by Qtr" sheetId="10" state="visible" r:id="rId12"/>
    <sheet name="Firm Book" sheetId="11" state="visible" r:id="rId13"/>
    <sheet name="Surcharges Detail" sheetId="12" state="visible" r:id="rId14"/>
    <sheet name="Termination-Resubscription" sheetId="13" state="visible" r:id="rId15"/>
    <sheet name="WESTCompare0201" sheetId="14" state="visible" r:id="rId16"/>
  </sheets>
  <externalReferences>
    <externalReference r:id="rId17"/>
    <externalReference r:id="rId18"/>
  </externalReferences>
  <definedNames>
    <definedName function="false" hidden="false" localSheetId="9" name="_xlnm.Print_Area" vbProcedure="false">'2002 Plan by Qtr'!$A$2:$T$63</definedName>
    <definedName function="false" hidden="false" localSheetId="5" name="_xlnm.Print_Area" vbProcedure="false">'Annual Fuel Calc'!$A$2:$P$113</definedName>
    <definedName function="false" hidden="false" localSheetId="8" name="_xlnm.Print_Area" vbProcedure="false">'Annual Fuel Calc Alt'!$A$2:$P$144</definedName>
    <definedName function="false" hidden="false" localSheetId="0" name="_xlnm.Print_Area" vbProcedure="false">'Demand - Summ'!$B$19:$BY$27</definedName>
    <definedName function="false" hidden="false" localSheetId="0" name="_xlnm.Print_Titles" vbProcedure="false">'Demand - Summ'!$A:$E,'Demand - Summ'!$392:$393</definedName>
    <definedName function="false" hidden="false" localSheetId="10" name="_xlnm.Print_Area" vbProcedure="false">'Firm Book'!$A$1:$V$121</definedName>
    <definedName function="false" hidden="false" localSheetId="4" name="_xlnm.Print_Area" vbProcedure="false">'Negociate Rate K'!$A$1:$AS$32</definedName>
    <definedName function="false" hidden="false" localSheetId="3" name="_xlnm.Print_Area" vbProcedure="false">'Out Years Data Input'!$A$110:$AL$131</definedName>
    <definedName function="false" hidden="false" localSheetId="2" name="_xlnm.Print_Area" vbProcedure="false">'Red Rock &amp; New Ks'!$A$1:$AU$94</definedName>
    <definedName function="false" hidden="false" localSheetId="6" name="_xlnm.Print_Area" vbProcedure="false">Summary!$A$1:$N$312</definedName>
    <definedName function="false" hidden="false" localSheetId="11" name="_xlnm.Print_Area" vbProcedure="false">'Surcharges Detail'!$A$2:$T$73</definedName>
    <definedName function="false" hidden="false" localSheetId="12" name="_xlnm.Print_Area" vbProcedure="false">'Termination-Resubscription'!$A$105:$AW$174</definedName>
    <definedName function="false" hidden="false" localSheetId="12" name="_xlnm.Print_Titles" vbProcedure="false">'Termination-Resubscription'!$1:$10</definedName>
    <definedName function="false" hidden="false" localSheetId="13" name="_xlnm.Print_Area" vbProcedure="false">WESTCompare0201!$A$1:$BF$347</definedName>
    <definedName function="false" hidden="false" localSheetId="13" name="_xlnm.Print_Titles" vbProcedure="false">WESTCompare0201!$1:$10</definedName>
    <definedName function="false" hidden="false" name="BLANCO_CE" vbProcedure="false">#REF!</definedName>
    <definedName function="false" hidden="false" name="BLANCO_EST" vbProcedure="false">#REF!</definedName>
    <definedName function="false" hidden="false" name="BLANCO_PLAN" vbProcedure="false">#REF!</definedName>
    <definedName function="false" hidden="false" name="COMP_ACT95" vbProcedure="false">#REF!</definedName>
    <definedName function="false" hidden="false" name="COST_CE" vbProcedure="false">#REF!</definedName>
    <definedName function="false" hidden="false" name="COST_CE2_A" vbProcedure="false">#REF!</definedName>
    <definedName function="false" hidden="false" name="COST_EST" vbProcedure="false">#REF!</definedName>
    <definedName function="false" hidden="false" name="COST_PLAN" vbProcedure="false">#REF!</definedName>
    <definedName function="false" hidden="false" name="DCHANGE_ACT95" vbProcedure="false">#REF!</definedName>
    <definedName function="false" hidden="false" name="DEMAND_ACT95" vbProcedure="false">#REF!</definedName>
    <definedName function="false" hidden="false" name="DISC_ACT95" vbProcedure="false">#REF!</definedName>
    <definedName function="false" hidden="false" name="EASTFT_ACT95" vbProcedure="false">#REF!</definedName>
    <definedName function="false" hidden="false" name="EASTFT_CE" vbProcedure="false">#REF!</definedName>
    <definedName function="false" hidden="false" name="EASTFT_EST" vbProcedure="false">#REF!</definedName>
    <definedName function="false" hidden="false" name="EASTFT_PLAN" vbProcedure="false">#REF!</definedName>
    <definedName function="false" hidden="false" name="EASTIT_ACT95" vbProcedure="false">#REF!</definedName>
    <definedName function="false" hidden="false" name="EASTIT_CE" vbProcedure="false">#REF!</definedName>
    <definedName function="false" hidden="false" name="EASTIT_EST" vbProcedure="false">#REF!</definedName>
    <definedName function="false" hidden="false" name="EASTIT_PALN" vbProcedure="false">#REF!</definedName>
    <definedName function="false" hidden="false" name="EAST_ACT95" vbProcedure="false">#REF!</definedName>
    <definedName function="false" hidden="false" name="EAST_CE" vbProcedure="false">#REF!</definedName>
    <definedName function="false" hidden="false" name="EAST_EST" vbProcedure="false">#REF!</definedName>
    <definedName function="false" hidden="false" name="EAST_PLAN" vbProcedure="false">#REF!</definedName>
    <definedName function="false" hidden="false" name="FTS_ACT95" vbProcedure="false">#REF!</definedName>
    <definedName function="false" hidden="false" name="FTS_CE" vbProcedure="false">#REF!</definedName>
    <definedName function="false" hidden="false" name="FTS_EST" vbProcedure="false">#REF!</definedName>
    <definedName function="false" hidden="false" name="FTS_PLAN" vbProcedure="false">#REF!</definedName>
    <definedName function="false" hidden="false" name="FUEL_ACT95" vbProcedure="false">#REF!</definedName>
    <definedName function="false" hidden="false" name="FUEL_CE" vbProcedure="false">#REF!</definedName>
    <definedName function="false" hidden="false" name="FUEL_EST" vbProcedure="false">#REF!</definedName>
    <definedName function="false" hidden="false" name="FUEL_PLAN" vbProcedure="false">#REF!</definedName>
    <definedName function="false" hidden="false" name="ITS_ACT95" vbProcedure="false">#REF!</definedName>
    <definedName function="false" hidden="false" name="ITS_CE" vbProcedure="false">#REF!</definedName>
    <definedName function="false" hidden="false" name="ITS_EST" vbProcedure="false">#REF!</definedName>
    <definedName function="false" hidden="false" name="ITS_PLAN" vbProcedure="false">#REF!</definedName>
    <definedName function="false" hidden="false" name="MARGIN_ACT95" vbProcedure="false">#REF!</definedName>
    <definedName function="false" hidden="false" name="MARGIN_CE" vbProcedure="false">#REF!</definedName>
    <definedName function="false" hidden="false" name="MARGIN_EST" vbProcedure="false">#REF!</definedName>
    <definedName function="false" hidden="false" name="MARGIN_PLAN" vbProcedure="false">#REF!</definedName>
    <definedName function="false" hidden="false" name="Quarter_Month" vbProcedure="false">#REF!</definedName>
    <definedName function="false" hidden="false" name="RATES_ACT95" vbProcedure="false">#REF!</definedName>
    <definedName function="false" hidden="false" name="REVSUM_ATC95" vbProcedure="false">#REF!</definedName>
    <definedName function="false" hidden="false" name="REVSUM_ESTIMATE_A" vbProcedure="false">#REF!</definedName>
    <definedName function="false" hidden="false" name="R_ACT95" vbProcedure="false">#REF!</definedName>
    <definedName function="false" hidden="false" name="SALES_ACT95" vbProcedure="false">#REF!</definedName>
    <definedName function="false" hidden="false" name="SALES_CE" vbProcedure="false">#REF!</definedName>
    <definedName function="false" hidden="false" name="SALES_CE2_A" vbProcedure="false">#REF!</definedName>
    <definedName function="false" hidden="false" name="SALES_EST" vbProcedure="false">#REF!</definedName>
    <definedName function="false" hidden="false" name="SALES_PLAN" vbProcedure="false">#REF!</definedName>
    <definedName function="false" hidden="false" name="SJEAST_CE" vbProcedure="false">#REF!</definedName>
    <definedName function="false" hidden="false" name="SJEAST_EST" vbProcedure="false">#REF!</definedName>
    <definedName function="false" hidden="false" name="SJEAST_PLAN" vbProcedure="false">#REF!</definedName>
    <definedName function="false" hidden="false" name="SJTHOR_CE" vbProcedure="false">#REF!</definedName>
    <definedName function="false" hidden="false" name="SJTHOR_EST" vbProcedure="false">#REF!</definedName>
    <definedName function="false" hidden="false" name="SJTHOR_PLAN" vbProcedure="false">#REF!</definedName>
    <definedName function="false" hidden="false" name="SJ_ACT95" vbProcedure="false">#REF!</definedName>
    <definedName function="false" hidden="false" name="SJ_CE" vbProcedure="false">#REF!</definedName>
    <definedName function="false" hidden="false" name="SJ_EST" vbProcedure="false">#REF!</definedName>
    <definedName function="false" hidden="false" name="SJ_PLAN" vbProcedure="false">#REF!</definedName>
    <definedName function="false" hidden="false" name="SUMMARY_ACT95" vbProcedure="false">#REF!</definedName>
    <definedName function="false" hidden="false" name="SUMMARY_CE" vbProcedure="false">#REF!</definedName>
    <definedName function="false" hidden="false" name="SUMMARY_CE2" vbProcedure="false">#REF!</definedName>
    <definedName function="false" hidden="false" name="SUMMARY_EST" vbProcedure="false">#REF!</definedName>
    <definedName function="false" hidden="false" name="SUMMARY_PLAN" vbProcedure="false">#REF!</definedName>
    <definedName function="false" hidden="false" name="VAR_ACT95" vbProcedure="false">#REF!</definedName>
    <definedName function="false" hidden="false" name="VOLUME_CE" vbProcedure="false">#REF!</definedName>
    <definedName function="false" hidden="false" name="VOLUME_EST" vbProcedure="false">#REF!</definedName>
    <definedName function="false" hidden="false" name="VOLUME_PLA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5" authorId="0">
      <text>
        <r>
          <rPr>
            <b val="true"/>
            <sz val="8"/>
            <color rgb="FF000000"/>
            <rFont val="Tahoma"/>
            <family val="0"/>
          </rPr>
          <t xml:space="preserve">MDQ is 40/day in Jan.,  Feb, Nov. &amp; Dec; 25/day in March, April &amp; Oct., 10/day in May-Sept. Daily volumes are on line 370.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</xdr:row>
                <xdr:rowOff>7</xdr:rowOff>
              </xdr:from>
              <xdr:to>
                <xdr:col>4</xdr:col>
                <xdr:colOff>10</xdr:colOff>
                <xdr:row>57</xdr:row>
                <xdr:rowOff>13</xdr:rowOff>
              </xdr:to>
            </anchor>
          </commentPr>
        </mc:Choice>
        <mc:Fallback/>
      </mc:AlternateContent>
    </comment>
    <comment ref="B56" authorId="0">
      <text>
        <r>
          <rPr>
            <b val="true"/>
            <sz val="8"/>
            <color rgb="FF000000"/>
            <rFont val="Tahoma"/>
            <family val="0"/>
          </rPr>
          <t xml:space="preserve">Rate Changes from $0.02 to $0.025 in August.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54</xdr:row>
                <xdr:rowOff>7</xdr:rowOff>
              </xdr:from>
              <xdr:to>
                <xdr:col>4</xdr:col>
                <xdr:colOff>10</xdr:colOff>
                <xdr:row>58</xdr:row>
                <xdr:rowOff>13</xdr:rowOff>
              </xdr:to>
            </anchor>
          </commentPr>
        </mc:Choice>
        <mc:Fallback/>
      </mc:AlternateContent>
    </comment>
    <comment ref="B57" authorId="0">
      <text>
        <r>
          <rPr>
            <b val="true"/>
            <sz val="8"/>
            <color rgb="FF000000"/>
            <rFont val="Tahoma"/>
            <family val="0"/>
          </rPr>
          <t xml:space="preserve">Assumption being made that Richardson will exercise their option to turn back their capacity for three months.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55</xdr:row>
                <xdr:rowOff>7</xdr:rowOff>
              </xdr:from>
              <xdr:to>
                <xdr:col>4</xdr:col>
                <xdr:colOff>10</xdr:colOff>
                <xdr:row>59</xdr:row>
                <xdr:rowOff>13</xdr:rowOff>
              </xdr:to>
            </anchor>
          </commentPr>
        </mc:Choice>
        <mc:Fallback/>
      </mc:AlternateContent>
    </comment>
    <comment ref="B107" authorId="0">
      <text>
        <r>
          <rPr>
            <b val="true"/>
            <sz val="8"/>
            <color rgb="FF000000"/>
            <rFont val="Tahoma"/>
            <family val="0"/>
          </rPr>
          <t xml:space="preserve">MDQ is 40/day in Jan.,  Feb, Nov. &amp; Dec; 25/day in March, April &amp; Oct., 10/day in May-Sept. Daily volumes are on line 370.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105</xdr:row>
                <xdr:rowOff>7</xdr:rowOff>
              </xdr:from>
              <xdr:to>
                <xdr:col>4</xdr:col>
                <xdr:colOff>10</xdr:colOff>
                <xdr:row>109</xdr:row>
                <xdr:rowOff>13</xdr:rowOff>
              </xdr:to>
            </anchor>
          </commentPr>
        </mc:Choice>
        <mc:Fallback/>
      </mc:AlternateContent>
    </comment>
    <comment ref="B111" authorId="0">
      <text>
        <r>
          <rPr>
            <b val="true"/>
            <sz val="8"/>
            <color rgb="FF000000"/>
            <rFont val="Tahoma"/>
            <family val="0"/>
          </rPr>
          <t xml:space="preserve">Rate Changes from $0.02 to $0.025 in August.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109</xdr:row>
                <xdr:rowOff>7</xdr:rowOff>
              </xdr:from>
              <xdr:to>
                <xdr:col>4</xdr:col>
                <xdr:colOff>10</xdr:colOff>
                <xdr:row>113</xdr:row>
                <xdr:rowOff>13</xdr:rowOff>
              </xdr:to>
            </anchor>
          </commentPr>
        </mc:Choice>
        <mc:Fallback/>
      </mc:AlternateContent>
    </comment>
    <comment ref="B114" authorId="0">
      <text>
        <r>
          <rPr>
            <b val="true"/>
            <sz val="8"/>
            <color rgb="FF000000"/>
            <rFont val="Tahoma"/>
            <family val="0"/>
          </rPr>
          <t xml:space="preserve">Assumption being made that Richardson will exercise their option to turn back their capacity for three months.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112</xdr:row>
                <xdr:rowOff>7</xdr:rowOff>
              </xdr:from>
              <xdr:to>
                <xdr:col>4</xdr:col>
                <xdr:colOff>10</xdr:colOff>
                <xdr:row>116</xdr:row>
                <xdr:rowOff>13</xdr:rowOff>
              </xdr:to>
            </anchor>
          </commentPr>
        </mc:Choice>
        <mc:Fallback/>
      </mc:AlternateContent>
    </comment>
    <comment ref="E55" authorId="0">
      <text>
        <r>
          <rPr>
            <b val="true"/>
            <sz val="8"/>
            <color rgb="FF000000"/>
            <rFont val="Tahoma"/>
            <family val="0"/>
          </rPr>
          <t xml:space="preserve">PNM may extend term for 1-15 years. Notice due to TW by 9/30/00.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53</xdr:row>
                <xdr:rowOff>7</xdr:rowOff>
              </xdr:from>
              <xdr:to>
                <xdr:col>6</xdr:col>
                <xdr:colOff>72</xdr:colOff>
                <xdr:row>57</xdr:row>
                <xdr:rowOff>13</xdr:rowOff>
              </xdr:to>
            </anchor>
          </commentPr>
        </mc:Choice>
        <mc:Fallback/>
      </mc:AlternateContent>
    </comment>
    <comment ref="E107" authorId="0">
      <text>
        <r>
          <rPr>
            <b val="true"/>
            <sz val="8"/>
            <color rgb="FF000000"/>
            <rFont val="Tahoma"/>
            <family val="0"/>
          </rPr>
          <t xml:space="preserve">PNM may extend term for 1-15 years. Notice due to TW by 9/30/00.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105</xdr:row>
                <xdr:rowOff>7</xdr:rowOff>
              </xdr:from>
              <xdr:to>
                <xdr:col>6</xdr:col>
                <xdr:colOff>72</xdr:colOff>
                <xdr:row>109</xdr:row>
                <xdr:rowOff>13</xdr:rowOff>
              </xdr:to>
            </anchor>
          </commentPr>
        </mc:Choice>
        <mc:Fallback/>
      </mc:AlternateContent>
    </comment>
    <comment ref="F66" authorId="0">
      <text>
        <r>
          <rPr>
            <b val="true"/>
            <sz val="8"/>
            <color rgb="FF000000"/>
            <rFont val="Tahoma"/>
            <family val="0"/>
          </rPr>
          <t xml:space="preserve">10/day in Oct., 40/day in Nov. and Dec.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64</xdr:row>
                <xdr:rowOff>7</xdr:rowOff>
              </xdr:from>
              <xdr:to>
                <xdr:col>7</xdr:col>
                <xdr:colOff>59</xdr:colOff>
                <xdr:row>68</xdr:row>
                <xdr:rowOff>13</xdr:rowOff>
              </xdr:to>
            </anchor>
          </commentPr>
        </mc:Choice>
        <mc:Fallback/>
      </mc:AlternateContent>
    </comment>
    <comment ref="F108" authorId="0">
      <text>
        <r>
          <rPr>
            <b val="true"/>
            <sz val="8"/>
            <color rgb="FF000000"/>
            <rFont val="Tahoma"/>
            <family val="0"/>
          </rPr>
          <t xml:space="preserve">10/day in Oct., 40/day in Nov. and Dec.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106</xdr:row>
                <xdr:rowOff>7</xdr:rowOff>
              </xdr:from>
              <xdr:to>
                <xdr:col>7</xdr:col>
                <xdr:colOff>59</xdr:colOff>
                <xdr:row>110</xdr:row>
                <xdr:rowOff>13</xdr:rowOff>
              </xdr:to>
            </anchor>
          </commentPr>
        </mc:Choice>
        <mc:Fallback/>
      </mc:AlternateContent>
    </comment>
    <comment ref="G56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$0.0157 8/1/01.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54</xdr:row>
                <xdr:rowOff>7</xdr:rowOff>
              </xdr:from>
              <xdr:to>
                <xdr:col>8</xdr:col>
                <xdr:colOff>71</xdr:colOff>
                <xdr:row>58</xdr:row>
                <xdr:rowOff>13</xdr:rowOff>
              </xdr:to>
            </anchor>
          </commentPr>
        </mc:Choice>
        <mc:Fallback/>
      </mc:AlternateContent>
    </comment>
    <comment ref="G111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$0.0157 8/1/01.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109</xdr:row>
                <xdr:rowOff>7</xdr:rowOff>
              </xdr:from>
              <xdr:to>
                <xdr:col>8</xdr:col>
                <xdr:colOff>71</xdr:colOff>
                <xdr:row>113</xdr:row>
                <xdr:rowOff>13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Santa Fe has permanently released this contract.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53</xdr:colOff>
                <xdr:row>181</xdr:row>
                <xdr:rowOff>7</xdr:rowOff>
              </xdr:from>
              <xdr:to>
                <xdr:col>5</xdr:col>
                <xdr:colOff>9</xdr:colOff>
                <xdr:row>185</xdr:row>
                <xdr:rowOff>12</xdr:rowOff>
              </xdr:to>
            </anchor>
          </commentPr>
        </mc:Choice>
        <mc:Fallback/>
      </mc:AlternateContent>
    </comment>
    <comment ref="A230" authorId="0">
      <text>
        <r>
          <rPr>
            <b val="true"/>
            <sz val="8"/>
            <color rgb="FF000000"/>
            <rFont val="Tahoma"/>
            <family val="0"/>
          </rPr>
          <t xml:space="preserve">Santa Fe has permanently released this contract.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53</xdr:colOff>
                <xdr:row>381</xdr:row>
                <xdr:rowOff>7</xdr:rowOff>
              </xdr:from>
              <xdr:to>
                <xdr:col>5</xdr:col>
                <xdr:colOff>9</xdr:colOff>
                <xdr:row>385</xdr:row>
                <xdr:rowOff>11</xdr:rowOff>
              </xdr:to>
            </anchor>
          </commentPr>
        </mc:Choice>
        <mc:Fallback/>
      </mc:AlternateContent>
    </comment>
    <comment ref="G19" authorId="0">
      <text>
        <r>
          <rPr>
            <b val="true"/>
            <sz val="8"/>
            <color rgb="FF000000"/>
            <rFont val="Tahoma"/>
            <family val="0"/>
          </rPr>
          <t xml:space="preserve">Rate changes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170</xdr:row>
                <xdr:rowOff>7</xdr:rowOff>
              </xdr:from>
              <xdr:to>
                <xdr:col>52</xdr:col>
                <xdr:colOff>39</xdr:colOff>
                <xdr:row>174</xdr:row>
                <xdr:rowOff>12</xdr:rowOff>
              </xdr:to>
            </anchor>
          </commentPr>
        </mc:Choice>
        <mc:Fallback/>
      </mc:AlternateContent>
    </commen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Rate changes effective 11/1/01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181</xdr:row>
                <xdr:rowOff>7</xdr:rowOff>
              </xdr:from>
              <xdr:to>
                <xdr:col>52</xdr:col>
                <xdr:colOff>39</xdr:colOff>
                <xdr:row>185</xdr:row>
                <xdr:rowOff>12</xdr:rowOff>
              </xdr:to>
            </anchor>
          </commentPr>
        </mc:Choice>
        <mc:Fallback/>
      </mc:AlternateContent>
    </comment>
    <comment ref="G31" authorId="0">
      <text>
        <r>
          <rPr>
            <b val="true"/>
            <sz val="8"/>
            <color rgb="FF000000"/>
            <rFont val="Tahoma"/>
            <family val="0"/>
          </rPr>
          <t xml:space="preserve">Rate 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182</xdr:row>
                <xdr:rowOff>7</xdr:rowOff>
              </xdr:from>
              <xdr:to>
                <xdr:col>52</xdr:col>
                <xdr:colOff>39</xdr:colOff>
                <xdr:row>186</xdr:row>
                <xdr:rowOff>12</xdr:rowOff>
              </xdr:to>
            </anchor>
          </commentPr>
        </mc:Choice>
        <mc:Fallback/>
      </mc:AlternateContent>
    </comment>
    <comment ref="G32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183</xdr:row>
                <xdr:rowOff>7</xdr:rowOff>
              </xdr:from>
              <xdr:to>
                <xdr:col>52</xdr:col>
                <xdr:colOff>39</xdr:colOff>
                <xdr:row>187</xdr:row>
                <xdr:rowOff>12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184</xdr:row>
                <xdr:rowOff>7</xdr:rowOff>
              </xdr:from>
              <xdr:to>
                <xdr:col>52</xdr:col>
                <xdr:colOff>39</xdr:colOff>
                <xdr:row>188</xdr:row>
                <xdr:rowOff>12</xdr:rowOff>
              </xdr:to>
            </anchor>
          </commentPr>
        </mc:Choice>
        <mc:Fallback/>
      </mc:AlternateContent>
    </comment>
    <comment ref="G34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185</xdr:row>
                <xdr:rowOff>7</xdr:rowOff>
              </xdr:from>
              <xdr:to>
                <xdr:col>52</xdr:col>
                <xdr:colOff>39</xdr:colOff>
                <xdr:row>189</xdr:row>
                <xdr:rowOff>12</xdr:rowOff>
              </xdr:to>
            </anchor>
          </commentPr>
        </mc:Choice>
        <mc:Fallback/>
      </mc:AlternateContent>
    </commen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186</xdr:row>
                <xdr:rowOff>7</xdr:rowOff>
              </xdr:from>
              <xdr:to>
                <xdr:col>52</xdr:col>
                <xdr:colOff>39</xdr:colOff>
                <xdr:row>190</xdr:row>
                <xdr:rowOff>12</xdr:rowOff>
              </xdr:to>
            </anchor>
          </commentPr>
        </mc:Choice>
        <mc:Fallback/>
      </mc:AlternateContent>
    </commen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187</xdr:row>
                <xdr:rowOff>7</xdr:rowOff>
              </xdr:from>
              <xdr:to>
                <xdr:col>52</xdr:col>
                <xdr:colOff>39</xdr:colOff>
                <xdr:row>191</xdr:row>
                <xdr:rowOff>12</xdr:rowOff>
              </xdr:to>
            </anchor>
          </commentPr>
        </mc:Choice>
        <mc:Fallback/>
      </mc:AlternateContent>
    </comment>
    <comment ref="G38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$0.1514 3/1/01.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189</xdr:row>
                <xdr:rowOff>7</xdr:rowOff>
              </xdr:from>
              <xdr:to>
                <xdr:col>52</xdr:col>
                <xdr:colOff>39</xdr:colOff>
                <xdr:row>193</xdr:row>
                <xdr:rowOff>12</xdr:rowOff>
              </xdr:to>
            </anchor>
          </commentPr>
        </mc:Choice>
        <mc:Fallback/>
      </mc:AlternateContent>
    </comment>
    <comment ref="G39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$0.1614 12/1/01.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190</xdr:row>
                <xdr:rowOff>7</xdr:rowOff>
              </xdr:from>
              <xdr:to>
                <xdr:col>52</xdr:col>
                <xdr:colOff>39</xdr:colOff>
                <xdr:row>194</xdr:row>
                <xdr:rowOff>12</xdr:rowOff>
              </xdr:to>
            </anchor>
          </commentPr>
        </mc:Choice>
        <mc:Fallback/>
      </mc:AlternateContent>
    </comment>
    <comment ref="G48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$0.1614 12/1/01.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199</xdr:row>
                <xdr:rowOff>7</xdr:rowOff>
              </xdr:from>
              <xdr:to>
                <xdr:col>52</xdr:col>
                <xdr:colOff>39</xdr:colOff>
                <xdr:row>203</xdr:row>
                <xdr:rowOff>12</xdr:rowOff>
              </xdr:to>
            </anchor>
          </commentPr>
        </mc:Choice>
        <mc:Fallback/>
      </mc:AlternateContent>
    </comment>
    <comment ref="G51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202</xdr:row>
                <xdr:rowOff>7</xdr:rowOff>
              </xdr:from>
              <xdr:to>
                <xdr:col>52</xdr:col>
                <xdr:colOff>39</xdr:colOff>
                <xdr:row>206</xdr:row>
                <xdr:rowOff>12</xdr:rowOff>
              </xdr:to>
            </anchor>
          </commentPr>
        </mc:Choice>
        <mc:Fallback/>
      </mc:AlternateContent>
    </comment>
    <comment ref="G52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203</xdr:row>
                <xdr:rowOff>7</xdr:rowOff>
              </xdr:from>
              <xdr:to>
                <xdr:col>52</xdr:col>
                <xdr:colOff>39</xdr:colOff>
                <xdr:row>207</xdr:row>
                <xdr:rowOff>12</xdr:rowOff>
              </xdr:to>
            </anchor>
          </commentPr>
        </mc:Choice>
        <mc:Fallback/>
      </mc:AlternateContent>
    </comment>
    <comment ref="G53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204</xdr:row>
                <xdr:rowOff>7</xdr:rowOff>
              </xdr:from>
              <xdr:to>
                <xdr:col>52</xdr:col>
                <xdr:colOff>39</xdr:colOff>
                <xdr:row>208</xdr:row>
                <xdr:rowOff>12</xdr:rowOff>
              </xdr:to>
            </anchor>
          </commentPr>
        </mc:Choice>
        <mc:Fallback/>
      </mc:AlternateContent>
    </comment>
    <comment ref="G54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205</xdr:row>
                <xdr:rowOff>7</xdr:rowOff>
              </xdr:from>
              <xdr:to>
                <xdr:col>52</xdr:col>
                <xdr:colOff>39</xdr:colOff>
                <xdr:row>209</xdr:row>
                <xdr:rowOff>12</xdr:rowOff>
              </xdr:to>
            </anchor>
          </commentPr>
        </mc:Choice>
        <mc:Fallback/>
      </mc:AlternateContent>
    </comment>
    <comment ref="G55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206</xdr:row>
                <xdr:rowOff>7</xdr:rowOff>
              </xdr:from>
              <xdr:to>
                <xdr:col>52</xdr:col>
                <xdr:colOff>39</xdr:colOff>
                <xdr:row>210</xdr:row>
                <xdr:rowOff>12</xdr:rowOff>
              </xdr:to>
            </anchor>
          </commentPr>
        </mc:Choice>
        <mc:Fallback/>
      </mc:AlternateContent>
    </comment>
    <comment ref="G56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207</xdr:row>
                <xdr:rowOff>7</xdr:rowOff>
              </xdr:from>
              <xdr:to>
                <xdr:col>52</xdr:col>
                <xdr:colOff>39</xdr:colOff>
                <xdr:row>211</xdr:row>
                <xdr:rowOff>12</xdr:rowOff>
              </xdr:to>
            </anchor>
          </commentPr>
        </mc:Choice>
        <mc:Fallback/>
      </mc:AlternateContent>
    </comment>
    <comment ref="G57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51</xdr:col>
                <xdr:colOff>17</xdr:colOff>
                <xdr:row>208</xdr:row>
                <xdr:rowOff>7</xdr:rowOff>
              </xdr:from>
              <xdr:to>
                <xdr:col>52</xdr:col>
                <xdr:colOff>39</xdr:colOff>
                <xdr:row>212</xdr:row>
                <xdr:rowOff>12</xdr:rowOff>
              </xdr:to>
            </anchor>
          </commentPr>
        </mc:Choice>
        <mc:Fallback/>
      </mc:AlternateContent>
    </comment>
    <comment ref="G183" authorId="0">
      <text>
        <r>
          <rPr>
            <b val="true"/>
            <sz val="8"/>
            <color rgb="FF000000"/>
            <rFont val="Tahoma"/>
            <family val="0"/>
          </rPr>
          <t xml:space="preserve">Rate changes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334</xdr:row>
                <xdr:rowOff>8</xdr:rowOff>
              </xdr:from>
              <xdr:to>
                <xdr:col>52</xdr:col>
                <xdr:colOff>39</xdr:colOff>
                <xdr:row>338</xdr:row>
                <xdr:rowOff>11</xdr:rowOff>
              </xdr:to>
            </anchor>
          </commentPr>
        </mc:Choice>
        <mc:Fallback/>
      </mc:AlternateContent>
    </comment>
    <comment ref="G230" authorId="0">
      <text>
        <r>
          <rPr>
            <b val="true"/>
            <sz val="8"/>
            <color rgb="FF000000"/>
            <rFont val="Tahoma"/>
            <family val="0"/>
          </rPr>
          <t xml:space="preserve">Rate changes effective 11/1/01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381</xdr:row>
                <xdr:rowOff>7</xdr:rowOff>
              </xdr:from>
              <xdr:to>
                <xdr:col>52</xdr:col>
                <xdr:colOff>39</xdr:colOff>
                <xdr:row>385</xdr:row>
                <xdr:rowOff>11</xdr:rowOff>
              </xdr:to>
            </anchor>
          </commentPr>
        </mc:Choice>
        <mc:Fallback/>
      </mc:AlternateContent>
    </comment>
    <comment ref="G234" authorId="0">
      <text>
        <r>
          <rPr>
            <b val="true"/>
            <sz val="8"/>
            <color rgb="FF000000"/>
            <rFont val="Tahoma"/>
            <family val="0"/>
          </rPr>
          <t xml:space="preserve">Rate 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385</xdr:row>
                <xdr:rowOff>7</xdr:rowOff>
              </xdr:from>
              <xdr:to>
                <xdr:col>52</xdr:col>
                <xdr:colOff>39</xdr:colOff>
                <xdr:row>389</xdr:row>
                <xdr:rowOff>11</xdr:rowOff>
              </xdr:to>
            </anchor>
          </commentPr>
        </mc:Choice>
        <mc:Fallback/>
      </mc:AlternateContent>
    </comment>
    <comment ref="G235" authorId="0">
      <text>
        <r>
          <rPr>
            <b val="true"/>
            <sz val="8"/>
            <color rgb="FF000000"/>
            <rFont val="Tahoma"/>
            <family val="0"/>
          </rPr>
          <t xml:space="preserve">Rate 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233</xdr:row>
                <xdr:rowOff>7</xdr:rowOff>
              </xdr:from>
              <xdr:to>
                <xdr:col>52</xdr:col>
                <xdr:colOff>39</xdr:colOff>
                <xdr:row>237</xdr:row>
                <xdr:rowOff>11</xdr:rowOff>
              </xdr:to>
            </anchor>
          </commentPr>
        </mc:Choice>
        <mc:Fallback/>
      </mc:AlternateContent>
    </comment>
    <comment ref="G239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390</xdr:row>
                <xdr:rowOff>7</xdr:rowOff>
              </xdr:from>
              <xdr:to>
                <xdr:col>52</xdr:col>
                <xdr:colOff>39</xdr:colOff>
                <xdr:row>394</xdr:row>
                <xdr:rowOff>11</xdr:rowOff>
              </xdr:to>
            </anchor>
          </commentPr>
        </mc:Choice>
        <mc:Fallback/>
      </mc:AlternateContent>
    </comment>
    <comment ref="G243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394</xdr:row>
                <xdr:rowOff>7</xdr:rowOff>
              </xdr:from>
              <xdr:to>
                <xdr:col>52</xdr:col>
                <xdr:colOff>39</xdr:colOff>
                <xdr:row>398</xdr:row>
                <xdr:rowOff>11</xdr:rowOff>
              </xdr:to>
            </anchor>
          </commentPr>
        </mc:Choice>
        <mc:Fallback/>
      </mc:AlternateContent>
    </comment>
    <comment ref="G247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398</xdr:row>
                <xdr:rowOff>7</xdr:rowOff>
              </xdr:from>
              <xdr:to>
                <xdr:col>52</xdr:col>
                <xdr:colOff>39</xdr:colOff>
                <xdr:row>402</xdr:row>
                <xdr:rowOff>11</xdr:rowOff>
              </xdr:to>
            </anchor>
          </commentPr>
        </mc:Choice>
        <mc:Fallback/>
      </mc:AlternateContent>
    </comment>
    <comment ref="G251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402</xdr:row>
                <xdr:rowOff>7</xdr:rowOff>
              </xdr:from>
              <xdr:to>
                <xdr:col>52</xdr:col>
                <xdr:colOff>39</xdr:colOff>
                <xdr:row>406</xdr:row>
                <xdr:rowOff>11</xdr:rowOff>
              </xdr:to>
            </anchor>
          </commentPr>
        </mc:Choice>
        <mc:Fallback/>
      </mc:AlternateContent>
    </comment>
    <comment ref="G255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406</xdr:row>
                <xdr:rowOff>7</xdr:rowOff>
              </xdr:from>
              <xdr:to>
                <xdr:col>52</xdr:col>
                <xdr:colOff>39</xdr:colOff>
                <xdr:row>410</xdr:row>
                <xdr:rowOff>11</xdr:rowOff>
              </xdr:to>
            </anchor>
          </commentPr>
        </mc:Choice>
        <mc:Fallback/>
      </mc:AlternateContent>
    </comment>
    <comment ref="G264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$0.1514 3/1/01.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415</xdr:row>
                <xdr:rowOff>7</xdr:rowOff>
              </xdr:from>
              <xdr:to>
                <xdr:col>52</xdr:col>
                <xdr:colOff>39</xdr:colOff>
                <xdr:row>419</xdr:row>
                <xdr:rowOff>11</xdr:rowOff>
              </xdr:to>
            </anchor>
          </commentPr>
        </mc:Choice>
        <mc:Fallback/>
      </mc:AlternateContent>
    </comment>
    <comment ref="G302" authorId="0">
      <text>
        <r>
          <rPr>
            <b val="true"/>
            <sz val="8"/>
            <color rgb="FF000000"/>
            <rFont val="Tahoma"/>
            <family val="0"/>
          </rPr>
          <t xml:space="preserve">Rate increases to $0.1614 12/1/01.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453</xdr:row>
                <xdr:rowOff>7</xdr:rowOff>
              </xdr:from>
              <xdr:to>
                <xdr:col>52</xdr:col>
                <xdr:colOff>39</xdr:colOff>
                <xdr:row>457</xdr:row>
                <xdr:rowOff>11</xdr:rowOff>
              </xdr:to>
            </anchor>
          </commentPr>
        </mc:Choice>
        <mc:Fallback/>
      </mc:AlternateContent>
    </comment>
    <comment ref="G309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460</xdr:row>
                <xdr:rowOff>7</xdr:rowOff>
              </xdr:from>
              <xdr:to>
                <xdr:col>52</xdr:col>
                <xdr:colOff>39</xdr:colOff>
                <xdr:row>464</xdr:row>
                <xdr:rowOff>11</xdr:rowOff>
              </xdr:to>
            </anchor>
          </commentPr>
        </mc:Choice>
        <mc:Fallback/>
      </mc:AlternateContent>
    </comment>
    <comment ref="G313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464</xdr:row>
                <xdr:rowOff>7</xdr:rowOff>
              </xdr:from>
              <xdr:to>
                <xdr:col>52</xdr:col>
                <xdr:colOff>39</xdr:colOff>
                <xdr:row>468</xdr:row>
                <xdr:rowOff>11</xdr:rowOff>
              </xdr:to>
            </anchor>
          </commentPr>
        </mc:Choice>
        <mc:Fallback/>
      </mc:AlternateContent>
    </comment>
    <comment ref="G317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468</xdr:row>
                <xdr:rowOff>7</xdr:rowOff>
              </xdr:from>
              <xdr:to>
                <xdr:col>52</xdr:col>
                <xdr:colOff>39</xdr:colOff>
                <xdr:row>472</xdr:row>
                <xdr:rowOff>11</xdr:rowOff>
              </xdr:to>
            </anchor>
          </commentPr>
        </mc:Choice>
        <mc:Fallback/>
      </mc:AlternateContent>
    </comment>
    <comment ref="G321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472</xdr:row>
                <xdr:rowOff>7</xdr:rowOff>
              </xdr:from>
              <xdr:to>
                <xdr:col>52</xdr:col>
                <xdr:colOff>39</xdr:colOff>
                <xdr:row>476</xdr:row>
                <xdr:rowOff>11</xdr:rowOff>
              </xdr:to>
            </anchor>
          </commentPr>
        </mc:Choice>
        <mc:Fallback/>
      </mc:AlternateContent>
    </comment>
    <comment ref="G325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476</xdr:row>
                <xdr:rowOff>7</xdr:rowOff>
              </xdr:from>
              <xdr:to>
                <xdr:col>52</xdr:col>
                <xdr:colOff>39</xdr:colOff>
                <xdr:row>480</xdr:row>
                <xdr:rowOff>11</xdr:rowOff>
              </xdr:to>
            </anchor>
          </commentPr>
        </mc:Choice>
        <mc:Fallback/>
      </mc:AlternateContent>
    </comment>
    <comment ref="G329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480</xdr:row>
                <xdr:rowOff>7</xdr:rowOff>
              </xdr:from>
              <xdr:to>
                <xdr:col>52</xdr:col>
                <xdr:colOff>39</xdr:colOff>
                <xdr:row>484</xdr:row>
                <xdr:rowOff>11</xdr:rowOff>
              </xdr:to>
            </anchor>
          </commentPr>
        </mc:Choice>
        <mc:Fallback/>
      </mc:AlternateContent>
    </comment>
    <comment ref="G333" authorId="0">
      <text>
        <r>
          <rPr>
            <b val="true"/>
            <sz val="8"/>
            <color rgb="FF000000"/>
            <rFont val="Tahoma"/>
            <family val="0"/>
          </rPr>
          <t xml:space="preserve">Rate change effective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17</xdr:colOff>
                <xdr:row>484</xdr:row>
                <xdr:rowOff>7</xdr:rowOff>
              </xdr:from>
              <xdr:to>
                <xdr:col>52</xdr:col>
                <xdr:colOff>39</xdr:colOff>
                <xdr:row>488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<sst xmlns="http://schemas.openxmlformats.org/spreadsheetml/2006/main" count="4111" uniqueCount="755">
  <si>
    <t xml:space="preserve">Transwestern Pipeline Company</t>
  </si>
  <si>
    <t xml:space="preserve">Summary Demand Report</t>
  </si>
  <si>
    <t xml:space="preserve">PATH</t>
  </si>
  <si>
    <t xml:space="preserve">Service</t>
  </si>
  <si>
    <t xml:space="preserve">Charge</t>
  </si>
  <si>
    <t xml:space="preserve">Region</t>
  </si>
  <si>
    <t xml:space="preserve">Delivery Area</t>
  </si>
  <si>
    <t xml:space="preserve">Receipt Area</t>
  </si>
  <si>
    <t xml:space="preserve">Type</t>
  </si>
  <si>
    <t xml:space="preserve">Code</t>
  </si>
  <si>
    <t xml:space="preserve">Volumes</t>
  </si>
  <si>
    <t xml:space="preserve">Rates</t>
  </si>
  <si>
    <t xml:space="preserve">Revenues</t>
  </si>
  <si>
    <t xml:space="preserve">EAST           </t>
  </si>
  <si>
    <t xml:space="preserve">E. THOREAU  </t>
  </si>
  <si>
    <t xml:space="preserve">FTS-1   </t>
  </si>
  <si>
    <t xml:space="preserve">RES</t>
  </si>
  <si>
    <t xml:space="preserve">SAN JUAN    </t>
  </si>
  <si>
    <t xml:space="preserve">THOREAU     </t>
  </si>
  <si>
    <t xml:space="preserve">W. THOREAU  </t>
  </si>
  <si>
    <t xml:space="preserve">Total EAST           </t>
  </si>
  <si>
    <t xml:space="preserve">IGNACIO        </t>
  </si>
  <si>
    <t xml:space="preserve">Total IGNACIO        </t>
  </si>
  <si>
    <t xml:space="preserve">IGN_BLANCO     </t>
  </si>
  <si>
    <t xml:space="preserve">Total IGN_BLANCO     </t>
  </si>
  <si>
    <t xml:space="preserve">SAN JUAN       </t>
  </si>
  <si>
    <t xml:space="preserve">Total SAN JUAN       </t>
  </si>
  <si>
    <t xml:space="preserve">WEST           </t>
  </si>
  <si>
    <t xml:space="preserve">IGNACIO     </t>
  </si>
  <si>
    <t xml:space="preserve">Total WEST           </t>
  </si>
  <si>
    <t xml:space="preserve">Contract</t>
  </si>
  <si>
    <t xml:space="preserve">Rate</t>
  </si>
  <si>
    <t xml:space="preserve">Contract Demand</t>
  </si>
  <si>
    <t xml:space="preserve">Base</t>
  </si>
  <si>
    <t xml:space="preserve">Surcharges</t>
  </si>
  <si>
    <t xml:space="preserve">Total</t>
  </si>
  <si>
    <t xml:space="preserve">Demand</t>
  </si>
  <si>
    <t xml:space="preserve">Delivery Point</t>
  </si>
  <si>
    <t xml:space="preserve">Receipt Point</t>
  </si>
  <si>
    <t xml:space="preserve">Shipper Name</t>
  </si>
  <si>
    <t xml:space="preserve">Number</t>
  </si>
  <si>
    <t xml:space="preserve">Start Date</t>
  </si>
  <si>
    <t xml:space="preserve">Term Date</t>
  </si>
  <si>
    <t xml:space="preserve">Volume per Day</t>
  </si>
  <si>
    <t xml:space="preserve">Demand Rate</t>
  </si>
  <si>
    <t xml:space="preserve">SCS </t>
  </si>
  <si>
    <t xml:space="preserve">TCR</t>
  </si>
  <si>
    <t xml:space="preserve">GRD</t>
  </si>
  <si>
    <t xml:space="preserve">Revenue</t>
  </si>
  <si>
    <t xml:space="preserve">RICHARDSON PRODUCTS COMPANY</t>
  </si>
  <si>
    <t xml:space="preserve">EASTERN NEW MEXICO GAS ASSOCIATION</t>
  </si>
  <si>
    <t xml:space="preserve">BP ENERGY COMPANY</t>
  </si>
  <si>
    <t xml:space="preserve">AGAVE ENERGY CO.</t>
  </si>
  <si>
    <t xml:space="preserve">ENRON NORTH AMERICA CORP.</t>
  </si>
  <si>
    <t xml:space="preserve">NEW MEXICO NATURAL GAS INC</t>
  </si>
  <si>
    <t xml:space="preserve">U S GAS TRANSPORTATION, INC.</t>
  </si>
  <si>
    <t xml:space="preserve">DUKE ENERGY TRADING AND MARKETING,L.L.C.</t>
  </si>
  <si>
    <t xml:space="preserve">ASTRA POWER LLC</t>
  </si>
  <si>
    <t xml:space="preserve">DUKE ENERGY FIELD SERVICES, LP</t>
  </si>
  <si>
    <t xml:space="preserve">BASS ENTERPRISES PRODUCTION COMPANY</t>
  </si>
  <si>
    <t xml:space="preserve">  </t>
  </si>
  <si>
    <t xml:space="preserve">BURLINGTON RESOURCES TRADING, INC.</t>
  </si>
  <si>
    <t xml:space="preserve">CONOCO, INC.</t>
  </si>
  <si>
    <t xml:space="preserve">Total of EAST           </t>
  </si>
  <si>
    <t xml:space="preserve">SOUTHERN UTE INDIAN TRIBE</t>
  </si>
  <si>
    <t xml:space="preserve">WILLIAMS ENERGY MARKETING &amp; TRADING CO.</t>
  </si>
  <si>
    <t xml:space="preserve">PHILLIPS PETROLEUM COMPANY</t>
  </si>
  <si>
    <t xml:space="preserve">RED CEDAR GATHERING COMPANY</t>
  </si>
  <si>
    <t xml:space="preserve">TEXACO NATURAL GAS, INC.</t>
  </si>
  <si>
    <t xml:space="preserve">Total of IGNACIO        </t>
  </si>
  <si>
    <t xml:space="preserve">PNM GAS SERVICES</t>
  </si>
  <si>
    <t xml:space="preserve">PAN-ALBERTA GAS (U.S.), INC.</t>
  </si>
  <si>
    <t xml:space="preserve">Total of IGN_BLANCO     </t>
  </si>
  <si>
    <t xml:space="preserve">SOUTHERN CALIFORNIA GAS COMPANY</t>
  </si>
  <si>
    <t xml:space="preserve">CITIZENS COMMUNICATIONS COMPANY</t>
  </si>
  <si>
    <t xml:space="preserve">PACIFIC GAS AND ELECTRIC COMPANY</t>
  </si>
  <si>
    <t xml:space="preserve">EL PASO ENERGY MARKETING COMPANY</t>
  </si>
  <si>
    <t xml:space="preserve">MAVRIX/UNSUBSCRIBED</t>
  </si>
  <si>
    <t xml:space="preserve">Total of SAN JUAN       </t>
  </si>
  <si>
    <t xml:space="preserve">PG&amp;E ENERGY TRADING-GAS CORPORATION</t>
  </si>
  <si>
    <t xml:space="preserve">ARIZONA PUBLIC SERVICE COMPANY</t>
  </si>
  <si>
    <t xml:space="preserve">RELIANT ENERGY SERVICES, INC.</t>
  </si>
  <si>
    <t xml:space="preserve">SOUTHWEST GAS CORPORATION</t>
  </si>
  <si>
    <t xml:space="preserve">ONEOK ENERGY MARKETING AND TRADING COMPA</t>
  </si>
  <si>
    <t xml:space="preserve">SEMPRA ENERGY TRADING CORP.</t>
  </si>
  <si>
    <t xml:space="preserve">SACRAMENTO MUNICIPAL UTILITY DISTRICT</t>
  </si>
  <si>
    <t xml:space="preserve">EL PASO MERCHANT ENERGY, L.P.</t>
  </si>
  <si>
    <t xml:space="preserve">SOUTHERN ENERGY, INC.</t>
  </si>
  <si>
    <t xml:space="preserve">NORTH STAR STEEL COMPANY</t>
  </si>
  <si>
    <t xml:space="preserve">TXU ENERGY TRADING COMPANY</t>
  </si>
  <si>
    <t xml:space="preserve">DYNEGY MARKETING AND TRADE</t>
  </si>
  <si>
    <t xml:space="preserve">Total of WEST           </t>
  </si>
  <si>
    <t xml:space="preserve">2002 Plan</t>
  </si>
  <si>
    <t xml:space="preserve">Red Rock Contracts, Resubscribed Contracts and Rate Increases</t>
  </si>
  <si>
    <t xml:space="preserve">Inclusion Key</t>
  </si>
  <si>
    <t xml:space="preserve">Y</t>
  </si>
  <si>
    <t xml:space="preserve">Y = Yes, include in 2002 Plan.     N = No, not included in 2002 Plan.</t>
  </si>
  <si>
    <t xml:space="preserve">#  Days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</si>
  <si>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</si>
  <si>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</si>
  <si>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</si>
  <si>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</si>
  <si>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</si>
  <si>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</si>
  <si>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</si>
  <si>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</si>
  <si>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</si>
  <si>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</si>
  <si>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</si>
  <si>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</si>
  <si>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 </t>
  </si>
  <si>
    <t xml:space="preserve">Start Term/</t>
  </si>
  <si>
    <t xml:space="preserve">Term</t>
  </si>
  <si>
    <t xml:space="preserve">Dem/D</t>
  </si>
  <si>
    <t xml:space="preserve">Comm</t>
  </si>
  <si>
    <t xml:space="preserve">Total Rate</t>
  </si>
  <si>
    <t xml:space="preserve">CFC RATE</t>
  </si>
  <si>
    <t xml:space="preserve">TOTAL BY</t>
  </si>
  <si>
    <t xml:space="preserve">CR#</t>
  </si>
  <si>
    <t xml:space="preserve">Company</t>
  </si>
  <si>
    <t xml:space="preserve">Description</t>
  </si>
  <si>
    <t xml:space="preserve">End</t>
  </si>
  <si>
    <t xml:space="preserve">MDQ</t>
  </si>
  <si>
    <t xml:space="preserve">$</t>
  </si>
  <si>
    <t xml:space="preserve">Volume</t>
  </si>
  <si>
    <t xml:space="preserve">$ Revenue</t>
  </si>
  <si>
    <t xml:space="preserve">INCREASE</t>
  </si>
  <si>
    <t xml:space="preserve">CONTRACT</t>
  </si>
  <si>
    <t xml:space="preserve">EOT to EOT</t>
  </si>
  <si>
    <t xml:space="preserve">Sid Richardson (Resubscribe)</t>
  </si>
  <si>
    <t xml:space="preserve">One -part</t>
  </si>
  <si>
    <t xml:space="preserve">24198*SC</t>
  </si>
  <si>
    <t xml:space="preserve">Richardson</t>
  </si>
  <si>
    <t xml:space="preserve">Agave</t>
  </si>
  <si>
    <t xml:space="preserve">Sid/Bass</t>
  </si>
  <si>
    <t xml:space="preserve">PNM</t>
  </si>
  <si>
    <t xml:space="preserve">Duke (Resubscribe)</t>
  </si>
  <si>
    <t xml:space="preserve">KN Processing (Resubscribe)</t>
  </si>
  <si>
    <t xml:space="preserve">TOTAL EOT TO EOT</t>
  </si>
  <si>
    <t xml:space="preserve">IGNACIO - TO EL PASO BLANCO</t>
  </si>
  <si>
    <t xml:space="preserve">BP Energy</t>
  </si>
  <si>
    <t xml:space="preserve">Unsubscribed</t>
  </si>
  <si>
    <t xml:space="preserve">one-part</t>
  </si>
  <si>
    <t xml:space="preserve">TOTAL IGNACIO TO EL PASO BLANCO</t>
  </si>
  <si>
    <t xml:space="preserve">Sempra Energy</t>
  </si>
  <si>
    <t xml:space="preserve">TOTAL IGNACIO TO BLANCO</t>
  </si>
  <si>
    <t xml:space="preserve">SJ to THOR</t>
  </si>
  <si>
    <t xml:space="preserve">Conoco, Inc.</t>
  </si>
  <si>
    <t xml:space="preserve">CFC Rate Increase</t>
  </si>
  <si>
    <t xml:space="preserve">SoCal</t>
  </si>
  <si>
    <t xml:space="preserve">20/31/05</t>
  </si>
  <si>
    <t xml:space="preserve">PG&amp;E</t>
  </si>
  <si>
    <t xml:space="preserve">El Paso Energy</t>
  </si>
  <si>
    <t xml:space="preserve">Duke Energy</t>
  </si>
  <si>
    <t xml:space="preserve">Texaco Natural Gas</t>
  </si>
  <si>
    <t xml:space="preserve">Citizens Utilities Co.</t>
  </si>
  <si>
    <t xml:space="preserve">TOTAL THOR TO WOT</t>
  </si>
  <si>
    <t xml:space="preserve">EOT to WOT</t>
  </si>
  <si>
    <t xml:space="preserve">PPL</t>
  </si>
  <si>
    <t xml:space="preserve">Red Rock</t>
  </si>
  <si>
    <t xml:space="preserve">Western</t>
  </si>
  <si>
    <t xml:space="preserve">Oneok</t>
  </si>
  <si>
    <t xml:space="preserve">Calpine</t>
  </si>
  <si>
    <t xml:space="preserve">US Gypsum</t>
  </si>
  <si>
    <t xml:space="preserve">Frito Lay</t>
  </si>
  <si>
    <t xml:space="preserve">       Subtotal Red Rock</t>
  </si>
  <si>
    <t xml:space="preserve">APS </t>
  </si>
  <si>
    <t xml:space="preserve">MAVRIX TRANSPORTATION TRADING COMPANY</t>
  </si>
  <si>
    <t xml:space="preserve">Oneok (Resubscribe)</t>
  </si>
  <si>
    <t xml:space="preserve">PG&amp;E (Resubscribe)</t>
  </si>
  <si>
    <t xml:space="preserve">       Subtotal Other</t>
  </si>
  <si>
    <t xml:space="preserve">TOTAL EOT TO WOT</t>
  </si>
  <si>
    <t xml:space="preserve">THOR to WOT</t>
  </si>
  <si>
    <t xml:space="preserve">WOT to WOT</t>
  </si>
  <si>
    <t xml:space="preserve">North Star Steel</t>
  </si>
  <si>
    <t xml:space="preserve">one part rate</t>
  </si>
  <si>
    <t xml:space="preserve">TOTAL WOT TO WOT</t>
  </si>
  <si>
    <t xml:space="preserve">Other Data Needed</t>
  </si>
  <si>
    <t xml:space="preserve">DATA INPUT SCREEN</t>
  </si>
  <si>
    <t xml:space="preserve">Number of Days</t>
  </si>
  <si>
    <t xml:space="preserve">Unhedged Monthly Index Price</t>
  </si>
  <si>
    <t xml:space="preserve">Hedged Price</t>
  </si>
  <si>
    <t xml:space="preserve">Hedged volume</t>
  </si>
  <si>
    <t xml:space="preserve">Fuel used percentage</t>
  </si>
  <si>
    <t xml:space="preserve">UAF percentage</t>
  </si>
  <si>
    <t xml:space="preserve">REVENUE DIFFERENCE FOR NEGOTIATED RATE DEALS</t>
  </si>
  <si>
    <t xml:space="preserve">Negociated Rate Deal Diff. - East to West</t>
  </si>
  <si>
    <t xml:space="preserve">Negociated Rate Deal Diff. - San Juan to West</t>
  </si>
  <si>
    <t xml:space="preserve">Negociated Rate Deal Diff. - Ignacio  (to El Paso)</t>
  </si>
  <si>
    <t xml:space="preserve">Negociated Rate Deal Diff. - Ignacio to Blanco</t>
  </si>
  <si>
    <t xml:space="preserve">Negociated Rate Deal Diff. - East to East</t>
  </si>
  <si>
    <t xml:space="preserve">Negociated Rate Deal Diff. - San Juan to East</t>
  </si>
  <si>
    <t xml:space="preserve">"COPY/PASTE" FROM DEMAND SUMMARY TAB</t>
  </si>
  <si>
    <t xml:space="preserve">INPUTS FOR DEMAND REVENUES AND VOLUMES</t>
  </si>
  <si>
    <t xml:space="preserve">Demand Summary</t>
  </si>
  <si>
    <t xml:space="preserve">EAST           EOT -EOT</t>
  </si>
  <si>
    <t xml:space="preserve">FTS-1</t>
  </si>
  <si>
    <t xml:space="preserve">EAST           IG - EOT</t>
  </si>
  <si>
    <t xml:space="preserve">EAST           SJ - EOT</t>
  </si>
  <si>
    <t xml:space="preserve">EAST           THOR- EOT</t>
  </si>
  <si>
    <t xml:space="preserve">EAST           WOT -EOT</t>
  </si>
  <si>
    <t xml:space="preserve">Total EAST           DEMAND</t>
  </si>
  <si>
    <t xml:space="preserve">IGNACIO        EL PASO BLANCO</t>
  </si>
  <si>
    <t xml:space="preserve">Total IGNACIO        DEMAND</t>
  </si>
  <si>
    <t xml:space="preserve">Total IGN_BLANCO     DEMAND</t>
  </si>
  <si>
    <t xml:space="preserve">SAN JUAN       SJ - SJ</t>
  </si>
  <si>
    <t xml:space="preserve">SAN JUAN       SJ - THOR</t>
  </si>
  <si>
    <t xml:space="preserve">Total SAN JUAN       DEMAND</t>
  </si>
  <si>
    <t xml:space="preserve">WEST           EOT- WOT</t>
  </si>
  <si>
    <t xml:space="preserve">WEST           IG - WOT</t>
  </si>
  <si>
    <t xml:space="preserve">WEST           SJ - WOT</t>
  </si>
  <si>
    <t xml:space="preserve">WEST           THOR - WOT</t>
  </si>
  <si>
    <t xml:space="preserve">WEST           WOT - WOT</t>
  </si>
  <si>
    <t xml:space="preserve">Total WEST          DEMAND</t>
  </si>
  <si>
    <t xml:space="preserve">INPUT FROM NEW CONTRACTS TAB</t>
  </si>
  <si>
    <t xml:space="preserve">INPUT</t>
  </si>
  <si>
    <t xml:space="preserve">ADDITIONAL DEMAND (LFT, Daily Firms, etc.)</t>
  </si>
  <si>
    <t xml:space="preserve">on TAB</t>
  </si>
  <si>
    <t xml:space="preserve">COMMODITY VOLUME LOAD FACTORS</t>
  </si>
  <si>
    <t xml:space="preserve">EAST :  From EOT, WOT &amp; Thoreau</t>
  </si>
  <si>
    <t xml:space="preserve">EAST :  From IG &amp; SJ</t>
  </si>
  <si>
    <t xml:space="preserve">IGNACIO:  To El Paso Blanco</t>
  </si>
  <si>
    <t xml:space="preserve">IGNACIO_BLANCO:  To Blanco Hub</t>
  </si>
  <si>
    <t xml:space="preserve">THOREAU:  From SJ</t>
  </si>
  <si>
    <t xml:space="preserve">WEST:  From EOT</t>
  </si>
  <si>
    <t xml:space="preserve">WEST:  From IG &amp; SJ</t>
  </si>
  <si>
    <t xml:space="preserve">WEST:  From Thoreau &amp; WOT</t>
  </si>
  <si>
    <t xml:space="preserve">CALCULATION  - ONLY INPUT COMMODITY RATES</t>
  </si>
  <si>
    <t xml:space="preserve">Commodity</t>
  </si>
  <si>
    <t xml:space="preserve">Commodity               Commodity</t>
  </si>
  <si>
    <t xml:space="preserve">FTS-1 COMMODITY REVENUE AND VOLUMES</t>
  </si>
  <si>
    <t xml:space="preserve">EAST           EOT to EOT</t>
  </si>
  <si>
    <t xml:space="preserve">EAST           IG to EOT</t>
  </si>
  <si>
    <t xml:space="preserve">EAST           SJ to EOT</t>
  </si>
  <si>
    <t xml:space="preserve">EAST           Thor to EOT</t>
  </si>
  <si>
    <t xml:space="preserve">EAST           WOT to EOT</t>
  </si>
  <si>
    <t xml:space="preserve">IGNACIO        IG to EL PASO BLANCO</t>
  </si>
  <si>
    <t xml:space="preserve">IGN_BLANCO     IG to BLANCO HUB</t>
  </si>
  <si>
    <t xml:space="preserve">SAN JUAN       SJ to SJ</t>
  </si>
  <si>
    <t xml:space="preserve">SAN JUAN       SJ to THOR</t>
  </si>
  <si>
    <t xml:space="preserve">WEST           EOT to WOT</t>
  </si>
  <si>
    <t xml:space="preserve">WEST           IG to WOT</t>
  </si>
  <si>
    <t xml:space="preserve">WEST           SJ to WOT</t>
  </si>
  <si>
    <t xml:space="preserve">WEST           THOR to WOT</t>
  </si>
  <si>
    <t xml:space="preserve">WEST           WOT to WOT</t>
  </si>
  <si>
    <r>
      <rPr>
        <b val="true"/>
        <sz val="10"/>
        <color rgb="FF0000FF"/>
        <rFont val="Arial"/>
        <family val="2"/>
      </rPr>
      <t xml:space="preserve">INPUT</t>
    </r>
    <r>
      <rPr>
        <b val="true"/>
        <sz val="10"/>
        <color rgb="FFFF0000"/>
        <rFont val="Arial"/>
        <family val="2"/>
      </rPr>
      <t xml:space="preserve"> </t>
    </r>
    <r>
      <rPr>
        <b val="true"/>
        <sz val="10"/>
        <rFont val="Arial"/>
        <family val="2"/>
      </rPr>
      <t xml:space="preserve">AND </t>
    </r>
    <r>
      <rPr>
        <b val="true"/>
        <sz val="10"/>
        <color rgb="FFFF0000"/>
        <rFont val="Arial"/>
        <family val="2"/>
      </rPr>
      <t xml:space="preserve">CALCULATION</t>
    </r>
  </si>
  <si>
    <t xml:space="preserve">ITS-1 COMMODITY REVENUE AND VOLUMES</t>
  </si>
  <si>
    <t xml:space="preserve">ITS-1   </t>
  </si>
  <si>
    <t xml:space="preserve">Separated for FINAL DEMAND REVENUE Calculation</t>
  </si>
  <si>
    <t xml:space="preserve">TWO-PART or MAX RATE DEMAND VOLUME BREAKOUT Summary</t>
  </si>
  <si>
    <t xml:space="preserve">CALC</t>
  </si>
  <si>
    <t xml:space="preserve">ONE-PART RATE DEMAND CONTRACTS VOLUMES</t>
  </si>
  <si>
    <t xml:space="preserve">ONE-PART RATE CONTRACTS - DEMAND COMMODITY CREDIT</t>
  </si>
  <si>
    <t xml:space="preserve">CALCULATION</t>
  </si>
  <si>
    <t xml:space="preserve">FINAL DEMAND REVENUES AND VOLUMES</t>
  </si>
  <si>
    <t xml:space="preserve">Negociated Rate Contracts</t>
  </si>
  <si>
    <t xml:space="preserve">Fuel</t>
  </si>
  <si>
    <t xml:space="preserve">%</t>
  </si>
  <si>
    <t xml:space="preserve">NEGOCIATED RATE CONTRACTS - ADDITIONAL REVENUE ABOVE MAX RATES</t>
  </si>
  <si>
    <t xml:space="preserve">SJ TO WOT</t>
  </si>
  <si>
    <t xml:space="preserve">Dynegy  - INDEX REVENUE</t>
  </si>
  <si>
    <t xml:space="preserve">Dynegy  - CBS Max Demand</t>
  </si>
  <si>
    <t xml:space="preserve">Dynegy  - CBS Commodity</t>
  </si>
  <si>
    <t xml:space="preserve">GRI Discount 8/1</t>
  </si>
  <si>
    <t xml:space="preserve">Dynegy  - Plan Model Fuel Retainage</t>
  </si>
  <si>
    <t xml:space="preserve">Reliant </t>
  </si>
  <si>
    <t xml:space="preserve">Reliant  - CBS Max Demand</t>
  </si>
  <si>
    <t xml:space="preserve">Reliant  - CBS Commodity</t>
  </si>
  <si>
    <t xml:space="preserve">Reliant  - Plan Model Fuel Retainage</t>
  </si>
  <si>
    <t xml:space="preserve">TOTAL SJ TO WOT</t>
  </si>
  <si>
    <t xml:space="preserve">ANNUAL TOTAL ADDITIONAL</t>
  </si>
  <si>
    <t xml:space="preserve">Average</t>
  </si>
  <si>
    <t xml:space="preserve">2002 PLAN</t>
  </si>
  <si>
    <t xml:space="preserve">All Commodity Deliveries per Fin. Planning Model</t>
  </si>
  <si>
    <t xml:space="preserve">Deliveries by Applicable Fuel Percent:</t>
  </si>
  <si>
    <t xml:space="preserve">   East to West (5%)</t>
  </si>
  <si>
    <t xml:space="preserve">   Thor to West (4.5%)</t>
  </si>
  <si>
    <t xml:space="preserve">   IG/SJ to West (4.75%)</t>
  </si>
  <si>
    <t xml:space="preserve">   IG to EP Blanco (.25%)</t>
  </si>
  <si>
    <t xml:space="preserve">   IG to Blanco Hub and SJ to Thor (.25%)</t>
  </si>
  <si>
    <t xml:space="preserve">   IG/SJ to East (1.56%)</t>
  </si>
  <si>
    <t xml:space="preserve">   East to East (1.31%)</t>
  </si>
  <si>
    <t xml:space="preserve">Negoti. Deals Adjustment to Fuel Retainage Calc.(sj to wot)</t>
  </si>
  <si>
    <t xml:space="preserve">Fuel Percentages</t>
  </si>
  <si>
    <t xml:space="preserve">Calculated Receipts (Daily)</t>
  </si>
  <si>
    <t xml:space="preserve">   East to West </t>
  </si>
  <si>
    <t xml:space="preserve">   Thor to West </t>
  </si>
  <si>
    <t xml:space="preserve">   IG/SJ to West </t>
  </si>
  <si>
    <t xml:space="preserve">   IG to EP Blanco </t>
  </si>
  <si>
    <t xml:space="preserve">   IG to Blanco Hub and SJ to Thor </t>
  </si>
  <si>
    <t xml:space="preserve">   IG/SJ to East </t>
  </si>
  <si>
    <t xml:space="preserve">   East to East </t>
  </si>
  <si>
    <t xml:space="preserve">Total Daily Receipts</t>
  </si>
  <si>
    <t xml:space="preserve">Back off:</t>
  </si>
  <si>
    <t xml:space="preserve">   San Juan to Thoreau/ Ignacio to Blanco Hub Del. Vols.</t>
  </si>
  <si>
    <t xml:space="preserve">Adjusted Total Daily Receipts</t>
  </si>
  <si>
    <t xml:space="preserve">Total Monthly Receipts</t>
  </si>
  <si>
    <r>
      <rPr>
        <u val="single"/>
        <sz val="10"/>
        <rFont val="Arial"/>
        <family val="2"/>
      </rPr>
      <t xml:space="preserve">Calculated</t>
    </r>
    <r>
      <rPr>
        <b val="true"/>
        <u val="single"/>
        <sz val="10"/>
        <rFont val="Arial"/>
        <family val="2"/>
      </rPr>
      <t xml:space="preserve"> Retainage</t>
    </r>
    <r>
      <rPr>
        <u val="single"/>
        <sz val="10"/>
        <rFont val="Arial"/>
        <family val="2"/>
      </rPr>
      <t xml:space="preserve"> (Daily)</t>
    </r>
  </si>
  <si>
    <t xml:space="preserve">   IG to Hub and SJ to Thor (.25%)</t>
  </si>
  <si>
    <t xml:space="preserve">Total Daily Retainage</t>
  </si>
  <si>
    <t xml:space="preserve">Fuel Used (Calculated on Deliveries)</t>
  </si>
  <si>
    <t xml:space="preserve">UAF Operations</t>
  </si>
  <si>
    <t xml:space="preserve">UAF Accounting</t>
  </si>
  <si>
    <t xml:space="preserve">Total Retained $</t>
  </si>
  <si>
    <t xml:space="preserve">Less: Adjustment for Hedging (5/d)</t>
  </si>
  <si>
    <t xml:space="preserve">Additional Revenue from Selling Hedged Volumes</t>
  </si>
  <si>
    <t xml:space="preserve">Less: Fuel Used</t>
  </si>
  <si>
    <t xml:space="preserve">UAF Price Differential</t>
  </si>
  <si>
    <t xml:space="preserve">Less: UAF Operations</t>
  </si>
  <si>
    <t xml:space="preserve">Less: UAF Accounting</t>
  </si>
  <si>
    <t xml:space="preserve">  Calculated Total Fuel Upside</t>
  </si>
  <si>
    <t xml:space="preserve">Unhedged Price</t>
  </si>
  <si>
    <t xml:space="preserve">UAF %  Operations</t>
  </si>
  <si>
    <t xml:space="preserve">UAF %  Accounting</t>
  </si>
  <si>
    <t xml:space="preserve">UAF Price</t>
  </si>
  <si>
    <t xml:space="preserve">Burned %  (Calculated on Deliveries)</t>
  </si>
  <si>
    <t xml:space="preserve">Hedged Volumes</t>
  </si>
  <si>
    <t xml:space="preserve">Unhedged Volumes</t>
  </si>
  <si>
    <t xml:space="preserve">Less: Total UAF</t>
  </si>
  <si>
    <t xml:space="preserve">Calculated Total Fuel Upside</t>
  </si>
  <si>
    <t xml:space="preserve">Additional Fuel Information</t>
  </si>
  <si>
    <t xml:space="preserve">Factor being used</t>
  </si>
  <si>
    <t xml:space="preserve">UAF Volume</t>
  </si>
  <si>
    <t xml:space="preserve">Price</t>
  </si>
  <si>
    <t xml:space="preserve">UAF Dollar</t>
  </si>
  <si>
    <t xml:space="preserve">2001 Plan UAF Calculation</t>
  </si>
  <si>
    <t xml:space="preserve">Excess Fuel Volumes</t>
  </si>
  <si>
    <t xml:space="preserve">Hedged volumes</t>
  </si>
  <si>
    <t xml:space="preserve">Unhedged Volumes available</t>
  </si>
  <si>
    <t xml:space="preserve">FUEL BURNED ASSUMING 100% EAST RETAINAGE BURNT</t>
  </si>
  <si>
    <t xml:space="preserve">Retainage Monthly MMBTU</t>
  </si>
  <si>
    <t xml:space="preserve">EAST Retainage</t>
  </si>
  <si>
    <t xml:space="preserve">WEST Retainage</t>
  </si>
  <si>
    <t xml:space="preserve">Total Retainage</t>
  </si>
  <si>
    <t xml:space="preserve">Deliveries MMBTU/Day</t>
  </si>
  <si>
    <t xml:space="preserve">East Deliveries</t>
  </si>
  <si>
    <t xml:space="preserve">West Deliveries</t>
  </si>
  <si>
    <t xml:space="preserve">Burned Alternate Method Monthly MMBTU</t>
  </si>
  <si>
    <t xml:space="preserve">East 110% of Retainage</t>
  </si>
  <si>
    <t xml:space="preserve">West(.018/.022 of Deliveries)</t>
  </si>
  <si>
    <t xml:space="preserve">Burned .018 /.022Of Deliveries-Old method</t>
  </si>
  <si>
    <t xml:space="preserve">Difference Alt Method and Old Method MMBTU</t>
  </si>
  <si>
    <t xml:space="preserve">Fuel Index Price</t>
  </si>
  <si>
    <t xml:space="preserve">Difference Alt Method and Old Method  $</t>
  </si>
  <si>
    <t xml:space="preserve">DAYS OF MONTH</t>
  </si>
  <si>
    <t xml:space="preserve">TRANSWESTERN PIPELINE COMPANY</t>
  </si>
  <si>
    <t xml:space="preserve">MARGIN SUMMARY</t>
  </si>
  <si>
    <t xml:space="preserve">S:\Marketing\TWFIN\MKT_ANLY\TW\TWFIN\2001\Misc\[PLAN_FORECAST_DESIGN.xls]/Summary</t>
  </si>
  <si>
    <t xml:space="preserve">Plan</t>
  </si>
  <si>
    <t xml:space="preserve">1st Qtr</t>
  </si>
  <si>
    <t xml:space="preserve">2nd Qtr</t>
  </si>
  <si>
    <t xml:space="preserve">3rd Qtr</t>
  </si>
  <si>
    <t xml:space="preserve">4th Qtr</t>
  </si>
  <si>
    <t xml:space="preserve">2001 Annual</t>
  </si>
  <si>
    <t xml:space="preserve">JAN</t>
  </si>
  <si>
    <t xml:space="preserve">FEB </t>
  </si>
  <si>
    <t xml:space="preserve">MAR  </t>
  </si>
  <si>
    <t xml:space="preserve">APR  </t>
  </si>
  <si>
    <t xml:space="preserve">MAY </t>
  </si>
  <si>
    <t xml:space="preserve">JUN 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</si>
  <si>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</si>
  <si>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</si>
  <si>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</si>
  <si>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</si>
  <si>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</si>
  <si>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</si>
  <si>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</si>
  <si>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Forecast</t>
  </si>
  <si>
    <t xml:space="preserve">TSPT VOLUME (MMMBTU/DAY)</t>
  </si>
  <si>
    <t xml:space="preserve">WEST</t>
  </si>
  <si>
    <t xml:space="preserve">WEST: THOREAU</t>
  </si>
  <si>
    <t xml:space="preserve">    DEMAND </t>
  </si>
  <si>
    <t xml:space="preserve">    FTS </t>
  </si>
  <si>
    <t xml:space="preserve">    FR </t>
  </si>
  <si>
    <t xml:space="preserve">    ITS  (incl.West of Thoreau)</t>
  </si>
  <si>
    <t xml:space="preserve">    TOTAL THOREAU TO WEST</t>
  </si>
  <si>
    <t xml:space="preserve">WEST: EAST OF THOREAU </t>
  </si>
  <si>
    <t xml:space="preserve">    LFT</t>
  </si>
  <si>
    <t xml:space="preserve">    ITS </t>
  </si>
  <si>
    <t xml:space="preserve">    TOTAL EAST OF THOREAU TO WEST</t>
  </si>
  <si>
    <t xml:space="preserve">WEST: IGNACIO</t>
  </si>
  <si>
    <t xml:space="preserve">    TOTAL IGNACIO TO WEST</t>
  </si>
  <si>
    <t xml:space="preserve">WEST:  SAN JUAN</t>
  </si>
  <si>
    <t xml:space="preserve">    LFT--San Juan</t>
  </si>
  <si>
    <t xml:space="preserve">    TOTAL SAN JUAN TO WEST</t>
  </si>
  <si>
    <t xml:space="preserve">TOTAL TRANSPORT WEST</t>
  </si>
  <si>
    <t xml:space="preserve">TOTAL DEMAND WEST</t>
  </si>
  <si>
    <t xml:space="preserve">EAST</t>
  </si>
  <si>
    <t xml:space="preserve">EAST: WEST OF THOREAU and Thoreau</t>
  </si>
  <si>
    <t xml:space="preserve">    TOTAL THOREAU TO EAST</t>
  </si>
  <si>
    <t xml:space="preserve">EAST: EAST TO EAST</t>
  </si>
  <si>
    <t xml:space="preserve">    PNR-East of Thoreau</t>
  </si>
  <si>
    <t xml:space="preserve">    TOTAL EAST TO EAST</t>
  </si>
  <si>
    <t xml:space="preserve">EAST: IGNACIO</t>
  </si>
  <si>
    <t xml:space="preserve">    TOTAL IGNACIO TO EAST</t>
  </si>
  <si>
    <t xml:space="preserve">EAST: SAN JUAN</t>
  </si>
  <si>
    <t xml:space="preserve">    TOTAL SAN JUAN TO EAST</t>
  </si>
  <si>
    <t xml:space="preserve">TOTAL TRANSPORT EAST</t>
  </si>
  <si>
    <t xml:space="preserve">TOTAL DEMAND EAST</t>
  </si>
  <si>
    <t xml:space="preserve">IGNACIO/BLANCO</t>
  </si>
  <si>
    <t xml:space="preserve">IGNACIO TO EL PASO BLANCO HUB</t>
  </si>
  <si>
    <t xml:space="preserve">    DEMAND</t>
  </si>
  <si>
    <t xml:space="preserve">    FTS</t>
  </si>
  <si>
    <t xml:space="preserve">    ITS</t>
  </si>
  <si>
    <t xml:space="preserve">     TOTAL IGNACIO TO EL PASO BLANCO</t>
  </si>
  <si>
    <t xml:space="preserve">IGNACIO TO BLANCO HUB</t>
  </si>
  <si>
    <t xml:space="preserve">     TOTAL IGNACIO TO BLANCO HUB</t>
  </si>
  <si>
    <t xml:space="preserve">TOTAL TRANSPORT IGNACIO/BLANCO</t>
  </si>
  <si>
    <t xml:space="preserve">TOTAL DEMAND IGNACIO/BLANCO</t>
  </si>
  <si>
    <t xml:space="preserve">SAN JUAN</t>
  </si>
  <si>
    <t xml:space="preserve">THOREAU:  SAN JUAN</t>
  </si>
  <si>
    <t xml:space="preserve">    FR</t>
  </si>
  <si>
    <t xml:space="preserve">TOTAL TRANSPORT SAN JUAN</t>
  </si>
  <si>
    <t xml:space="preserve">TOTAL SAN JUAN DEMAND</t>
  </si>
  <si>
    <t xml:space="preserve">     (Total Lateral Demand)</t>
  </si>
  <si>
    <t xml:space="preserve">COMPANY TOTAL</t>
  </si>
  <si>
    <t xml:space="preserve">   PNR</t>
  </si>
  <si>
    <t xml:space="preserve">TOTAL COMPANY COMMODITY</t>
  </si>
  <si>
    <t xml:space="preserve">TOTAL COMPANY DEMAND</t>
  </si>
  <si>
    <t xml:space="preserve">TOTAL COMPANY THROUGHPUT</t>
  </si>
  <si>
    <t xml:space="preserve">FUEL RETAINAGE (production month)</t>
  </si>
  <si>
    <t xml:space="preserve">FUEL USE (production month)</t>
  </si>
  <si>
    <t xml:space="preserve">GAS PRICE</t>
  </si>
  <si>
    <t xml:space="preserve">TSPT MARGIN  PER  MMBTU</t>
  </si>
  <si>
    <t xml:space="preserve">WEST: THOREAU </t>
  </si>
  <si>
    <t xml:space="preserve">WEST: EAST OF THOREAU</t>
  </si>
  <si>
    <t xml:space="preserve">WEST:  IGNACIO</t>
  </si>
  <si>
    <t xml:space="preserve">EAST:  WEST OF THOREAU </t>
  </si>
  <si>
    <t xml:space="preserve">EAST:  EAST TO EAST</t>
  </si>
  <si>
    <t xml:space="preserve">EAST:  IGNACIO TO EAST</t>
  </si>
  <si>
    <t xml:space="preserve">IGNACIO TO EL PASO BLANCO</t>
  </si>
  <si>
    <t xml:space="preserve">SAN JUAN TO THOREAU:</t>
  </si>
  <si>
    <t xml:space="preserve">TSPT REVENUE </t>
  </si>
  <si>
    <t xml:space="preserve">WEST:  THOREAU</t>
  </si>
  <si>
    <t xml:space="preserve">   LFT</t>
  </si>
  <si>
    <t xml:space="preserve">WEST: SAN JUAN</t>
  </si>
  <si>
    <t xml:space="preserve">         SUBTOTAL WEST DEMAND</t>
  </si>
  <si>
    <t xml:space="preserve">         SUBTOTAL WEST COMMODITY</t>
  </si>
  <si>
    <t xml:space="preserve">TOTAL WEST</t>
  </si>
  <si>
    <t xml:space="preserve">         SUBTOTAL EAST DEMAND</t>
  </si>
  <si>
    <t xml:space="preserve">         SUBTOTAL EAST COMMODITY</t>
  </si>
  <si>
    <t xml:space="preserve">TOTAL EAST</t>
  </si>
  <si>
    <t xml:space="preserve">         SUBTOTAL IGNACIO DEMAND</t>
  </si>
  <si>
    <t xml:space="preserve">         SUBTOTAL IGNACIO COMMODITY</t>
  </si>
  <si>
    <t xml:space="preserve">TOTAL IGNACIO</t>
  </si>
  <si>
    <t xml:space="preserve">   FR</t>
  </si>
  <si>
    <t xml:space="preserve">      SUBTOTAL SAN JUAN DEMAND</t>
  </si>
  <si>
    <t xml:space="preserve">      SUBTOTAL SAN JUAN COMMODITY</t>
  </si>
  <si>
    <t xml:space="preserve">TOTAL SAN JUAN</t>
  </si>
  <si>
    <t xml:space="preserve">    PNR</t>
  </si>
  <si>
    <t xml:space="preserve">TOTAL COMPANY</t>
  </si>
  <si>
    <t xml:space="preserve">MARGIN CALCULATION</t>
  </si>
  <si>
    <t xml:space="preserve">COST OF TRANSPORT:</t>
  </si>
  <si>
    <t xml:space="preserve">TCR  AMORTIZATION EXPENSE </t>
  </si>
  <si>
    <t xml:space="preserve">UAF</t>
  </si>
  <si>
    <t xml:space="preserve">GRI,ACA EXPENSE</t>
  </si>
  <si>
    <t xml:space="preserve">NET FUEL EXPENSE (RETAINED)</t>
  </si>
  <si>
    <t xml:space="preserve">TOTAL COST OF TRANSPORT</t>
  </si>
  <si>
    <t xml:space="preserve">SW Gas Payment</t>
  </si>
  <si>
    <t xml:space="preserve">SANTA FE SETTLEMENT</t>
  </si>
  <si>
    <t xml:space="preserve">Hedging</t>
  </si>
  <si>
    <t xml:space="preserve">Alternate Receipt points reserve reversal</t>
  </si>
  <si>
    <t xml:space="preserve">Forecast Adjustment</t>
  </si>
  <si>
    <t xml:space="preserve">TOTAL GROSS MARGIN</t>
  </si>
  <si>
    <t xml:space="preserve">COMMODITY SURCHARGES</t>
  </si>
  <si>
    <t xml:space="preserve">GRI SURCHARGE - ALL REGIONS</t>
  </si>
  <si>
    <t xml:space="preserve">ACA SURCHARGE - ALL REGIONS</t>
  </si>
  <si>
    <t xml:space="preserve">TOTAL COMMODITY SURCHARGES</t>
  </si>
  <si>
    <t xml:space="preserve">COMMODITY REVENUE</t>
  </si>
  <si>
    <t xml:space="preserve">COMMODITY MARGIN</t>
  </si>
  <si>
    <t xml:space="preserve">SHARED COST SETTLEMENT SURCHARGE</t>
  </si>
  <si>
    <t xml:space="preserve">     THOREAU TO WEST OF THOREAU</t>
  </si>
  <si>
    <t xml:space="preserve">     EAST OF THOR. TO WEST OF THOR.</t>
  </si>
  <si>
    <t xml:space="preserve">TOTAL SETTLEMENT SURCHARGES</t>
  </si>
  <si>
    <t xml:space="preserve">DEMAND SURCHARGES</t>
  </si>
  <si>
    <t xml:space="preserve">GRI</t>
  </si>
  <si>
    <t xml:space="preserve">    WEST OF THOREAU TO EAST </t>
  </si>
  <si>
    <t xml:space="preserve">    EAST TO EAST </t>
  </si>
  <si>
    <t xml:space="preserve">    IGNACIO TO EAST </t>
  </si>
  <si>
    <t xml:space="preserve">    SAN JUAN TO EAST</t>
  </si>
  <si>
    <t xml:space="preserve">    IGNACIO TO BLANCO HUB</t>
  </si>
  <si>
    <t xml:space="preserve">    IGNACIO TO EL PASO BLANCO</t>
  </si>
  <si>
    <t xml:space="preserve">    THOREAU TO WEST</t>
  </si>
  <si>
    <t xml:space="preserve">    SAN JUAN TO WEST</t>
  </si>
  <si>
    <t xml:space="preserve">    EAST OF THOREAU TO WEST</t>
  </si>
  <si>
    <t xml:space="preserve">    SUBTOTAL GRI DEMAND</t>
  </si>
  <si>
    <t xml:space="preserve">TCR II</t>
  </si>
  <si>
    <t xml:space="preserve">   THOREAU TO WEST(Other CFC's)</t>
  </si>
  <si>
    <t xml:space="preserve">    EAST OF THOREAU TO WEST(Socal)</t>
  </si>
  <si>
    <t xml:space="preserve">    SUBTOTAL TCR II</t>
  </si>
  <si>
    <t xml:space="preserve">TOTAL DEMAND SURCHARGES</t>
  </si>
  <si>
    <t xml:space="preserve">DEMAND REVENUES</t>
  </si>
  <si>
    <t xml:space="preserve">DEMAND MARGIN</t>
  </si>
  <si>
    <t xml:space="preserve">COMPANY MARGIN (EXCLUDING FUEL &amp; UAF)</t>
  </si>
  <si>
    <t xml:space="preserve">CHECK</t>
  </si>
  <si>
    <t xml:space="preserve">FUEL GROSS UP CALCULATION</t>
  </si>
  <si>
    <t xml:space="preserve">Thoreau to West</t>
  </si>
  <si>
    <t xml:space="preserve">East of Thoreau to West</t>
  </si>
  <si>
    <t xml:space="preserve">San Juan (incl.Ignacio) to West</t>
  </si>
  <si>
    <t xml:space="preserve">All East flow</t>
  </si>
  <si>
    <t xml:space="preserve">San Juan to Thoreau/ Ignacio to Blanco</t>
  </si>
  <si>
    <t xml:space="preserve">Ignacio to El Paso Blanco</t>
  </si>
  <si>
    <t xml:space="preserve">TOTAL FUEL GROSS UP</t>
  </si>
  <si>
    <t xml:space="preserve">LESS FUEL USE</t>
  </si>
  <si>
    <t xml:space="preserve">NET FUEL </t>
  </si>
  <si>
    <t xml:space="preserve">INDEX PRICE</t>
  </si>
  <si>
    <t xml:space="preserve">Less: Adjustment for Hedging (15/d)</t>
  </si>
  <si>
    <t xml:space="preserve">1st Quarter</t>
  </si>
  <si>
    <t xml:space="preserve">2nd Quarter</t>
  </si>
  <si>
    <t xml:space="preserve">3rd Quarter</t>
  </si>
  <si>
    <t xml:space="preserve">4th Quarter</t>
  </si>
  <si>
    <t xml:space="preserve">DEMAND</t>
  </si>
  <si>
    <t xml:space="preserve">Volume, MMMBtu/d</t>
  </si>
  <si>
    <t xml:space="preserve">West</t>
  </si>
  <si>
    <t xml:space="preserve">East</t>
  </si>
  <si>
    <t xml:space="preserve">Ignacio</t>
  </si>
  <si>
    <t xml:space="preserve">San Juan</t>
  </si>
  <si>
    <t xml:space="preserve">Average Rate</t>
  </si>
  <si>
    <t xml:space="preserve">COMMODITY</t>
  </si>
  <si>
    <t xml:space="preserve">TOTAL '02</t>
  </si>
  <si>
    <t xml:space="preserve">Original Hegded Fuel Revenue</t>
  </si>
  <si>
    <t xml:space="preserve">Additional Hedged fuel Revenue</t>
  </si>
  <si>
    <t xml:space="preserve">Fuel Revenue on Unhedged</t>
  </si>
  <si>
    <t xml:space="preserve">Total Fuel</t>
  </si>
  <si>
    <t xml:space="preserve">Transwestern Long-Term Revenues:</t>
  </si>
  <si>
    <t xml:space="preserve">Long Term</t>
  </si>
  <si>
    <t xml:space="preserve">#</t>
  </si>
  <si>
    <t xml:space="preserve">Dem/M</t>
  </si>
  <si>
    <t xml:space="preserve">Delivery</t>
  </si>
  <si>
    <t xml:space="preserve">Rec</t>
  </si>
  <si>
    <t xml:space="preserve">Del </t>
  </si>
  <si>
    <t xml:space="preserve">Days</t>
  </si>
  <si>
    <t xml:space="preserve">MMBtu</t>
  </si>
  <si>
    <t xml:space="preserve">Point</t>
  </si>
  <si>
    <t xml:space="preserve">Area</t>
  </si>
  <si>
    <t xml:space="preserve">Summary</t>
  </si>
  <si>
    <t xml:space="preserve">EOT</t>
  </si>
  <si>
    <t xml:space="preserve">1-part</t>
  </si>
  <si>
    <t xml:space="preserve">Lone Star Pecos</t>
  </si>
  <si>
    <t xml:space="preserve">Verify rate with Brenda or CMS.  Rate changes every 12 months of continuous gas flow.</t>
  </si>
  <si>
    <t xml:space="preserve">E.New Mexico</t>
  </si>
  <si>
    <t xml:space="preserve">ML East</t>
  </si>
  <si>
    <t xml:space="preserve">Volumetric</t>
  </si>
  <si>
    <t xml:space="preserve">Cen Pool to E. New Mexico</t>
  </si>
  <si>
    <t xml:space="preserve">Burlington</t>
  </si>
  <si>
    <t xml:space="preserve">Pool to East</t>
  </si>
  <si>
    <t xml:space="preserve">KN Processing</t>
  </si>
  <si>
    <t xml:space="preserve">Hemphill to NNG Beaver</t>
  </si>
  <si>
    <t xml:space="preserve">BP</t>
  </si>
  <si>
    <t xml:space="preserve">Place Holder</t>
  </si>
  <si>
    <t xml:space="preserve">     26490***</t>
  </si>
  <si>
    <t xml:space="preserve">1-Part</t>
  </si>
  <si>
    <t xml:space="preserve">$.14 West/$.06 East rates</t>
  </si>
  <si>
    <t xml:space="preserve">EOTWOT</t>
  </si>
  <si>
    <t xml:space="preserve">Optional 2nd Term after October 31, 2001 at $.01 higher rate</t>
  </si>
  <si>
    <t xml:space="preserve">ECT</t>
  </si>
  <si>
    <t xml:space="preserve">1 Part</t>
  </si>
  <si>
    <t xml:space="preserve">WOT - Valero Pecos</t>
  </si>
  <si>
    <t xml:space="preserve">WOT</t>
  </si>
  <si>
    <t xml:space="preserve">New Mexico</t>
  </si>
  <si>
    <t xml:space="preserve">New Mexico Nat Gas</t>
  </si>
  <si>
    <t xml:space="preserve">USGT</t>
  </si>
  <si>
    <t xml:space="preserve">2-part</t>
  </si>
  <si>
    <t xml:space="preserve">Alt. To Border ($.015), E to E Demand Rate Increase to $.02????</t>
  </si>
  <si>
    <t xml:space="preserve">Duke</t>
  </si>
  <si>
    <t xml:space="preserve">East to East</t>
  </si>
  <si>
    <t xml:space="preserve">eot</t>
  </si>
  <si>
    <t xml:space="preserve">W. TX Gas</t>
  </si>
  <si>
    <t xml:space="preserve">Cen Pool to W TX Winkler</t>
  </si>
  <si>
    <t xml:space="preserve">Astra Power</t>
  </si>
  <si>
    <t xml:space="preserve">Alt. Sharing to Cal. Border(70/30)</t>
  </si>
  <si>
    <t xml:space="preserve">Bass Enterprises</t>
  </si>
  <si>
    <t xml:space="preserve">PNM (*Season)</t>
  </si>
  <si>
    <t xml:space="preserve">Special Calc:1 -part</t>
  </si>
  <si>
    <t xml:space="preserve">MDQ changes monthly</t>
  </si>
  <si>
    <t xml:space="preserve">80 MM/D (Jan,Feb,Nov,Dec) 35 MM/D (Mar,April,Oct) 20 MM/D - Remaining months - Max Rate.</t>
  </si>
  <si>
    <t xml:space="preserve">Avg. Rate =</t>
  </si>
  <si>
    <t xml:space="preserve">IG</t>
  </si>
  <si>
    <t xml:space="preserve">Emerald Gas</t>
  </si>
  <si>
    <t xml:space="preserve">SJ (1) Exp</t>
  </si>
  <si>
    <t xml:space="preserve">Fixed</t>
  </si>
  <si>
    <t xml:space="preserve">San Juan Expansion</t>
  </si>
  <si>
    <t xml:space="preserve">Ignacio - Oasis</t>
  </si>
  <si>
    <t xml:space="preserve">fixed</t>
  </si>
  <si>
    <t xml:space="preserve">SJ</t>
  </si>
  <si>
    <t xml:space="preserve">Valero</t>
  </si>
  <si>
    <t xml:space="preserve">SJ(1) Exp </t>
  </si>
  <si>
    <t xml:space="preserve">Max Rates</t>
  </si>
  <si>
    <t xml:space="preserve">Blmfield to  Val Ward &amp; Oasis</t>
  </si>
  <si>
    <t xml:space="preserve">SJ(1) Exp</t>
  </si>
  <si>
    <t xml:space="preserve">Bloomfield to East</t>
  </si>
  <si>
    <t xml:space="preserve">Esc. $.005/yr</t>
  </si>
  <si>
    <t xml:space="preserve">ML Exp. East</t>
  </si>
  <si>
    <t xml:space="preserve">Special Calc</t>
  </si>
  <si>
    <t xml:space="preserve">IGBH</t>
  </si>
  <si>
    <t xml:space="preserve">Ign - Blanco</t>
  </si>
  <si>
    <t xml:space="preserve">Ignacio to Blanco &amp; I/B Link</t>
  </si>
  <si>
    <t xml:space="preserve">Williams</t>
  </si>
  <si>
    <t xml:space="preserve">Ignacio to I/B Link</t>
  </si>
  <si>
    <t xml:space="preserve">Ignacio - IB Link</t>
  </si>
  <si>
    <t xml:space="preserve">SoCal/Pan Alberta</t>
  </si>
  <si>
    <t xml:space="preserve">La Plata to I/B Link</t>
  </si>
  <si>
    <t xml:space="preserve">IGEP</t>
  </si>
  <si>
    <t xml:space="preserve">Southern Ute</t>
  </si>
  <si>
    <t xml:space="preserve">Bloomfield / Blanco</t>
  </si>
  <si>
    <t xml:space="preserve">Phillips</t>
  </si>
  <si>
    <t xml:space="preserve">Ignacio to Blanco </t>
  </si>
  <si>
    <t xml:space="preserve">Fixed-Changes 4/1/01;11/1/01;4/1/02;11/1/02;4/1/03;11/1/03;4/1/04;11/1/04;4/1/05;11/1/05</t>
  </si>
  <si>
    <t xml:space="preserve">Red Cedar</t>
  </si>
  <si>
    <t xml:space="preserve">Ignacio - EL Paso Blanco</t>
  </si>
  <si>
    <t xml:space="preserve">70% min load Factor.</t>
  </si>
  <si>
    <t xml:space="preserve">Texaco Natural</t>
  </si>
  <si>
    <t xml:space="preserve">Max rates</t>
  </si>
  <si>
    <t xml:space="preserve">T</t>
  </si>
  <si>
    <t xml:space="preserve">Conoco</t>
  </si>
  <si>
    <t xml:space="preserve">SJ Original</t>
  </si>
  <si>
    <t xml:space="preserve">CFS Rate</t>
  </si>
  <si>
    <t xml:space="preserve">Pacific G&amp;E</t>
  </si>
  <si>
    <t xml:space="preserve">Special Cal.</t>
  </si>
  <si>
    <t xml:space="preserve">San Juan + I-B Alt RP's</t>
  </si>
  <si>
    <t xml:space="preserve">Navajo Tribe</t>
  </si>
  <si>
    <t xml:space="preserve">FTS-2 / mo to mo</t>
  </si>
  <si>
    <t xml:space="preserve">Blanco Hub to Standing Rock</t>
  </si>
  <si>
    <t xml:space="preserve">Santa Fe</t>
  </si>
  <si>
    <t xml:space="preserve">Duke(PG&amp;E Release)</t>
  </si>
  <si>
    <t xml:space="preserve">Citizens Util</t>
  </si>
  <si>
    <t xml:space="preserve">El Paso(PG&amp;E Release)</t>
  </si>
  <si>
    <t xml:space="preserve">Mavrix</t>
  </si>
  <si>
    <t xml:space="preserve">SoCal*</t>
  </si>
  <si>
    <t xml:space="preserve">Original Cap.</t>
  </si>
  <si>
    <t xml:space="preserve">Various to Needles</t>
  </si>
  <si>
    <t xml:space="preserve">1 part</t>
  </si>
  <si>
    <t xml:space="preserve">EOT to CA</t>
  </si>
  <si>
    <t xml:space="preserve">W Tx Pool - Socal Ne</t>
  </si>
  <si>
    <t xml:space="preserve">26490***</t>
  </si>
  <si>
    <t xml:space="preserve">Mercado</t>
  </si>
  <si>
    <t xml:space="preserve">EOT-WOT</t>
  </si>
  <si>
    <t xml:space="preserve">Arizona Pub Ser</t>
  </si>
  <si>
    <t xml:space="preserve">EOT-SoCal Topock</t>
  </si>
  <si>
    <t xml:space="preserve">IOS #13 Winner</t>
  </si>
  <si>
    <t xml:space="preserve">RevisedDuke Energy</t>
  </si>
  <si>
    <t xml:space="preserve">EOT to SoCal (Blended Rate)</t>
  </si>
  <si>
    <t xml:space="preserve">Gallup Expansion</t>
  </si>
  <si>
    <t xml:space="preserve">Reliant</t>
  </si>
  <si>
    <t xml:space="preserve">SW Gas</t>
  </si>
  <si>
    <t xml:space="preserve">APS</t>
  </si>
  <si>
    <t xml:space="preserve">OneOK Energy</t>
  </si>
  <si>
    <t xml:space="preserve">If released - we'll share 50/50</t>
  </si>
  <si>
    <t xml:space="preserve">Sempra</t>
  </si>
  <si>
    <t xml:space="preserve">Amoco</t>
  </si>
  <si>
    <t xml:space="preserve">1-part (Nov Rate Change) </t>
  </si>
  <si>
    <t xml:space="preserve">Florida/Bloomfield to West</t>
  </si>
  <si>
    <t xml:space="preserve">SMUD</t>
  </si>
  <si>
    <t xml:space="preserve">4/31/2007</t>
  </si>
  <si>
    <t xml:space="preserve">Special Calc: Alt</t>
  </si>
  <si>
    <t xml:space="preserve">Bloomfield - CA (April Change)</t>
  </si>
  <si>
    <t xml:space="preserve">Bloomfield - CA</t>
  </si>
  <si>
    <t xml:space="preserve">Engage</t>
  </si>
  <si>
    <t xml:space="preserve">Bloomfield-CA (no fuel)</t>
  </si>
  <si>
    <t xml:space="preserve">Southern </t>
  </si>
  <si>
    <t xml:space="preserve">Gallup</t>
  </si>
  <si>
    <t xml:space="preserve">sj - wot</t>
  </si>
  <si>
    <t xml:space="preserve">sj</t>
  </si>
  <si>
    <t xml:space="preserve">NSS</t>
  </si>
  <si>
    <t xml:space="preserve">SJ to Cal.</t>
  </si>
  <si>
    <t xml:space="preserve">EP</t>
  </si>
  <si>
    <t xml:space="preserve">TXU</t>
  </si>
  <si>
    <t xml:space="preserve">Negotiated rate</t>
  </si>
  <si>
    <t xml:space="preserve">NEG-Max Rates</t>
  </si>
  <si>
    <t xml:space="preserve">Dynegy</t>
  </si>
  <si>
    <t xml:space="preserve">Santa Fe/Texaco*</t>
  </si>
  <si>
    <t xml:space="preserve">Thoreau to Topock</t>
  </si>
  <si>
    <t xml:space="preserve">Conoco*</t>
  </si>
  <si>
    <t xml:space="preserve">ML Exp. West</t>
  </si>
  <si>
    <t xml:space="preserve">Thoreau to Needles</t>
  </si>
  <si>
    <t xml:space="preserve">Pacific G&amp;E*</t>
  </si>
  <si>
    <t xml:space="preserve">Citizens Util*</t>
  </si>
  <si>
    <t xml:space="preserve">Thoreau to Flagstaff</t>
  </si>
  <si>
    <t xml:space="preserve">North Star Steele</t>
  </si>
  <si>
    <t xml:space="preserve">05/01/01</t>
  </si>
  <si>
    <t xml:space="preserve">05/31/02</t>
  </si>
  <si>
    <t xml:space="preserve">Placeholder</t>
  </si>
  <si>
    <t xml:space="preserve">Firm Delivery "Place Holder" </t>
  </si>
  <si>
    <t xml:space="preserve">Avg Dem</t>
  </si>
  <si>
    <t xml:space="preserve">Avg Com</t>
  </si>
  <si>
    <t xml:space="preserve">Avg Deal</t>
  </si>
  <si>
    <t xml:space="preserve">2002 - 2005 Surcharge Detail</t>
  </si>
  <si>
    <t xml:space="preserve">Note: These surcharges are included in the total rates and margin calculations, this page is FYI</t>
  </si>
  <si>
    <t xml:space="preserve">GRI Calculations</t>
  </si>
  <si>
    <t xml:space="preserve">Contract #</t>
  </si>
  <si>
    <t xml:space="preserve">MMBtu/day</t>
  </si>
  <si>
    <t xml:space="preserve">GRI Rate</t>
  </si>
  <si>
    <t xml:space="preserve">End date: 1/31/02</t>
  </si>
  <si>
    <t xml:space="preserve">4/1/02 - 10/31/02</t>
  </si>
  <si>
    <t xml:space="preserve">Thoreau to WOT</t>
  </si>
  <si>
    <t xml:space="preserve">End date: 2/28/02</t>
  </si>
  <si>
    <t xml:space="preserve">SJ to WOT</t>
  </si>
  <si>
    <t xml:space="preserve">Start date:  11/1/02</t>
  </si>
  <si>
    <t xml:space="preserve">Start date:   3/1/02</t>
  </si>
  <si>
    <t xml:space="preserve">IG to EP Blanco</t>
  </si>
  <si>
    <t xml:space="preserve">Check</t>
  </si>
  <si>
    <t xml:space="preserve">TOTAL GRI DEMAND</t>
  </si>
  <si>
    <t xml:space="preserve">LOAD FACTOR</t>
  </si>
  <si>
    <t xml:space="preserve">TOTAL GRI COMMODITY</t>
  </si>
  <si>
    <t xml:space="preserve">TOTAL GRI</t>
  </si>
  <si>
    <t xml:space="preserve">2002 Plan Compared to 2001 2CE</t>
  </si>
  <si>
    <t xml:space="preserve">Terminations/Resubscriptions Analysis</t>
  </si>
  <si>
    <t xml:space="preserve">Adjustment</t>
  </si>
  <si>
    <t xml:space="preserve">2002 total</t>
  </si>
  <si>
    <t xml:space="preserve">2001 2CE COMPARED TO 2002 PLAN</t>
  </si>
  <si>
    <t xml:space="preserve">CE</t>
  </si>
  <si>
    <t xml:space="preserve">ML Exp East</t>
  </si>
  <si>
    <t xml:space="preserve">Continental</t>
  </si>
  <si>
    <t xml:space="preserve">Aurora</t>
  </si>
  <si>
    <t xml:space="preserve">Alternate West</t>
  </si>
  <si>
    <t xml:space="preserve">2001 PLAN COMPARED TO 2002 PLAN</t>
  </si>
  <si>
    <t xml:space="preserve">27137/NS</t>
  </si>
  <si>
    <t xml:space="preserve">New Mexico Natural</t>
  </si>
  <si>
    <t xml:space="preserve">PNM  </t>
  </si>
  <si>
    <t xml:space="preserve">Assumed Resubscription</t>
  </si>
  <si>
    <t xml:space="preserve">TOTAL </t>
  </si>
  <si>
    <t xml:space="preserve">2001 PLAN COMPARED TO 2002 PLAN  BY CONTRACT</t>
  </si>
  <si>
    <t xml:space="preserve">Reversal</t>
  </si>
  <si>
    <t xml:space="preserve">Resubscribe</t>
  </si>
  <si>
    <t xml:space="preserve">TOTAL EOT</t>
  </si>
  <si>
    <t xml:space="preserve">Other Rates</t>
  </si>
  <si>
    <t xml:space="preserve">SJ/IG Terminations</t>
  </si>
  <si>
    <t xml:space="preserve">Other Termination</t>
  </si>
  <si>
    <t xml:space="preserve">New Contracts in 2001</t>
  </si>
  <si>
    <t xml:space="preserve">Richardson (flows all 12 Months)</t>
  </si>
  <si>
    <t xml:space="preserve">Sums by</t>
  </si>
  <si>
    <t xml:space="preserve">CFC</t>
  </si>
  <si>
    <t xml:space="preserve">Contract </t>
  </si>
  <si>
    <t xml:space="preserve">Index</t>
  </si>
  <si>
    <t xml:space="preserve">Rates Increase</t>
  </si>
  <si>
    <t xml:space="preserve">SCS</t>
  </si>
  <si>
    <t xml:space="preserve">Rate Decrease</t>
  </si>
  <si>
    <t xml:space="preserve">Rates/vols</t>
  </si>
  <si>
    <t xml:space="preserve">Contracts</t>
  </si>
  <si>
    <t xml:space="preserve">KN Marketing</t>
  </si>
  <si>
    <t xml:space="preserve">SWG</t>
  </si>
  <si>
    <t xml:space="preserve">THOREAU TO WOT</t>
  </si>
  <si>
    <t xml:space="preserve">Texaco</t>
  </si>
  <si>
    <t xml:space="preserve">Citizens</t>
  </si>
  <si>
    <t xml:space="preserve">El Paso (PG&amp;E Release)</t>
  </si>
  <si>
    <t xml:space="preserve">Duke (PG&amp;E Release)</t>
  </si>
  <si>
    <t xml:space="preserve">4/31/07</t>
  </si>
  <si>
    <t xml:space="preserve">North Star</t>
  </si>
  <si>
    <t xml:space="preserve">Southern</t>
  </si>
  <si>
    <t xml:space="preserve">El Paso</t>
  </si>
  <si>
    <t xml:space="preserve">IGNACIO TO WOT</t>
  </si>
  <si>
    <t xml:space="preserve">SJ TO THOREAU</t>
  </si>
  <si>
    <t xml:space="preserve">OneOK Energy Resubscription</t>
  </si>
  <si>
    <t xml:space="preserve">                                       </t>
  </si>
  <si>
    <t xml:space="preserve">Resubscribed</t>
  </si>
</sst>
</file>

<file path=xl/styles.xml><?xml version="1.0" encoding="utf-8"?>
<styleSheet xmlns="http://schemas.openxmlformats.org/spreadsheetml/2006/main">
  <numFmts count="45">
    <numFmt numFmtId="164" formatCode="General"/>
    <numFmt numFmtId="165" formatCode="#,##0"/>
    <numFmt numFmtId="166" formatCode="#,##0.000"/>
    <numFmt numFmtId="167" formatCode="_(* #,##0.00_);_(* \(#,##0.00\);_(* \-??_);_(@_)"/>
    <numFmt numFmtId="168" formatCode="_(* #,##0_);_(* \(#,##0\);_(* \-??_);_(@_)"/>
    <numFmt numFmtId="169" formatCode="mmmm\-yy"/>
    <numFmt numFmtId="170" formatCode="0"/>
    <numFmt numFmtId="171" formatCode="mm/dd/yy"/>
    <numFmt numFmtId="172" formatCode="_(* #,##0.0000_);_(* \(#,##0.0000\);_(* \-??_);_(@_)"/>
    <numFmt numFmtId="173" formatCode="m/d/yy\ h:mm\ AM/PM"/>
    <numFmt numFmtId="174" formatCode="_(\$* #,##0.00_);_(\$* \(#,##0.00\);_(\$* \-??_);_(@_)"/>
    <numFmt numFmtId="175" formatCode="_(\$* #,##0.0000_);_(\$* \(#,##0.0000\);_(\$* \-??_);_(@_)"/>
    <numFmt numFmtId="176" formatCode="_(\$* #,##0_);_(\$* \(#,##0\);_(\$* \-??_);_(@_)"/>
    <numFmt numFmtId="177" formatCode="[$-409]m/d/yyyy"/>
    <numFmt numFmtId="178" formatCode="\$#,##0_);&quot;($&quot;#,##0\)"/>
    <numFmt numFmtId="179" formatCode="0%"/>
    <numFmt numFmtId="180" formatCode="#,##0.0000_);\(#,##0.0000\)"/>
    <numFmt numFmtId="181" formatCode="0.00%"/>
    <numFmt numFmtId="182" formatCode="[$-409]m/d/yyyy\ h:mm"/>
    <numFmt numFmtId="183" formatCode="0.0"/>
    <numFmt numFmtId="184" formatCode="_(* #,##0.0_);_(* \(#,##0.0\);_(* \-??_);_(@_)"/>
    <numFmt numFmtId="185" formatCode="0.0000"/>
    <numFmt numFmtId="186" formatCode="0.00"/>
    <numFmt numFmtId="187" formatCode="[$-409]#,##0_);[RED]\(#,##0\)"/>
    <numFmt numFmtId="188" formatCode="#,##0.0_);[RED]\(#,##0.0\)"/>
    <numFmt numFmtId="189" formatCode="\$#,##0"/>
    <numFmt numFmtId="190" formatCode="\$#,##0.0000"/>
    <numFmt numFmtId="191" formatCode="#,##0.000000"/>
    <numFmt numFmtId="192" formatCode="\$#,##0.00"/>
    <numFmt numFmtId="193" formatCode="#,##0.0_);\(#,##0.0\)"/>
    <numFmt numFmtId="194" formatCode="0_)"/>
    <numFmt numFmtId="195" formatCode="[$-409]#,##0_);\(#,##0\)"/>
    <numFmt numFmtId="196" formatCode="mm/dd/yy_)"/>
    <numFmt numFmtId="197" formatCode="\$#,##0.0000_);&quot;($&quot;#,##0.0000\)"/>
    <numFmt numFmtId="198" formatCode="#,##0.000_);\(#,##0.000\)"/>
    <numFmt numFmtId="199" formatCode="\$#,##0.00_);&quot;($&quot;#,##0.00\)"/>
    <numFmt numFmtId="200" formatCode="[$-409]#,##0.00_);\(#,##0.00\)"/>
    <numFmt numFmtId="201" formatCode="_(* #,##0.0000_);_(* \(#,##0.0000\);_(* \-????_);_(@_)"/>
    <numFmt numFmtId="202" formatCode="_(* #,##0.0_);_(* \(#,##0.0\);_(* \-?_);_(@_)"/>
    <numFmt numFmtId="203" formatCode="\$#,##0.0_);&quot;($&quot;#,##0.0\)"/>
    <numFmt numFmtId="204" formatCode="_(* #,##0.0000_);_(* \(#,##0.0000\);_(* \-?_);_(@_)"/>
    <numFmt numFmtId="205" formatCode="0.000"/>
    <numFmt numFmtId="206" formatCode="0.0000%;[RED]\-0.0000%"/>
    <numFmt numFmtId="207" formatCode="_(\$* #,##0.0_);_(\$* \(#,##0.0\);_(\$* \-??_);_(@_)"/>
    <numFmt numFmtId="208" formatCode="[$-409]mmm\-yy"/>
  </numFmts>
  <fonts count="8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i val="true"/>
      <sz val="11"/>
      <color rgb="FFFF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4"/>
      <color rgb="FF000000"/>
      <name val="Arial"/>
      <family val="2"/>
    </font>
    <font>
      <b val="true"/>
      <sz val="14"/>
      <color rgb="FF0000FF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10"/>
      <color rgb="FF993366"/>
      <name val="Arial"/>
      <family val="2"/>
    </font>
    <font>
      <sz val="7"/>
      <name val="Arial"/>
      <family val="2"/>
    </font>
    <font>
      <sz val="7"/>
      <color rgb="FF0000FF"/>
      <name val="Arial"/>
      <family val="2"/>
    </font>
    <font>
      <sz val="8"/>
      <color rgb="FF0000FF"/>
      <name val="Arial"/>
      <family val="2"/>
    </font>
    <font>
      <sz val="10"/>
      <color rgb="FF993366"/>
      <name val="Arial"/>
      <family val="2"/>
    </font>
    <font>
      <sz val="10"/>
      <color rgb="FF008000"/>
      <name val="Arial"/>
      <family val="2"/>
    </font>
    <font>
      <sz val="10"/>
      <color rgb="FF008000"/>
      <name val="Arial Narrow"/>
      <family val="2"/>
    </font>
    <font>
      <sz val="7"/>
      <color rgb="FF008000"/>
      <name val="Arial Narrow"/>
      <family val="2"/>
    </font>
    <font>
      <sz val="9"/>
      <name val="Arial"/>
      <family val="2"/>
    </font>
    <font>
      <sz val="7"/>
      <name val="Arial Narrow"/>
      <family val="2"/>
    </font>
    <font>
      <b val="true"/>
      <sz val="7"/>
      <name val="Arial Narrow"/>
      <family val="0"/>
    </font>
    <font>
      <b val="true"/>
      <sz val="10"/>
      <color rgb="FF00000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Arial Narrow"/>
      <family val="2"/>
    </font>
    <font>
      <sz val="10"/>
      <name val="Arial Narrow"/>
      <family val="2"/>
    </font>
    <font>
      <b val="true"/>
      <sz val="14"/>
      <color rgb="FF000000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 val="true"/>
      <sz val="14"/>
      <color rgb="FF000000"/>
      <name val="Arial Narrow"/>
      <family val="0"/>
    </font>
    <font>
      <sz val="8"/>
      <color rgb="FF000000"/>
      <name val="Arial Narrow"/>
      <family val="2"/>
    </font>
    <font>
      <sz val="10"/>
      <color rgb="FF000000"/>
      <name val="Arial Narrow"/>
      <family val="2"/>
    </font>
    <font>
      <sz val="7"/>
      <color rgb="FF000000"/>
      <name val="Arial Narrow"/>
      <family val="2"/>
    </font>
    <font>
      <b val="true"/>
      <sz val="10"/>
      <color rgb="FF000000"/>
      <name val="Arial Narrow"/>
      <family val="0"/>
    </font>
    <font>
      <b val="true"/>
      <sz val="12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color rgb="FF0000FF"/>
      <name val="Arial Narrow"/>
      <family val="2"/>
    </font>
    <font>
      <b val="true"/>
      <sz val="8"/>
      <color rgb="FF000000"/>
      <name val="Arial Narrow"/>
      <family val="2"/>
    </font>
    <font>
      <sz val="8"/>
      <color rgb="FF000000"/>
      <name val="Arial"/>
      <family val="2"/>
    </font>
    <font>
      <sz val="10"/>
      <color rgb="FFFF0000"/>
      <name val="Arial Narrow"/>
      <family val="2"/>
    </font>
    <font>
      <b val="true"/>
      <sz val="7"/>
      <name val="Arial Narrow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 Narrow"/>
      <family val="2"/>
    </font>
    <font>
      <sz val="10"/>
      <color rgb="FF0000FF"/>
      <name val="Arial Narrow"/>
      <family val="2"/>
    </font>
    <font>
      <b val="true"/>
      <u val="single"/>
      <sz val="10"/>
      <name val="Arial Narrow"/>
      <family val="2"/>
    </font>
    <font>
      <sz val="8"/>
      <name val="Arial Narrow"/>
      <family val="2"/>
    </font>
    <font>
      <sz val="10"/>
      <color rgb="FF0000FF"/>
      <name val="Arial Narrow"/>
      <family val="0"/>
    </font>
    <font>
      <b val="true"/>
      <sz val="7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4"/>
      <name val="Arial"/>
      <family val="0"/>
    </font>
    <font>
      <b val="true"/>
      <sz val="16"/>
      <name val="Arial"/>
      <family val="2"/>
    </font>
    <font>
      <sz val="10"/>
      <color rgb="FF003366"/>
      <name val="Arial"/>
      <family val="2"/>
    </font>
    <font>
      <b val="true"/>
      <sz val="10"/>
      <color rgb="FF003366"/>
      <name val="Arial"/>
      <family val="2"/>
    </font>
    <font>
      <sz val="7"/>
      <name val="Small Fonts"/>
      <family val="2"/>
    </font>
    <font>
      <sz val="10"/>
      <color rgb="FF003366"/>
      <name val="Arial"/>
      <family val="0"/>
    </font>
    <font>
      <b val="true"/>
      <sz val="10"/>
      <color rgb="FF003366"/>
      <name val="Arial"/>
      <family val="0"/>
    </font>
    <font>
      <sz val="7"/>
      <name val="Arial"/>
      <family val="0"/>
    </font>
    <font>
      <sz val="10"/>
      <color rgb="FFFF0000"/>
      <name val="Arial"/>
      <family val="0"/>
    </font>
    <font>
      <sz val="7"/>
      <color rgb="FFFF0000"/>
      <name val="Small Fonts"/>
      <family val="2"/>
    </font>
    <font>
      <b val="true"/>
      <sz val="10"/>
      <color rgb="FFFF0000"/>
      <name val="Arial"/>
      <family val="0"/>
    </font>
    <font>
      <sz val="10"/>
      <color rgb="FF00FF00"/>
      <name val="Arial"/>
      <family val="2"/>
    </font>
    <font>
      <sz val="8"/>
      <color rgb="FFFF00FF"/>
      <name val="Arial"/>
      <family val="2"/>
    </font>
    <font>
      <sz val="7"/>
      <color rgb="FFFF00FF"/>
      <name val="Arial"/>
      <family val="2"/>
    </font>
    <font>
      <sz val="10"/>
      <color rgb="FFFF00FF"/>
      <name val="Arial"/>
      <family val="2"/>
    </font>
    <font>
      <sz val="8"/>
      <name val="Arial"/>
      <family val="0"/>
    </font>
    <font>
      <sz val="10"/>
      <color rgb="FF003300"/>
      <name val="Arial"/>
      <family val="2"/>
    </font>
    <font>
      <sz val="7"/>
      <color rgb="FFFF00FF"/>
      <name val="Small Fonts"/>
      <family val="2"/>
    </font>
    <font>
      <sz val="10"/>
      <color rgb="FFFF00FF"/>
      <name val="Arial"/>
      <family val="0"/>
    </font>
    <font>
      <b val="true"/>
      <sz val="10"/>
      <color rgb="FFFF00FF"/>
      <name val="Arial"/>
      <family val="0"/>
    </font>
    <font>
      <b val="true"/>
      <sz val="10"/>
      <color rgb="FFFF00FF"/>
      <name val="Arial"/>
      <family val="2"/>
    </font>
    <font>
      <sz val="7"/>
      <color rgb="FF000000"/>
      <name val="Arial"/>
      <family val="2"/>
    </font>
    <font>
      <sz val="6"/>
      <name val="Arial"/>
      <family val="2"/>
    </font>
    <font>
      <b val="true"/>
      <sz val="7"/>
      <name val="Arial"/>
      <family val="0"/>
    </font>
    <font>
      <sz val="10"/>
      <color rgb="FFFF66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i val="true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</cellStyleXfs>
  <cellXfs count="8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5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9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93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5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94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6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3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3" fontId="4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43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8" fontId="4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97" fontId="4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93" fontId="4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93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93" fontId="4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3" fontId="4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41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3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3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6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9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3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93" fontId="31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98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8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7" fontId="4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93" fontId="3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93" fontId="31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3" fontId="4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4" fontId="4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3" fontId="4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3" fontId="4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3" fontId="3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93" fontId="41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3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93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9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31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9" fontId="4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9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0" fontId="4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1" fontId="4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4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5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8" fontId="4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5" fontId="4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95" fontId="4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93" fontId="3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3" fontId="35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1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7" fontId="3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203" fontId="52" fillId="0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93" fontId="5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3" fontId="46" fillId="0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202" fontId="31" fillId="0" borderId="1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202" fontId="31" fillId="0" borderId="16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93" fontId="31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4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3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5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5" fontId="46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4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2" fontId="31" fillId="0" borderId="15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202" fontId="3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5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95" fontId="4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4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2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3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02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02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202" fontId="4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2" fontId="3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5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50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5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2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02" fontId="4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5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202" fontId="54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2" fontId="5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2" fontId="41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4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3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5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5" fontId="8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93" fontId="3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33" fillId="0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2" fontId="33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5" fontId="3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02" fontId="3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83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02" fontId="3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3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5" fontId="3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02" fontId="34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5" fontId="8" fillId="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5" fontId="8" fillId="5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202" fontId="34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5" fontId="8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5" fontId="3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02" fontId="3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2" fontId="3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2" fontId="3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02" fontId="3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0" fontId="3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6" fontId="3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02" fontId="41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3" fontId="3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33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2" fontId="33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3" fontId="33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9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200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98" fontId="5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5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5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7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7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08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4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08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7" fontId="0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7" fontId="0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8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2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160560</xdr:colOff>
      <xdr:row>4</xdr:row>
      <xdr:rowOff>47520</xdr:rowOff>
    </xdr:from>
    <xdr:to>
      <xdr:col>1</xdr:col>
      <xdr:colOff>454680</xdr:colOff>
      <xdr:row>4</xdr:row>
      <xdr:rowOff>142560</xdr:rowOff>
    </xdr:to>
    <xdr:sp>
      <xdr:nvSpPr>
        <xdr:cNvPr id="0" name="AutoShape 1"/>
        <xdr:cNvSpPr/>
      </xdr:nvSpPr>
      <xdr:spPr>
        <a:xfrm>
          <a:off x="1267200" y="704880"/>
          <a:ext cx="294120" cy="95040"/>
        </a:xfrm>
        <a:custGeom>
          <a:avLst/>
          <a:gdLst>
            <a:gd name="textAreaLeft" fmla="*/ 45720 w 294120"/>
            <a:gd name="textAreaRight" fmla="*/ 257400 w 294120"/>
            <a:gd name="textAreaTop" fmla="*/ 23760 h 95040"/>
            <a:gd name="textAreaBottom" fmla="*/ 71280 h 9504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160560</xdr:colOff>
      <xdr:row>4</xdr:row>
      <xdr:rowOff>47520</xdr:rowOff>
    </xdr:from>
    <xdr:to>
      <xdr:col>1</xdr:col>
      <xdr:colOff>454680</xdr:colOff>
      <xdr:row>4</xdr:row>
      <xdr:rowOff>142560</xdr:rowOff>
    </xdr:to>
    <xdr:sp>
      <xdr:nvSpPr>
        <xdr:cNvPr id="1" name="AutoShape 1"/>
        <xdr:cNvSpPr/>
      </xdr:nvSpPr>
      <xdr:spPr>
        <a:xfrm>
          <a:off x="1267200" y="704880"/>
          <a:ext cx="294120" cy="95040"/>
        </a:xfrm>
        <a:custGeom>
          <a:avLst/>
          <a:gdLst>
            <a:gd name="textAreaLeft" fmla="*/ 45720 w 294120"/>
            <a:gd name="textAreaRight" fmla="*/ 257400 w 294120"/>
            <a:gd name="textAreaTop" fmla="*/ 23760 h 95040"/>
            <a:gd name="textAreaBottom" fmla="*/ 71280 h 95040"/>
          </a:gdLst>
          <a:ahLst/>
          <a:cxnLst/>
          <a:rect l="textAreaLeft" t="textAreaTop" r="textAreaRight" b="textAreaBottom"/>
          <a:pathLst>
            <a:path w="21600" h="21600">
              <a:moveTo>
                <a:pt x="3375" y="5400"/>
              </a:moveTo>
              <a:lnTo>
                <a:pt x="16200" y="5400"/>
              </a:ln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16200" y="16200"/>
              </a:lnTo>
              <a:lnTo>
                <a:pt x="3375" y="16200"/>
              </a:lnTo>
              <a:close/>
            </a:path>
            <a:path w="21600" h="21600">
              <a:moveTo>
                <a:pt x="0" y="5400"/>
              </a:moveTo>
              <a:lnTo>
                <a:pt x="675" y="5400"/>
              </a:lnTo>
              <a:lnTo>
                <a:pt x="675" y="16200"/>
              </a:lnTo>
              <a:lnTo>
                <a:pt x="0" y="16200"/>
              </a:lnTo>
              <a:close/>
            </a:path>
            <a:path w="21600" h="21600">
              <a:moveTo>
                <a:pt x="1350" y="5400"/>
              </a:moveTo>
              <a:lnTo>
                <a:pt x="2700" y="5400"/>
              </a:lnTo>
              <a:lnTo>
                <a:pt x="2700" y="16200"/>
              </a:lnTo>
              <a:lnTo>
                <a:pt x="1350" y="16200"/>
              </a:lnTo>
              <a:close/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/Forecast-CE/Rev_2001_Forecas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2/Load%20Facto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ecast01"/>
      <sheetName val="Lay"/>
      <sheetName val="Fuel Calc"/>
      <sheetName val="2000 2ce compare"/>
      <sheetName val="Detail"/>
      <sheetName val="IT Study"/>
      <sheetName val="load factor study"/>
      <sheetName val="Terminations"/>
      <sheetName val="Resubscriptions"/>
      <sheetName val="Stretch"/>
      <sheetName val="Capital"/>
      <sheetName val="Rolling Sched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oad factor study"/>
      <sheetName val="3 yr load factor study"/>
      <sheetName val="2000 2ce compare"/>
    </sheetNames>
    <sheetDataSet>
      <sheetData sheetId="0">
        <row r="11">
          <cell r="C11">
            <v>1.60547169811321</v>
          </cell>
          <cell r="D11">
            <v>1.64547169811321</v>
          </cell>
          <cell r="E11">
            <v>1.60179245283019</v>
          </cell>
          <cell r="F11">
            <v>1.51603773584906</v>
          </cell>
          <cell r="G11">
            <v>1.46007322568532</v>
          </cell>
          <cell r="H11">
            <v>1.49706608431447</v>
          </cell>
          <cell r="I11">
            <v>1.48632075471698</v>
          </cell>
          <cell r="J11">
            <v>1.59995306045813</v>
          </cell>
          <cell r="K11">
            <v>1.58493240705971</v>
          </cell>
          <cell r="L11">
            <v>1.50009387908374</v>
          </cell>
          <cell r="M11">
            <v>1.12008261359369</v>
          </cell>
          <cell r="N11">
            <v>1.19000563274502</v>
          </cell>
        </row>
        <row r="39">
          <cell r="C39">
            <v>0.44</v>
          </cell>
          <cell r="D39">
            <v>0.436710238248551</v>
          </cell>
          <cell r="E39">
            <v>0.44</v>
          </cell>
          <cell r="F39">
            <v>0.55776747815231</v>
          </cell>
          <cell r="G39">
            <v>0.57185807251317</v>
          </cell>
          <cell r="H39">
            <v>0.560387534668721</v>
          </cell>
          <cell r="I39">
            <v>0.532313888469095</v>
          </cell>
          <cell r="J39">
            <v>0.52835702951444</v>
          </cell>
          <cell r="K39">
            <v>0.492485750896976</v>
          </cell>
          <cell r="L39">
            <v>0.520973070607553</v>
          </cell>
          <cell r="M39">
            <v>0.533961162079511</v>
          </cell>
          <cell r="N39">
            <v>0.548572584400466</v>
          </cell>
        </row>
        <row r="66">
          <cell r="C66">
            <v>0.887301798426377</v>
          </cell>
          <cell r="D66">
            <v>0.976640230713771</v>
          </cell>
          <cell r="E66">
            <v>0.999972403153925</v>
          </cell>
          <cell r="F66">
            <v>0.818798763943322</v>
          </cell>
          <cell r="G66">
            <v>0.845113226124056</v>
          </cell>
          <cell r="H66">
            <v>1.00075529733424</v>
          </cell>
          <cell r="I66">
            <v>0.662458908612755</v>
          </cell>
          <cell r="J66">
            <v>0.964922621322125</v>
          </cell>
          <cell r="K66">
            <v>0.705002865876958</v>
          </cell>
          <cell r="L66">
            <v>0.745064004585403</v>
          </cell>
          <cell r="M66">
            <v>0.92505254107757</v>
          </cell>
          <cell r="N66">
            <v>1.20490733664501</v>
          </cell>
        </row>
        <row r="73">
          <cell r="C73">
            <v>0.959086021505376</v>
          </cell>
          <cell r="D73">
            <v>0.976666666666667</v>
          </cell>
          <cell r="E73">
            <v>0.947365591397849</v>
          </cell>
          <cell r="F73">
            <v>0.921344086021505</v>
          </cell>
          <cell r="G73">
            <v>0.855537634408602</v>
          </cell>
          <cell r="H73">
            <v>0.853602150537634</v>
          </cell>
          <cell r="I73">
            <v>0.947204301075269</v>
          </cell>
          <cell r="J73">
            <v>0.9</v>
          </cell>
          <cell r="K73">
            <v>0.91005376344086</v>
          </cell>
          <cell r="L73">
            <v>0.91502688172043</v>
          </cell>
          <cell r="M73">
            <v>0.912951612903226</v>
          </cell>
          <cell r="N73">
            <v>0.921037634408602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1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U9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56"/>
    <col collapsed="false" customWidth="true" hidden="false" outlineLevel="0" max="3" min="2" style="0" width="14.14"/>
    <col collapsed="false" customWidth="true" hidden="false" outlineLevel="0" max="4" min="4" style="0" width="7.85"/>
    <col collapsed="false" customWidth="true" hidden="false" outlineLevel="0" max="5" min="5" style="0" width="7.56"/>
    <col collapsed="false" customWidth="true" hidden="true" outlineLevel="0" max="6" min="6" style="1" width="8.85"/>
    <col collapsed="false" customWidth="true" hidden="true" outlineLevel="0" max="7" min="7" style="2" width="9.99"/>
    <col collapsed="false" customWidth="true" hidden="true" outlineLevel="0" max="8" min="8" style="1" width="9.85"/>
    <col collapsed="false" customWidth="true" hidden="true" outlineLevel="0" max="9" min="9" style="1" width="8.85"/>
    <col collapsed="false" customWidth="true" hidden="true" outlineLevel="0" max="10" min="10" style="2" width="10.85"/>
    <col collapsed="false" customWidth="true" hidden="true" outlineLevel="0" max="11" min="11" style="1" width="9.85"/>
    <col collapsed="false" customWidth="true" hidden="true" outlineLevel="0" max="12" min="12" style="1" width="8.85"/>
    <col collapsed="false" customWidth="true" hidden="true" outlineLevel="0" max="13" min="13" style="2" width="8.7"/>
    <col collapsed="false" customWidth="true" hidden="true" outlineLevel="0" max="14" min="14" style="1" width="9.85"/>
    <col collapsed="false" customWidth="true" hidden="true" outlineLevel="0" max="15" min="15" style="1" width="8.85"/>
    <col collapsed="false" customWidth="true" hidden="true" outlineLevel="0" max="16" min="16" style="2" width="7.28"/>
    <col collapsed="false" customWidth="true" hidden="true" outlineLevel="0" max="17" min="17" style="1" width="9.85"/>
    <col collapsed="false" customWidth="true" hidden="true" outlineLevel="0" max="18" min="18" style="1" width="8.85"/>
    <col collapsed="false" customWidth="true" hidden="true" outlineLevel="0" max="19" min="19" style="2" width="7.14"/>
    <col collapsed="false" customWidth="true" hidden="true" outlineLevel="0" max="20" min="20" style="1" width="9.85"/>
    <col collapsed="false" customWidth="true" hidden="true" outlineLevel="0" max="21" min="21" style="1" width="8.85"/>
    <col collapsed="false" customWidth="true" hidden="true" outlineLevel="0" max="22" min="22" style="2" width="7.42"/>
    <col collapsed="false" customWidth="true" hidden="true" outlineLevel="0" max="23" min="23" style="1" width="9.85"/>
    <col collapsed="false" customWidth="true" hidden="true" outlineLevel="0" max="24" min="24" style="1" width="8.85"/>
    <col collapsed="false" customWidth="true" hidden="true" outlineLevel="0" max="25" min="25" style="2" width="6.85"/>
    <col collapsed="false" customWidth="true" hidden="true" outlineLevel="0" max="26" min="26" style="1" width="9.85"/>
    <col collapsed="false" customWidth="true" hidden="true" outlineLevel="0" max="27" min="27" style="1" width="8.85"/>
    <col collapsed="false" customWidth="true" hidden="true" outlineLevel="0" max="28" min="28" style="2" width="9.41"/>
    <col collapsed="false" customWidth="true" hidden="true" outlineLevel="0" max="29" min="29" style="1" width="9.85"/>
    <col collapsed="false" customWidth="true" hidden="true" outlineLevel="0" max="30" min="30" style="1" width="8.85"/>
    <col collapsed="false" customWidth="true" hidden="true" outlineLevel="0" max="31" min="31" style="2" width="12.56"/>
    <col collapsed="false" customWidth="true" hidden="true" outlineLevel="0" max="32" min="32" style="1" width="9.85"/>
    <col collapsed="false" customWidth="true" hidden="true" outlineLevel="0" max="33" min="33" style="1" width="8.85"/>
    <col collapsed="false" customWidth="true" hidden="true" outlineLevel="0" max="34" min="34" style="2" width="10.13"/>
    <col collapsed="false" customWidth="true" hidden="true" outlineLevel="0" max="35" min="35" style="1" width="9.85"/>
    <col collapsed="false" customWidth="true" hidden="true" outlineLevel="0" max="36" min="36" style="1" width="8.85"/>
    <col collapsed="false" customWidth="true" hidden="true" outlineLevel="0" max="37" min="37" style="2" width="11.7"/>
    <col collapsed="false" customWidth="true" hidden="true" outlineLevel="0" max="38" min="38" style="1" width="9.85"/>
    <col collapsed="false" customWidth="true" hidden="true" outlineLevel="0" max="39" min="39" style="0" width="8.85"/>
    <col collapsed="false" customWidth="true" hidden="true" outlineLevel="0" max="40" min="40" style="0" width="11.99"/>
    <col collapsed="false" customWidth="true" hidden="true" outlineLevel="0" max="41" min="41" style="0" width="9.85"/>
    <col collapsed="false" customWidth="true" hidden="false" outlineLevel="0" max="42" min="42" style="0" width="8.85"/>
    <col collapsed="false" customWidth="true" hidden="false" outlineLevel="0" max="43" min="43" style="0" width="9.99"/>
    <col collapsed="false" customWidth="true" hidden="false" outlineLevel="0" max="44" min="44" style="0" width="11.99"/>
    <col collapsed="false" customWidth="true" hidden="false" outlineLevel="0" max="45" min="45" style="0" width="8.85"/>
    <col collapsed="false" customWidth="true" hidden="false" outlineLevel="0" max="46" min="46" style="0" width="10.85"/>
    <col collapsed="false" customWidth="true" hidden="false" outlineLevel="0" max="47" min="47" style="0" width="10.99"/>
    <col collapsed="false" customWidth="true" hidden="false" outlineLevel="0" max="48" min="48" style="0" width="8.85"/>
    <col collapsed="false" customWidth="true" hidden="false" outlineLevel="0" max="49" min="49" style="0" width="8.7"/>
    <col collapsed="false" customWidth="true" hidden="false" outlineLevel="0" max="50" min="50" style="0" width="11.99"/>
    <col collapsed="false" customWidth="true" hidden="false" outlineLevel="0" max="51" min="51" style="0" width="8.85"/>
    <col collapsed="false" customWidth="true" hidden="false" outlineLevel="0" max="52" min="52" style="0" width="7.28"/>
    <col collapsed="false" customWidth="true" hidden="false" outlineLevel="0" max="53" min="53" style="0" width="9.99"/>
    <col collapsed="false" customWidth="true" hidden="false" outlineLevel="0" max="54" min="54" style="0" width="8.85"/>
    <col collapsed="false" customWidth="true" hidden="false" outlineLevel="0" max="55" min="55" style="0" width="7.14"/>
    <col collapsed="false" customWidth="true" hidden="false" outlineLevel="0" max="56" min="56" style="0" width="11.99"/>
    <col collapsed="false" customWidth="true" hidden="false" outlineLevel="0" max="57" min="57" style="0" width="8.85"/>
    <col collapsed="false" customWidth="true" hidden="false" outlineLevel="0" max="58" min="58" style="0" width="7.42"/>
    <col collapsed="false" customWidth="true" hidden="false" outlineLevel="0" max="59" min="59" style="0" width="9.99"/>
    <col collapsed="false" customWidth="true" hidden="false" outlineLevel="0" max="60" min="60" style="0" width="8.85"/>
    <col collapsed="false" customWidth="true" hidden="false" outlineLevel="0" max="61" min="61" style="0" width="6.99"/>
    <col collapsed="false" customWidth="true" hidden="false" outlineLevel="0" max="62" min="62" style="0" width="11.99"/>
    <col collapsed="false" customWidth="true" hidden="false" outlineLevel="0" max="63" min="63" style="0" width="8.85"/>
    <col collapsed="false" customWidth="true" hidden="false" outlineLevel="0" max="64" min="64" style="0" width="9.41"/>
    <col collapsed="false" customWidth="true" hidden="false" outlineLevel="0" max="65" min="65" style="0" width="10.99"/>
    <col collapsed="false" customWidth="true" hidden="false" outlineLevel="0" max="66" min="66" style="0" width="8.85"/>
    <col collapsed="false" customWidth="true" hidden="false" outlineLevel="0" max="67" min="67" style="0" width="12.56"/>
    <col collapsed="false" customWidth="true" hidden="false" outlineLevel="0" max="68" min="68" style="0" width="9.99"/>
    <col collapsed="false" customWidth="true" hidden="false" outlineLevel="0" max="69" min="69" style="0" width="8.85"/>
    <col collapsed="false" customWidth="true" hidden="false" outlineLevel="0" max="70" min="70" style="0" width="10.13"/>
    <col collapsed="false" customWidth="true" hidden="false" outlineLevel="0" max="71" min="71" style="0" width="10.99"/>
    <col collapsed="false" customWidth="true" hidden="false" outlineLevel="0" max="72" min="72" style="0" width="8.85"/>
    <col collapsed="false" customWidth="true" hidden="false" outlineLevel="0" max="73" min="73" style="0" width="11.7"/>
    <col collapsed="false" customWidth="true" hidden="false" outlineLevel="0" max="74" min="74" style="0" width="9.99"/>
    <col collapsed="false" customWidth="true" hidden="false" outlineLevel="0" max="75" min="75" style="0" width="8.85"/>
    <col collapsed="false" customWidth="true" hidden="false" outlineLevel="0" max="76" min="76" style="0" width="11.99"/>
    <col collapsed="false" customWidth="true" hidden="false" outlineLevel="0" max="77" min="77" style="0" width="10.99"/>
    <col collapsed="false" customWidth="true" hidden="false" outlineLevel="0" max="78" min="78" style="0" width="8.85"/>
    <col collapsed="false" customWidth="true" hidden="false" outlineLevel="0" max="79" min="79" style="0" width="9.99"/>
    <col collapsed="false" customWidth="true" hidden="false" outlineLevel="0" max="80" min="80" style="0" width="9.85"/>
    <col collapsed="false" customWidth="true" hidden="false" outlineLevel="0" max="81" min="81" style="0" width="8.85"/>
    <col collapsed="false" customWidth="true" hidden="false" outlineLevel="0" max="82" min="82" style="0" width="10.85"/>
    <col collapsed="false" customWidth="true" hidden="false" outlineLevel="0" max="83" min="83" style="0" width="9.85"/>
    <col collapsed="false" customWidth="true" hidden="false" outlineLevel="0" max="84" min="84" style="0" width="8.85"/>
    <col collapsed="false" customWidth="true" hidden="false" outlineLevel="0" max="85" min="85" style="0" width="8.7"/>
    <col collapsed="false" customWidth="true" hidden="false" outlineLevel="0" max="86" min="86" style="0" width="9.85"/>
    <col collapsed="false" customWidth="true" hidden="false" outlineLevel="0" max="87" min="87" style="0" width="8.85"/>
    <col collapsed="false" customWidth="true" hidden="false" outlineLevel="0" max="88" min="88" style="0" width="7.28"/>
    <col collapsed="false" customWidth="true" hidden="false" outlineLevel="0" max="89" min="89" style="0" width="9.85"/>
    <col collapsed="false" customWidth="true" hidden="false" outlineLevel="0" max="90" min="90" style="0" width="8.85"/>
    <col collapsed="false" customWidth="true" hidden="false" outlineLevel="0" max="91" min="91" style="0" width="7.14"/>
    <col collapsed="false" customWidth="true" hidden="false" outlineLevel="0" max="92" min="92" style="0" width="9.85"/>
    <col collapsed="false" customWidth="true" hidden="false" outlineLevel="0" max="93" min="93" style="0" width="8.85"/>
    <col collapsed="false" customWidth="true" hidden="false" outlineLevel="0" max="94" min="94" style="0" width="7.42"/>
    <col collapsed="false" customWidth="true" hidden="false" outlineLevel="0" max="95" min="95" style="0" width="9.85"/>
    <col collapsed="false" customWidth="true" hidden="false" outlineLevel="0" max="96" min="96" style="0" width="8.85"/>
    <col collapsed="false" customWidth="true" hidden="false" outlineLevel="0" max="97" min="97" style="0" width="6.85"/>
    <col collapsed="false" customWidth="true" hidden="false" outlineLevel="0" max="98" min="98" style="0" width="9.85"/>
    <col collapsed="false" customWidth="true" hidden="false" outlineLevel="0" max="99" min="99" style="0" width="8.85"/>
    <col collapsed="false" customWidth="true" hidden="false" outlineLevel="0" max="100" min="100" style="0" width="9.41"/>
    <col collapsed="false" customWidth="true" hidden="false" outlineLevel="0" max="101" min="101" style="0" width="9.85"/>
    <col collapsed="false" customWidth="true" hidden="false" outlineLevel="0" max="102" min="102" style="0" width="8.85"/>
    <col collapsed="false" customWidth="true" hidden="false" outlineLevel="0" max="103" min="103" style="0" width="12.56"/>
    <col collapsed="false" customWidth="true" hidden="false" outlineLevel="0" max="104" min="104" style="0" width="9.85"/>
    <col collapsed="false" customWidth="true" hidden="false" outlineLevel="0" max="105" min="105" style="0" width="8.85"/>
    <col collapsed="false" customWidth="true" hidden="false" outlineLevel="0" max="106" min="106" style="0" width="10.13"/>
    <col collapsed="false" customWidth="true" hidden="false" outlineLevel="0" max="107" min="107" style="0" width="9.85"/>
    <col collapsed="false" customWidth="true" hidden="false" outlineLevel="0" max="108" min="108" style="0" width="8.85"/>
    <col collapsed="false" customWidth="true" hidden="false" outlineLevel="0" max="109" min="109" style="0" width="11.7"/>
    <col collapsed="false" customWidth="true" hidden="false" outlineLevel="0" max="110" min="110" style="0" width="9.85"/>
    <col collapsed="false" customWidth="true" hidden="false" outlineLevel="0" max="111" min="111" style="0" width="8.85"/>
    <col collapsed="false" customWidth="true" hidden="false" outlineLevel="0" max="112" min="112" style="0" width="11.99"/>
    <col collapsed="false" customWidth="true" hidden="false" outlineLevel="0" max="113" min="113" style="0" width="9.85"/>
    <col collapsed="false" customWidth="true" hidden="false" outlineLevel="0" max="114" min="114" style="0" width="8.85"/>
    <col collapsed="false" customWidth="true" hidden="false" outlineLevel="0" max="115" min="115" style="0" width="9.99"/>
    <col collapsed="false" customWidth="true" hidden="false" outlineLevel="0" max="116" min="116" style="0" width="9.85"/>
    <col collapsed="false" customWidth="true" hidden="false" outlineLevel="0" max="117" min="117" style="0" width="8.85"/>
    <col collapsed="false" customWidth="true" hidden="false" outlineLevel="0" max="118" min="118" style="0" width="10.85"/>
    <col collapsed="false" customWidth="true" hidden="false" outlineLevel="0" max="119" min="119" style="0" width="9.85"/>
    <col collapsed="false" customWidth="true" hidden="false" outlineLevel="0" max="120" min="120" style="0" width="8.85"/>
    <col collapsed="false" customWidth="true" hidden="false" outlineLevel="0" max="121" min="121" style="0" width="8.7"/>
    <col collapsed="false" customWidth="true" hidden="false" outlineLevel="0" max="122" min="122" style="0" width="9.85"/>
    <col collapsed="false" customWidth="true" hidden="false" outlineLevel="0" max="123" min="123" style="0" width="8.85"/>
    <col collapsed="false" customWidth="true" hidden="false" outlineLevel="0" max="124" min="124" style="0" width="7.28"/>
    <col collapsed="false" customWidth="true" hidden="false" outlineLevel="0" max="125" min="125" style="0" width="9.85"/>
    <col collapsed="false" customWidth="true" hidden="false" outlineLevel="0" max="126" min="126" style="0" width="8.85"/>
    <col collapsed="false" customWidth="true" hidden="false" outlineLevel="0" max="127" min="127" style="0" width="7.14"/>
    <col collapsed="false" customWidth="true" hidden="false" outlineLevel="0" max="128" min="128" style="0" width="9.85"/>
    <col collapsed="false" customWidth="true" hidden="false" outlineLevel="0" max="129" min="129" style="0" width="8.85"/>
    <col collapsed="false" customWidth="true" hidden="false" outlineLevel="0" max="130" min="130" style="0" width="7.42"/>
    <col collapsed="false" customWidth="true" hidden="false" outlineLevel="0" max="131" min="131" style="0" width="9.85"/>
    <col collapsed="false" customWidth="true" hidden="false" outlineLevel="0" max="132" min="132" style="0" width="8.85"/>
    <col collapsed="false" customWidth="true" hidden="false" outlineLevel="0" max="133" min="133" style="0" width="6.85"/>
    <col collapsed="false" customWidth="true" hidden="false" outlineLevel="0" max="134" min="134" style="0" width="9.85"/>
    <col collapsed="false" customWidth="true" hidden="false" outlineLevel="0" max="135" min="135" style="0" width="8.85"/>
    <col collapsed="false" customWidth="true" hidden="false" outlineLevel="0" max="136" min="136" style="0" width="9.41"/>
    <col collapsed="false" customWidth="true" hidden="false" outlineLevel="0" max="137" min="137" style="0" width="9.85"/>
    <col collapsed="false" customWidth="true" hidden="false" outlineLevel="0" max="138" min="138" style="0" width="8.85"/>
    <col collapsed="false" customWidth="true" hidden="false" outlineLevel="0" max="139" min="139" style="0" width="12.56"/>
    <col collapsed="false" customWidth="true" hidden="false" outlineLevel="0" max="140" min="140" style="0" width="9.85"/>
    <col collapsed="false" customWidth="true" hidden="false" outlineLevel="0" max="141" min="141" style="0" width="8.85"/>
    <col collapsed="false" customWidth="true" hidden="false" outlineLevel="0" max="142" min="142" style="0" width="10.13"/>
    <col collapsed="false" customWidth="true" hidden="false" outlineLevel="0" max="143" min="143" style="0" width="9.85"/>
    <col collapsed="false" customWidth="true" hidden="false" outlineLevel="0" max="144" min="144" style="0" width="8.85"/>
    <col collapsed="false" customWidth="true" hidden="false" outlineLevel="0" max="145" min="145" style="0" width="11.7"/>
    <col collapsed="false" customWidth="true" hidden="false" outlineLevel="0" max="146" min="146" style="0" width="9.85"/>
    <col collapsed="false" customWidth="true" hidden="false" outlineLevel="0" max="147" min="147" style="0" width="8.85"/>
    <col collapsed="false" customWidth="true" hidden="false" outlineLevel="0" max="148" min="148" style="0" width="11.99"/>
    <col collapsed="false" customWidth="true" hidden="false" outlineLevel="0" max="149" min="149" style="0" width="9.85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5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/>
      <c r="AQ1" s="4"/>
      <c r="AR1" s="4"/>
      <c r="AS1" s="5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5"/>
      <c r="CA1" s="4"/>
      <c r="CB1" s="4"/>
      <c r="CC1" s="5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5"/>
      <c r="DK1" s="4"/>
      <c r="DL1" s="4"/>
      <c r="DM1" s="5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</row>
    <row r="2" customFormat="false" ht="15" hidden="false" customHeight="false" outlineLevel="0" collapsed="false">
      <c r="A2" s="3" t="s">
        <v>1</v>
      </c>
      <c r="B2" s="4"/>
      <c r="C2" s="4"/>
      <c r="D2" s="4"/>
      <c r="E2" s="4"/>
      <c r="F2" s="5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5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5"/>
      <c r="CA2" s="4"/>
      <c r="CB2" s="4"/>
      <c r="CC2" s="5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5"/>
      <c r="DK2" s="4"/>
      <c r="DL2" s="4"/>
      <c r="DM2" s="5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</row>
    <row r="3" customFormat="false" ht="15" hidden="false" customHeight="false" outlineLevel="0" collapsed="false">
      <c r="A3" s="3"/>
      <c r="B3" s="4"/>
      <c r="C3" s="4"/>
      <c r="D3" s="4"/>
      <c r="E3" s="4"/>
      <c r="F3" s="5"/>
      <c r="G3" s="4"/>
      <c r="H3" s="4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5"/>
      <c r="AQ3" s="4"/>
      <c r="AR3" s="4"/>
      <c r="AS3" s="5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5"/>
      <c r="CA3" s="4"/>
      <c r="CB3" s="4"/>
      <c r="CC3" s="5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5"/>
      <c r="DK3" s="4"/>
      <c r="DL3" s="4"/>
      <c r="DM3" s="5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</row>
    <row r="4" customFormat="false" ht="12.75" hidden="false" customHeight="false" outlineLevel="0" collapsed="false">
      <c r="B4" s="6" t="s">
        <v>2</v>
      </c>
      <c r="C4" s="6"/>
      <c r="F4" s="7"/>
      <c r="G4" s="8" t="n">
        <v>36892</v>
      </c>
      <c r="H4" s="9"/>
      <c r="I4" s="10"/>
      <c r="J4" s="8" t="n">
        <v>36923</v>
      </c>
      <c r="K4" s="9"/>
      <c r="L4" s="0"/>
      <c r="M4" s="8" t="n">
        <v>36951</v>
      </c>
      <c r="N4" s="9"/>
      <c r="O4" s="0"/>
      <c r="P4" s="8" t="n">
        <v>36982</v>
      </c>
      <c r="Q4" s="9"/>
      <c r="R4" s="0"/>
      <c r="S4" s="8" t="n">
        <v>37012</v>
      </c>
      <c r="T4" s="9"/>
      <c r="U4" s="0"/>
      <c r="V4" s="8" t="n">
        <v>37043</v>
      </c>
      <c r="W4" s="9"/>
      <c r="X4" s="0"/>
      <c r="Y4" s="8" t="n">
        <v>37073</v>
      </c>
      <c r="Z4" s="9"/>
      <c r="AA4" s="0"/>
      <c r="AB4" s="8" t="n">
        <v>37104</v>
      </c>
      <c r="AC4" s="9"/>
      <c r="AD4" s="0"/>
      <c r="AE4" s="8" t="n">
        <v>37135</v>
      </c>
      <c r="AF4" s="9"/>
      <c r="AG4" s="0"/>
      <c r="AH4" s="8" t="n">
        <v>37165</v>
      </c>
      <c r="AI4" s="9"/>
      <c r="AJ4" s="0"/>
      <c r="AK4" s="8" t="n">
        <v>37196</v>
      </c>
      <c r="AL4" s="9"/>
      <c r="AN4" s="8" t="n">
        <v>37226</v>
      </c>
      <c r="AO4" s="9"/>
      <c r="AP4" s="7"/>
      <c r="AQ4" s="8" t="n">
        <v>37257</v>
      </c>
      <c r="AR4" s="9"/>
      <c r="AS4" s="10"/>
      <c r="AT4" s="8" t="n">
        <v>37288</v>
      </c>
      <c r="AU4" s="9"/>
      <c r="AW4" s="8" t="n">
        <v>37316</v>
      </c>
      <c r="AX4" s="9"/>
      <c r="AZ4" s="8" t="n">
        <v>37347</v>
      </c>
      <c r="BA4" s="9"/>
      <c r="BC4" s="8" t="n">
        <v>37377</v>
      </c>
      <c r="BD4" s="9"/>
      <c r="BF4" s="8" t="n">
        <v>37408</v>
      </c>
      <c r="BG4" s="9"/>
      <c r="BI4" s="8" t="n">
        <v>37438</v>
      </c>
      <c r="BJ4" s="9"/>
      <c r="BL4" s="8" t="n">
        <v>37469</v>
      </c>
      <c r="BM4" s="9"/>
      <c r="BO4" s="8" t="n">
        <v>37500</v>
      </c>
      <c r="BP4" s="9"/>
      <c r="BR4" s="8" t="n">
        <v>37530</v>
      </c>
      <c r="BS4" s="9"/>
      <c r="BU4" s="8" t="n">
        <v>37561</v>
      </c>
      <c r="BV4" s="9"/>
      <c r="BX4" s="8" t="n">
        <v>37591</v>
      </c>
      <c r="BY4" s="9"/>
      <c r="BZ4" s="7"/>
      <c r="CA4" s="8" t="n">
        <v>37622</v>
      </c>
      <c r="CB4" s="9"/>
      <c r="CC4" s="10"/>
      <c r="CD4" s="8" t="n">
        <v>37653</v>
      </c>
      <c r="CE4" s="9"/>
      <c r="CG4" s="8" t="n">
        <v>37681</v>
      </c>
      <c r="CH4" s="9"/>
      <c r="CJ4" s="8" t="n">
        <v>37712</v>
      </c>
      <c r="CK4" s="9"/>
      <c r="CM4" s="8" t="n">
        <v>37742</v>
      </c>
      <c r="CN4" s="9"/>
      <c r="CP4" s="8" t="n">
        <v>37773</v>
      </c>
      <c r="CQ4" s="9"/>
      <c r="CS4" s="8" t="n">
        <v>37803</v>
      </c>
      <c r="CT4" s="9"/>
      <c r="CV4" s="8" t="n">
        <v>37834</v>
      </c>
      <c r="CW4" s="9"/>
      <c r="CY4" s="8" t="n">
        <v>37865</v>
      </c>
      <c r="CZ4" s="9"/>
      <c r="DB4" s="8" t="n">
        <v>37895</v>
      </c>
      <c r="DC4" s="9"/>
      <c r="DE4" s="8" t="n">
        <v>37926</v>
      </c>
      <c r="DF4" s="9"/>
      <c r="DH4" s="8" t="n">
        <v>37956</v>
      </c>
      <c r="DI4" s="9"/>
      <c r="DJ4" s="7"/>
      <c r="DK4" s="8" t="n">
        <v>37987</v>
      </c>
      <c r="DL4" s="9"/>
      <c r="DM4" s="10"/>
      <c r="DN4" s="8" t="n">
        <v>38018</v>
      </c>
      <c r="DO4" s="9"/>
      <c r="DQ4" s="8" t="n">
        <v>38047</v>
      </c>
      <c r="DR4" s="9"/>
      <c r="DT4" s="8" t="n">
        <v>38078</v>
      </c>
      <c r="DU4" s="9"/>
      <c r="DW4" s="8" t="n">
        <v>38108</v>
      </c>
      <c r="DX4" s="9"/>
      <c r="DZ4" s="8" t="n">
        <v>38139</v>
      </c>
      <c r="EA4" s="9"/>
      <c r="EC4" s="8" t="n">
        <v>38169</v>
      </c>
      <c r="ED4" s="9"/>
      <c r="EF4" s="8" t="n">
        <v>38200</v>
      </c>
      <c r="EG4" s="9"/>
      <c r="EI4" s="8" t="n">
        <v>38231</v>
      </c>
      <c r="EJ4" s="9"/>
      <c r="EL4" s="8" t="n">
        <v>38261</v>
      </c>
      <c r="EM4" s="9"/>
      <c r="EO4" s="8" t="n">
        <v>38292</v>
      </c>
      <c r="EP4" s="9"/>
      <c r="ER4" s="8" t="n">
        <v>38322</v>
      </c>
      <c r="ES4" s="9"/>
      <c r="EU4" s="2"/>
    </row>
    <row r="5" customFormat="false" ht="12.75" hidden="false" customHeight="false" outlineLevel="0" collapsed="false">
      <c r="A5" s="11"/>
      <c r="B5" s="12"/>
      <c r="C5" s="13"/>
      <c r="D5" s="11" t="s">
        <v>3</v>
      </c>
      <c r="E5" s="11" t="s">
        <v>4</v>
      </c>
      <c r="F5" s="14"/>
      <c r="G5" s="14"/>
      <c r="H5" s="11"/>
      <c r="I5" s="15"/>
      <c r="J5" s="14"/>
      <c r="K5" s="11"/>
      <c r="L5" s="15"/>
      <c r="M5" s="14"/>
      <c r="N5" s="11"/>
      <c r="O5" s="15"/>
      <c r="P5" s="14"/>
      <c r="Q5" s="4"/>
      <c r="R5" s="15"/>
      <c r="S5" s="14"/>
      <c r="T5" s="11"/>
      <c r="U5" s="15"/>
      <c r="V5" s="14"/>
      <c r="W5" s="4"/>
      <c r="X5" s="15"/>
      <c r="Y5" s="14"/>
      <c r="Z5" s="11"/>
      <c r="AA5" s="15"/>
      <c r="AB5" s="14"/>
      <c r="AC5" s="11"/>
      <c r="AD5" s="15"/>
      <c r="AE5" s="14"/>
      <c r="AF5" s="11"/>
      <c r="AG5" s="15"/>
      <c r="AH5" s="14"/>
      <c r="AI5" s="11"/>
      <c r="AJ5" s="15"/>
      <c r="AK5" s="14"/>
      <c r="AL5" s="11"/>
      <c r="AM5" s="15"/>
      <c r="AN5" s="14"/>
      <c r="AO5" s="11"/>
      <c r="AP5" s="15"/>
      <c r="AQ5" s="14"/>
      <c r="AR5" s="11"/>
      <c r="AS5" s="15"/>
      <c r="AT5" s="14"/>
      <c r="AU5" s="11"/>
      <c r="AV5" s="15"/>
      <c r="AW5" s="14"/>
      <c r="AX5" s="11"/>
      <c r="AY5" s="15"/>
      <c r="AZ5" s="14"/>
      <c r="BA5" s="4"/>
      <c r="BB5" s="15"/>
      <c r="BC5" s="14"/>
      <c r="BD5" s="11"/>
      <c r="BE5" s="15"/>
      <c r="BF5" s="14"/>
      <c r="BG5" s="4"/>
      <c r="BH5" s="15"/>
      <c r="BI5" s="14"/>
      <c r="BJ5" s="11"/>
      <c r="BK5" s="15"/>
      <c r="BL5" s="14"/>
      <c r="BM5" s="11"/>
      <c r="BN5" s="15"/>
      <c r="BO5" s="14"/>
      <c r="BP5" s="11"/>
      <c r="BQ5" s="15"/>
      <c r="BR5" s="14"/>
      <c r="BS5" s="11"/>
      <c r="BT5" s="15"/>
      <c r="BU5" s="14"/>
      <c r="BV5" s="11"/>
      <c r="BW5" s="15"/>
      <c r="BX5" s="14"/>
      <c r="BY5" s="11"/>
      <c r="BZ5" s="15"/>
      <c r="CA5" s="14"/>
      <c r="CB5" s="11"/>
      <c r="CC5" s="15"/>
      <c r="CD5" s="14"/>
      <c r="CE5" s="11"/>
      <c r="CF5" s="15"/>
      <c r="CG5" s="14"/>
      <c r="CH5" s="11"/>
      <c r="CI5" s="15"/>
      <c r="CJ5" s="14"/>
      <c r="CK5" s="4"/>
      <c r="CL5" s="15"/>
      <c r="CM5" s="14"/>
      <c r="CN5" s="11"/>
      <c r="CO5" s="15"/>
      <c r="CP5" s="14"/>
      <c r="CQ5" s="4"/>
      <c r="CR5" s="15"/>
      <c r="CS5" s="14"/>
      <c r="CT5" s="11"/>
      <c r="CU5" s="15"/>
      <c r="CV5" s="14"/>
      <c r="CW5" s="11"/>
      <c r="CX5" s="15"/>
      <c r="CY5" s="14"/>
      <c r="CZ5" s="11"/>
      <c r="DA5" s="15"/>
      <c r="DB5" s="14"/>
      <c r="DC5" s="11"/>
      <c r="DD5" s="15"/>
      <c r="DE5" s="14"/>
      <c r="DF5" s="11"/>
      <c r="DG5" s="15"/>
      <c r="DH5" s="14"/>
      <c r="DI5" s="11"/>
      <c r="DJ5" s="15"/>
      <c r="DK5" s="14"/>
      <c r="DL5" s="11"/>
      <c r="DM5" s="15"/>
      <c r="DN5" s="14"/>
      <c r="DO5" s="11"/>
      <c r="DP5" s="15"/>
      <c r="DQ5" s="14"/>
      <c r="DR5" s="11"/>
      <c r="DS5" s="15"/>
      <c r="DT5" s="14"/>
      <c r="DU5" s="4"/>
      <c r="DV5" s="15"/>
      <c r="DW5" s="14"/>
      <c r="DX5" s="11"/>
      <c r="DY5" s="15"/>
      <c r="DZ5" s="14"/>
      <c r="EA5" s="4"/>
      <c r="EB5" s="15"/>
      <c r="EC5" s="14"/>
      <c r="ED5" s="11"/>
      <c r="EE5" s="15"/>
      <c r="EF5" s="14"/>
      <c r="EG5" s="11"/>
      <c r="EH5" s="15"/>
      <c r="EI5" s="14"/>
      <c r="EJ5" s="11"/>
      <c r="EK5" s="15"/>
      <c r="EL5" s="14"/>
      <c r="EM5" s="11"/>
      <c r="EN5" s="15"/>
      <c r="EO5" s="14"/>
      <c r="EP5" s="11"/>
      <c r="EQ5" s="15"/>
      <c r="ER5" s="14"/>
      <c r="ES5" s="11"/>
    </row>
    <row r="6" customFormat="false" ht="12.75" hidden="false" customHeight="false" outlineLevel="0" collapsed="false">
      <c r="A6" s="16" t="s">
        <v>5</v>
      </c>
      <c r="B6" s="16" t="s">
        <v>6</v>
      </c>
      <c r="C6" s="16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6" t="s">
        <v>12</v>
      </c>
      <c r="I6" s="18" t="s">
        <v>10</v>
      </c>
      <c r="J6" s="17" t="s">
        <v>11</v>
      </c>
      <c r="K6" s="16" t="s">
        <v>12</v>
      </c>
      <c r="L6" s="18" t="s">
        <v>10</v>
      </c>
      <c r="M6" s="17" t="s">
        <v>11</v>
      </c>
      <c r="N6" s="16" t="s">
        <v>12</v>
      </c>
      <c r="O6" s="18" t="s">
        <v>10</v>
      </c>
      <c r="P6" s="17" t="s">
        <v>11</v>
      </c>
      <c r="Q6" s="16" t="s">
        <v>12</v>
      </c>
      <c r="R6" s="18" t="s">
        <v>10</v>
      </c>
      <c r="S6" s="17" t="s">
        <v>11</v>
      </c>
      <c r="T6" s="16" t="s">
        <v>12</v>
      </c>
      <c r="U6" s="18" t="s">
        <v>10</v>
      </c>
      <c r="V6" s="17" t="s">
        <v>11</v>
      </c>
      <c r="W6" s="16" t="s">
        <v>12</v>
      </c>
      <c r="X6" s="18" t="s">
        <v>10</v>
      </c>
      <c r="Y6" s="17" t="s">
        <v>11</v>
      </c>
      <c r="Z6" s="16" t="s">
        <v>12</v>
      </c>
      <c r="AA6" s="18" t="s">
        <v>10</v>
      </c>
      <c r="AB6" s="17" t="s">
        <v>11</v>
      </c>
      <c r="AC6" s="16" t="s">
        <v>12</v>
      </c>
      <c r="AD6" s="18" t="s">
        <v>10</v>
      </c>
      <c r="AE6" s="17" t="s">
        <v>11</v>
      </c>
      <c r="AF6" s="16" t="s">
        <v>12</v>
      </c>
      <c r="AG6" s="18" t="s">
        <v>10</v>
      </c>
      <c r="AH6" s="17" t="s">
        <v>11</v>
      </c>
      <c r="AI6" s="16" t="s">
        <v>12</v>
      </c>
      <c r="AJ6" s="18" t="s">
        <v>10</v>
      </c>
      <c r="AK6" s="17" t="s">
        <v>11</v>
      </c>
      <c r="AL6" s="16" t="s">
        <v>12</v>
      </c>
      <c r="AM6" s="18" t="s">
        <v>10</v>
      </c>
      <c r="AN6" s="17" t="s">
        <v>11</v>
      </c>
      <c r="AO6" s="16" t="s">
        <v>12</v>
      </c>
      <c r="AP6" s="18" t="s">
        <v>10</v>
      </c>
      <c r="AQ6" s="17" t="s">
        <v>11</v>
      </c>
      <c r="AR6" s="16" t="s">
        <v>12</v>
      </c>
      <c r="AS6" s="18" t="s">
        <v>10</v>
      </c>
      <c r="AT6" s="17" t="s">
        <v>11</v>
      </c>
      <c r="AU6" s="16" t="s">
        <v>12</v>
      </c>
      <c r="AV6" s="18" t="s">
        <v>10</v>
      </c>
      <c r="AW6" s="17" t="s">
        <v>11</v>
      </c>
      <c r="AX6" s="16" t="s">
        <v>12</v>
      </c>
      <c r="AY6" s="18" t="s">
        <v>10</v>
      </c>
      <c r="AZ6" s="17" t="s">
        <v>11</v>
      </c>
      <c r="BA6" s="16" t="s">
        <v>12</v>
      </c>
      <c r="BB6" s="18" t="s">
        <v>10</v>
      </c>
      <c r="BC6" s="17" t="s">
        <v>11</v>
      </c>
      <c r="BD6" s="16" t="s">
        <v>12</v>
      </c>
      <c r="BE6" s="18" t="s">
        <v>10</v>
      </c>
      <c r="BF6" s="17" t="s">
        <v>11</v>
      </c>
      <c r="BG6" s="16" t="s">
        <v>12</v>
      </c>
      <c r="BH6" s="18" t="s">
        <v>10</v>
      </c>
      <c r="BI6" s="17" t="s">
        <v>11</v>
      </c>
      <c r="BJ6" s="16" t="s">
        <v>12</v>
      </c>
      <c r="BK6" s="18" t="s">
        <v>10</v>
      </c>
      <c r="BL6" s="17" t="s">
        <v>11</v>
      </c>
      <c r="BM6" s="16" t="s">
        <v>12</v>
      </c>
      <c r="BN6" s="18" t="s">
        <v>10</v>
      </c>
      <c r="BO6" s="17" t="s">
        <v>11</v>
      </c>
      <c r="BP6" s="16" t="s">
        <v>12</v>
      </c>
      <c r="BQ6" s="18" t="s">
        <v>10</v>
      </c>
      <c r="BR6" s="17" t="s">
        <v>11</v>
      </c>
      <c r="BS6" s="16" t="s">
        <v>12</v>
      </c>
      <c r="BT6" s="18" t="s">
        <v>10</v>
      </c>
      <c r="BU6" s="17" t="s">
        <v>11</v>
      </c>
      <c r="BV6" s="16" t="s">
        <v>12</v>
      </c>
      <c r="BW6" s="18" t="s">
        <v>10</v>
      </c>
      <c r="BX6" s="17" t="s">
        <v>11</v>
      </c>
      <c r="BY6" s="16" t="s">
        <v>12</v>
      </c>
      <c r="BZ6" s="18" t="s">
        <v>10</v>
      </c>
      <c r="CA6" s="17" t="s">
        <v>11</v>
      </c>
      <c r="CB6" s="16" t="s">
        <v>12</v>
      </c>
      <c r="CC6" s="18" t="s">
        <v>10</v>
      </c>
      <c r="CD6" s="17" t="s">
        <v>11</v>
      </c>
      <c r="CE6" s="16" t="s">
        <v>12</v>
      </c>
      <c r="CF6" s="18" t="s">
        <v>10</v>
      </c>
      <c r="CG6" s="17" t="s">
        <v>11</v>
      </c>
      <c r="CH6" s="16" t="s">
        <v>12</v>
      </c>
      <c r="CI6" s="18" t="s">
        <v>10</v>
      </c>
      <c r="CJ6" s="17" t="s">
        <v>11</v>
      </c>
      <c r="CK6" s="16" t="s">
        <v>12</v>
      </c>
      <c r="CL6" s="18" t="s">
        <v>10</v>
      </c>
      <c r="CM6" s="17" t="s">
        <v>11</v>
      </c>
      <c r="CN6" s="16" t="s">
        <v>12</v>
      </c>
      <c r="CO6" s="18" t="s">
        <v>10</v>
      </c>
      <c r="CP6" s="17" t="s">
        <v>11</v>
      </c>
      <c r="CQ6" s="16" t="s">
        <v>12</v>
      </c>
      <c r="CR6" s="18" t="s">
        <v>10</v>
      </c>
      <c r="CS6" s="17" t="s">
        <v>11</v>
      </c>
      <c r="CT6" s="16" t="s">
        <v>12</v>
      </c>
      <c r="CU6" s="18" t="s">
        <v>10</v>
      </c>
      <c r="CV6" s="17" t="s">
        <v>11</v>
      </c>
      <c r="CW6" s="16" t="s">
        <v>12</v>
      </c>
      <c r="CX6" s="18" t="s">
        <v>10</v>
      </c>
      <c r="CY6" s="17" t="s">
        <v>11</v>
      </c>
      <c r="CZ6" s="16" t="s">
        <v>12</v>
      </c>
      <c r="DA6" s="18" t="s">
        <v>10</v>
      </c>
      <c r="DB6" s="17" t="s">
        <v>11</v>
      </c>
      <c r="DC6" s="16" t="s">
        <v>12</v>
      </c>
      <c r="DD6" s="18" t="s">
        <v>10</v>
      </c>
      <c r="DE6" s="17" t="s">
        <v>11</v>
      </c>
      <c r="DF6" s="16" t="s">
        <v>12</v>
      </c>
      <c r="DG6" s="18" t="s">
        <v>10</v>
      </c>
      <c r="DH6" s="17" t="s">
        <v>11</v>
      </c>
      <c r="DI6" s="16" t="s">
        <v>12</v>
      </c>
      <c r="DJ6" s="18" t="s">
        <v>10</v>
      </c>
      <c r="DK6" s="17" t="s">
        <v>11</v>
      </c>
      <c r="DL6" s="16" t="s">
        <v>12</v>
      </c>
      <c r="DM6" s="18" t="s">
        <v>10</v>
      </c>
      <c r="DN6" s="17" t="s">
        <v>11</v>
      </c>
      <c r="DO6" s="16" t="s">
        <v>12</v>
      </c>
      <c r="DP6" s="18" t="s">
        <v>10</v>
      </c>
      <c r="DQ6" s="17" t="s">
        <v>11</v>
      </c>
      <c r="DR6" s="16" t="s">
        <v>12</v>
      </c>
      <c r="DS6" s="18" t="s">
        <v>10</v>
      </c>
      <c r="DT6" s="17" t="s">
        <v>11</v>
      </c>
      <c r="DU6" s="16" t="s">
        <v>12</v>
      </c>
      <c r="DV6" s="18" t="s">
        <v>10</v>
      </c>
      <c r="DW6" s="17" t="s">
        <v>11</v>
      </c>
      <c r="DX6" s="16" t="s">
        <v>12</v>
      </c>
      <c r="DY6" s="18" t="s">
        <v>10</v>
      </c>
      <c r="DZ6" s="17" t="s">
        <v>11</v>
      </c>
      <c r="EA6" s="16" t="s">
        <v>12</v>
      </c>
      <c r="EB6" s="18" t="s">
        <v>10</v>
      </c>
      <c r="EC6" s="17" t="s">
        <v>11</v>
      </c>
      <c r="ED6" s="16" t="s">
        <v>12</v>
      </c>
      <c r="EE6" s="18" t="s">
        <v>10</v>
      </c>
      <c r="EF6" s="17" t="s">
        <v>11</v>
      </c>
      <c r="EG6" s="16" t="s">
        <v>12</v>
      </c>
      <c r="EH6" s="18" t="s">
        <v>10</v>
      </c>
      <c r="EI6" s="17" t="s">
        <v>11</v>
      </c>
      <c r="EJ6" s="16" t="s">
        <v>12</v>
      </c>
      <c r="EK6" s="18" t="s">
        <v>10</v>
      </c>
      <c r="EL6" s="17" t="s">
        <v>11</v>
      </c>
      <c r="EM6" s="16" t="s">
        <v>12</v>
      </c>
      <c r="EN6" s="18" t="s">
        <v>10</v>
      </c>
      <c r="EO6" s="17" t="s">
        <v>11</v>
      </c>
      <c r="EP6" s="16" t="s">
        <v>12</v>
      </c>
      <c r="EQ6" s="18" t="s">
        <v>10</v>
      </c>
      <c r="ER6" s="17" t="s">
        <v>11</v>
      </c>
      <c r="ES6" s="16" t="s">
        <v>12</v>
      </c>
    </row>
    <row r="7" customFormat="false" ht="12.75" hidden="false" customHeight="false" outlineLevel="0" collapsed="false">
      <c r="A7" s="19"/>
      <c r="B7" s="19"/>
      <c r="C7" s="19"/>
      <c r="D7" s="19"/>
      <c r="E7" s="19"/>
      <c r="F7" s="20"/>
      <c r="G7" s="19"/>
      <c r="H7" s="19"/>
      <c r="I7" s="21"/>
      <c r="J7" s="19"/>
      <c r="K7" s="19"/>
      <c r="L7" s="22"/>
      <c r="M7" s="23"/>
      <c r="N7" s="19"/>
      <c r="O7" s="22"/>
      <c r="P7" s="23"/>
      <c r="Q7" s="19"/>
      <c r="R7" s="22"/>
      <c r="S7" s="23"/>
      <c r="T7" s="19"/>
      <c r="U7" s="22"/>
      <c r="V7" s="23"/>
      <c r="W7" s="19"/>
      <c r="X7" s="22"/>
      <c r="Y7" s="23"/>
      <c r="Z7" s="19"/>
      <c r="AA7" s="22"/>
      <c r="AB7" s="23"/>
      <c r="AC7" s="19"/>
      <c r="AD7" s="22"/>
      <c r="AE7" s="23"/>
      <c r="AF7" s="19"/>
      <c r="AG7" s="22"/>
      <c r="AH7" s="23"/>
      <c r="AI7" s="19"/>
      <c r="AJ7" s="22"/>
      <c r="AK7" s="23"/>
      <c r="AL7" s="19"/>
      <c r="AM7" s="22"/>
      <c r="AN7" s="23"/>
      <c r="AO7" s="19"/>
      <c r="AP7" s="21"/>
      <c r="AQ7" s="19"/>
      <c r="AR7" s="19"/>
      <c r="AS7" s="21"/>
      <c r="AT7" s="19"/>
      <c r="AU7" s="19"/>
      <c r="AV7" s="22"/>
      <c r="AW7" s="23"/>
      <c r="AX7" s="19"/>
      <c r="AY7" s="22"/>
      <c r="AZ7" s="23"/>
      <c r="BA7" s="19"/>
      <c r="BB7" s="22"/>
      <c r="BC7" s="23"/>
      <c r="BD7" s="19"/>
      <c r="BE7" s="22"/>
      <c r="BF7" s="23"/>
      <c r="BG7" s="19"/>
      <c r="BH7" s="22"/>
      <c r="BI7" s="23"/>
      <c r="BJ7" s="19"/>
      <c r="BK7" s="22"/>
      <c r="BL7" s="23"/>
      <c r="BM7" s="19"/>
      <c r="BN7" s="22"/>
      <c r="BO7" s="23"/>
      <c r="BP7" s="19"/>
      <c r="BQ7" s="22"/>
      <c r="BR7" s="23"/>
      <c r="BS7" s="19"/>
      <c r="BT7" s="22"/>
      <c r="BU7" s="23"/>
      <c r="BV7" s="19"/>
      <c r="BW7" s="22"/>
      <c r="BX7" s="23"/>
      <c r="BY7" s="19"/>
      <c r="BZ7" s="21"/>
      <c r="CA7" s="19"/>
      <c r="CB7" s="19"/>
      <c r="CC7" s="21"/>
      <c r="CD7" s="19"/>
      <c r="CE7" s="19"/>
      <c r="CF7" s="22"/>
      <c r="CG7" s="23"/>
      <c r="CH7" s="19"/>
      <c r="CI7" s="22"/>
      <c r="CJ7" s="23"/>
      <c r="CK7" s="19"/>
      <c r="CL7" s="22"/>
      <c r="CM7" s="23"/>
      <c r="CN7" s="19"/>
      <c r="CO7" s="22"/>
      <c r="CP7" s="23"/>
      <c r="CQ7" s="19"/>
      <c r="CR7" s="22"/>
      <c r="CS7" s="23"/>
      <c r="CT7" s="19"/>
      <c r="CU7" s="22"/>
      <c r="CV7" s="23"/>
      <c r="CW7" s="19"/>
      <c r="CX7" s="22"/>
      <c r="CY7" s="23"/>
      <c r="CZ7" s="19"/>
      <c r="DA7" s="22"/>
      <c r="DB7" s="23"/>
      <c r="DC7" s="19"/>
      <c r="DD7" s="22"/>
      <c r="DE7" s="23"/>
      <c r="DF7" s="19"/>
      <c r="DG7" s="22"/>
      <c r="DH7" s="23"/>
      <c r="DI7" s="19"/>
      <c r="DJ7" s="21"/>
      <c r="DK7" s="19"/>
      <c r="DL7" s="19"/>
      <c r="DM7" s="21"/>
      <c r="DN7" s="19"/>
      <c r="DO7" s="19"/>
      <c r="DP7" s="22"/>
      <c r="DQ7" s="23"/>
      <c r="DR7" s="19"/>
      <c r="DS7" s="22"/>
      <c r="DT7" s="23"/>
      <c r="DU7" s="19"/>
      <c r="DV7" s="22"/>
      <c r="DW7" s="23"/>
      <c r="DX7" s="19"/>
      <c r="DY7" s="22"/>
      <c r="DZ7" s="23"/>
      <c r="EA7" s="19"/>
      <c r="EB7" s="22"/>
      <c r="EC7" s="23"/>
      <c r="ED7" s="19"/>
      <c r="EE7" s="22"/>
      <c r="EF7" s="23"/>
      <c r="EG7" s="19"/>
      <c r="EH7" s="22"/>
      <c r="EI7" s="23"/>
      <c r="EJ7" s="19"/>
      <c r="EK7" s="22"/>
      <c r="EL7" s="23"/>
      <c r="EM7" s="19"/>
      <c r="EN7" s="22"/>
      <c r="EO7" s="23"/>
      <c r="EP7" s="19"/>
      <c r="EQ7" s="22"/>
      <c r="ER7" s="23"/>
      <c r="ES7" s="19"/>
    </row>
    <row r="8" customFormat="false" ht="12.75" hidden="false" customHeight="false" outlineLevel="0" collapsed="false">
      <c r="A8" s="0" t="s">
        <v>13</v>
      </c>
      <c r="B8" s="0" t="s">
        <v>14</v>
      </c>
      <c r="C8" s="0" t="s">
        <v>14</v>
      </c>
      <c r="D8" s="0" t="s">
        <v>15</v>
      </c>
      <c r="E8" s="0" t="s">
        <v>16</v>
      </c>
      <c r="F8" s="1" t="n">
        <v>0</v>
      </c>
      <c r="G8" s="2" t="n">
        <v>0</v>
      </c>
      <c r="H8" s="1" t="n">
        <v>0</v>
      </c>
      <c r="I8" s="1" t="n">
        <v>0</v>
      </c>
      <c r="J8" s="2" t="n">
        <v>0</v>
      </c>
      <c r="K8" s="1" t="n">
        <v>0</v>
      </c>
      <c r="L8" s="1" t="n">
        <v>0</v>
      </c>
      <c r="M8" s="2" t="n">
        <v>0</v>
      </c>
      <c r="N8" s="1" t="n">
        <v>0</v>
      </c>
      <c r="O8" s="1" t="n">
        <v>0</v>
      </c>
      <c r="P8" s="2" t="n">
        <v>0</v>
      </c>
      <c r="Q8" s="1" t="n">
        <v>0</v>
      </c>
      <c r="R8" s="1" t="n">
        <v>0</v>
      </c>
      <c r="S8" s="2" t="n">
        <v>0</v>
      </c>
      <c r="T8" s="1" t="n">
        <v>0</v>
      </c>
      <c r="U8" s="1" t="n">
        <v>0</v>
      </c>
      <c r="V8" s="2" t="n">
        <v>0</v>
      </c>
      <c r="W8" s="1" t="n">
        <v>0</v>
      </c>
      <c r="X8" s="1" t="n">
        <v>0</v>
      </c>
      <c r="Y8" s="2" t="n">
        <v>0</v>
      </c>
      <c r="Z8" s="1" t="n">
        <v>0</v>
      </c>
      <c r="AA8" s="1" t="n">
        <v>0</v>
      </c>
      <c r="AB8" s="2" t="n">
        <v>0</v>
      </c>
      <c r="AC8" s="1" t="n">
        <v>0</v>
      </c>
      <c r="AD8" s="1" t="n">
        <v>0</v>
      </c>
      <c r="AE8" s="2" t="n">
        <v>0</v>
      </c>
      <c r="AF8" s="1" t="n">
        <v>0</v>
      </c>
      <c r="AG8" s="1" t="n">
        <v>0</v>
      </c>
      <c r="AH8" s="2" t="n">
        <v>0</v>
      </c>
      <c r="AI8" s="1" t="n">
        <v>0</v>
      </c>
      <c r="AJ8" s="1" t="n">
        <v>0</v>
      </c>
      <c r="AK8" s="2" t="n">
        <v>0</v>
      </c>
      <c r="AL8" s="1" t="n">
        <v>0</v>
      </c>
      <c r="AM8" s="0" t="n">
        <v>0</v>
      </c>
      <c r="AN8" s="0" t="n">
        <v>0</v>
      </c>
      <c r="AO8" s="0" t="n">
        <v>0</v>
      </c>
      <c r="AP8" s="0" t="n">
        <v>532214</v>
      </c>
      <c r="AQ8" s="0" t="n">
        <v>0.0377</v>
      </c>
      <c r="AR8" s="0" t="n">
        <v>621991.936</v>
      </c>
      <c r="AS8" s="0" t="n">
        <v>532214</v>
      </c>
      <c r="AT8" s="0" t="n">
        <v>0.0377</v>
      </c>
      <c r="AU8" s="0" t="n">
        <v>561799.168</v>
      </c>
      <c r="AV8" s="0" t="n">
        <v>522214</v>
      </c>
      <c r="AW8" s="0" t="n">
        <v>0.0375</v>
      </c>
      <c r="AX8" s="0" t="n">
        <v>606491.936</v>
      </c>
      <c r="AY8" s="0" t="n">
        <v>522214</v>
      </c>
      <c r="AZ8" s="0" t="n">
        <v>0.0375</v>
      </c>
      <c r="BA8" s="0" t="n">
        <v>586927.68</v>
      </c>
      <c r="BB8" s="0" t="n">
        <v>523827</v>
      </c>
      <c r="BC8" s="0" t="n">
        <v>0.0375</v>
      </c>
      <c r="BD8" s="0" t="n">
        <v>608992.086</v>
      </c>
      <c r="BE8" s="0" t="n">
        <v>508047</v>
      </c>
      <c r="BF8" s="0" t="n">
        <v>0.0365</v>
      </c>
      <c r="BG8" s="0" t="n">
        <v>556677.18</v>
      </c>
      <c r="BH8" s="0" t="n">
        <v>512617</v>
      </c>
      <c r="BI8" s="0" t="n">
        <v>0.0366</v>
      </c>
      <c r="BJ8" s="0" t="n">
        <v>582316.586</v>
      </c>
      <c r="BK8" s="0" t="n">
        <v>489391</v>
      </c>
      <c r="BL8" s="0" t="n">
        <v>0</v>
      </c>
      <c r="BM8" s="0" t="n">
        <v>561816.286</v>
      </c>
      <c r="BN8" s="0" t="n">
        <v>483047</v>
      </c>
      <c r="BO8" s="0" t="n">
        <v>0.0369</v>
      </c>
      <c r="BP8" s="0" t="n">
        <v>534177.18</v>
      </c>
      <c r="BQ8" s="0" t="n">
        <v>479714</v>
      </c>
      <c r="BR8" s="0" t="n">
        <v>0.0368</v>
      </c>
      <c r="BS8" s="0" t="n">
        <v>546816.936</v>
      </c>
      <c r="BT8" s="0" t="n">
        <v>479714</v>
      </c>
      <c r="BU8" s="0" t="n">
        <v>0.0368</v>
      </c>
      <c r="BV8" s="0" t="n">
        <v>529177.68</v>
      </c>
      <c r="BW8" s="0" t="n">
        <v>444000</v>
      </c>
      <c r="BX8" s="0" t="n">
        <v>0.0314</v>
      </c>
      <c r="BY8" s="0" t="n">
        <v>431675</v>
      </c>
      <c r="BZ8" s="0" t="n">
        <v>0</v>
      </c>
      <c r="CA8" s="0" t="n">
        <v>0</v>
      </c>
      <c r="CB8" s="0" t="n">
        <v>0</v>
      </c>
      <c r="CC8" s="0" t="n">
        <v>0</v>
      </c>
      <c r="CD8" s="0" t="n">
        <v>0</v>
      </c>
      <c r="CE8" s="0" t="n">
        <v>0</v>
      </c>
      <c r="CF8" s="0" t="n">
        <v>0</v>
      </c>
      <c r="CG8" s="0" t="n">
        <v>0</v>
      </c>
      <c r="CH8" s="0" t="n">
        <v>0</v>
      </c>
      <c r="CI8" s="0" t="n">
        <v>0</v>
      </c>
      <c r="CJ8" s="0" t="n">
        <v>0</v>
      </c>
      <c r="CK8" s="0" t="n">
        <v>0</v>
      </c>
      <c r="CL8" s="0" t="n">
        <v>0</v>
      </c>
      <c r="CM8" s="0" t="n">
        <v>0</v>
      </c>
      <c r="CN8" s="0" t="n">
        <v>0</v>
      </c>
      <c r="CO8" s="0" t="n">
        <v>0</v>
      </c>
      <c r="CP8" s="0" t="n">
        <v>0</v>
      </c>
      <c r="CQ8" s="0" t="n">
        <v>0</v>
      </c>
      <c r="CR8" s="0" t="n">
        <v>0</v>
      </c>
      <c r="CS8" s="0" t="n">
        <v>0</v>
      </c>
      <c r="CT8" s="0" t="n">
        <v>0</v>
      </c>
      <c r="CU8" s="0" t="n">
        <v>0</v>
      </c>
      <c r="CV8" s="0" t="n">
        <v>0</v>
      </c>
      <c r="CW8" s="0" t="n">
        <v>0</v>
      </c>
      <c r="CX8" s="0" t="n">
        <v>0</v>
      </c>
      <c r="CY8" s="0" t="n">
        <v>0</v>
      </c>
      <c r="CZ8" s="0" t="n">
        <v>0</v>
      </c>
      <c r="DA8" s="0" t="n">
        <v>0</v>
      </c>
      <c r="DB8" s="0" t="n">
        <v>0</v>
      </c>
      <c r="DC8" s="0" t="n">
        <v>0</v>
      </c>
      <c r="DD8" s="0" t="n">
        <v>0</v>
      </c>
      <c r="DE8" s="0" t="n">
        <v>0</v>
      </c>
      <c r="DF8" s="0" t="n">
        <v>0</v>
      </c>
      <c r="DG8" s="0" t="n">
        <v>0</v>
      </c>
      <c r="DH8" s="0" t="n">
        <v>0</v>
      </c>
      <c r="DI8" s="0" t="n">
        <v>0</v>
      </c>
      <c r="DJ8" s="0" t="n">
        <v>0</v>
      </c>
      <c r="DK8" s="0" t="n">
        <v>0</v>
      </c>
      <c r="DL8" s="0" t="n">
        <v>0</v>
      </c>
      <c r="DM8" s="0" t="n">
        <v>0</v>
      </c>
      <c r="DN8" s="0" t="n">
        <v>0</v>
      </c>
      <c r="DO8" s="0" t="n">
        <v>0</v>
      </c>
      <c r="DP8" s="0" t="n">
        <v>0</v>
      </c>
      <c r="DQ8" s="0" t="n">
        <v>0</v>
      </c>
      <c r="DR8" s="0" t="n">
        <v>0</v>
      </c>
      <c r="DS8" s="0" t="n">
        <v>0</v>
      </c>
      <c r="DT8" s="0" t="n">
        <v>0</v>
      </c>
      <c r="DU8" s="0" t="n">
        <v>0</v>
      </c>
      <c r="DV8" s="0" t="n">
        <v>0</v>
      </c>
      <c r="DW8" s="0" t="n">
        <v>0</v>
      </c>
      <c r="DX8" s="0" t="n">
        <v>0</v>
      </c>
      <c r="DY8" s="0" t="n">
        <v>0</v>
      </c>
      <c r="DZ8" s="0" t="n">
        <v>0</v>
      </c>
      <c r="EA8" s="0" t="n">
        <v>0</v>
      </c>
      <c r="EB8" s="0" t="n">
        <v>0</v>
      </c>
      <c r="EC8" s="0" t="n">
        <v>0</v>
      </c>
      <c r="ED8" s="0" t="n">
        <v>0</v>
      </c>
      <c r="EE8" s="0" t="n">
        <v>0</v>
      </c>
      <c r="EF8" s="0" t="n">
        <v>0</v>
      </c>
      <c r="EG8" s="0" t="n">
        <v>0</v>
      </c>
      <c r="EH8" s="0" t="n">
        <v>0</v>
      </c>
      <c r="EI8" s="0" t="n">
        <v>0</v>
      </c>
      <c r="EJ8" s="0" t="n">
        <v>0</v>
      </c>
      <c r="EK8" s="0" t="n">
        <v>0</v>
      </c>
      <c r="EL8" s="0" t="n">
        <v>0</v>
      </c>
      <c r="EM8" s="0" t="n">
        <v>0</v>
      </c>
      <c r="EN8" s="0" t="n">
        <v>0</v>
      </c>
      <c r="EO8" s="0" t="n">
        <v>0</v>
      </c>
      <c r="EP8" s="0" t="n">
        <v>0</v>
      </c>
      <c r="EQ8" s="0" t="n">
        <v>0</v>
      </c>
      <c r="ER8" s="0" t="n">
        <v>0</v>
      </c>
      <c r="ES8" s="0" t="n">
        <v>0</v>
      </c>
    </row>
    <row r="10" customFormat="false" ht="12.75" hidden="false" customHeight="false" outlineLevel="0" collapsed="false">
      <c r="A10" s="0" t="s">
        <v>13</v>
      </c>
      <c r="B10" s="0" t="s">
        <v>14</v>
      </c>
      <c r="C10" s="0" t="s">
        <v>17</v>
      </c>
      <c r="D10" s="0" t="s">
        <v>15</v>
      </c>
      <c r="E10" s="0" t="s">
        <v>16</v>
      </c>
      <c r="F10" s="1" t="n">
        <v>0</v>
      </c>
      <c r="G10" s="2" t="n">
        <v>0</v>
      </c>
      <c r="H10" s="1" t="n">
        <v>0</v>
      </c>
      <c r="I10" s="1" t="n">
        <v>0</v>
      </c>
      <c r="J10" s="2" t="n">
        <v>0</v>
      </c>
      <c r="K10" s="1" t="n">
        <v>0</v>
      </c>
      <c r="L10" s="1" t="n">
        <v>0</v>
      </c>
      <c r="M10" s="2" t="n">
        <v>0</v>
      </c>
      <c r="N10" s="1" t="n">
        <v>0</v>
      </c>
      <c r="O10" s="1" t="n">
        <v>0</v>
      </c>
      <c r="P10" s="2" t="n">
        <v>0</v>
      </c>
      <c r="Q10" s="1" t="n">
        <v>0</v>
      </c>
      <c r="R10" s="1" t="n">
        <v>0</v>
      </c>
      <c r="S10" s="2" t="n">
        <v>0</v>
      </c>
      <c r="T10" s="1" t="n">
        <v>0</v>
      </c>
      <c r="U10" s="1" t="n">
        <v>0</v>
      </c>
      <c r="V10" s="2" t="n">
        <v>0</v>
      </c>
      <c r="W10" s="1" t="n">
        <v>0</v>
      </c>
      <c r="X10" s="1" t="n">
        <v>0</v>
      </c>
      <c r="Y10" s="2" t="n">
        <v>0</v>
      </c>
      <c r="Z10" s="1" t="n">
        <v>0</v>
      </c>
      <c r="AA10" s="1" t="n">
        <v>0</v>
      </c>
      <c r="AB10" s="2" t="n">
        <v>0</v>
      </c>
      <c r="AC10" s="1" t="n">
        <v>0</v>
      </c>
      <c r="AD10" s="1" t="n">
        <v>0</v>
      </c>
      <c r="AE10" s="2" t="n">
        <v>0</v>
      </c>
      <c r="AF10" s="1" t="n">
        <v>0</v>
      </c>
      <c r="AG10" s="1" t="n">
        <v>0</v>
      </c>
      <c r="AH10" s="2" t="n">
        <v>0</v>
      </c>
      <c r="AI10" s="1" t="n">
        <v>0</v>
      </c>
      <c r="AJ10" s="1" t="n">
        <v>0</v>
      </c>
      <c r="AK10" s="2" t="n">
        <v>0</v>
      </c>
      <c r="AL10" s="1" t="n">
        <v>0</v>
      </c>
      <c r="AM10" s="0" t="n">
        <v>0</v>
      </c>
      <c r="AN10" s="0" t="n">
        <v>0</v>
      </c>
      <c r="AO10" s="0" t="n">
        <v>0</v>
      </c>
      <c r="AP10" s="0" t="n">
        <v>80000</v>
      </c>
      <c r="AQ10" s="0" t="n">
        <v>0.145</v>
      </c>
      <c r="AR10" s="0" t="n">
        <v>359600</v>
      </c>
      <c r="AS10" s="0" t="n">
        <v>80000</v>
      </c>
      <c r="AT10" s="0" t="n">
        <v>0.145</v>
      </c>
      <c r="AU10" s="0" t="n">
        <v>324800</v>
      </c>
      <c r="AV10" s="0" t="n">
        <v>80000</v>
      </c>
      <c r="AW10" s="0" t="n">
        <v>0.145</v>
      </c>
      <c r="AX10" s="0" t="n">
        <v>359600</v>
      </c>
      <c r="AY10" s="0" t="n">
        <v>80000</v>
      </c>
      <c r="AZ10" s="0" t="n">
        <v>0.145</v>
      </c>
      <c r="BA10" s="0" t="n">
        <v>348000</v>
      </c>
      <c r="BB10" s="0" t="n">
        <v>80000</v>
      </c>
      <c r="BC10" s="0" t="n">
        <v>0.145</v>
      </c>
      <c r="BD10" s="0" t="n">
        <v>359600</v>
      </c>
      <c r="BE10" s="0" t="n">
        <v>80000</v>
      </c>
      <c r="BF10" s="0" t="n">
        <v>0.145</v>
      </c>
      <c r="BG10" s="0" t="n">
        <v>348000</v>
      </c>
      <c r="BH10" s="0" t="n">
        <v>80000</v>
      </c>
      <c r="BI10" s="0" t="n">
        <v>0.145</v>
      </c>
      <c r="BJ10" s="0" t="n">
        <v>359600</v>
      </c>
      <c r="BK10" s="0" t="n">
        <v>80000</v>
      </c>
      <c r="BL10" s="0" t="n">
        <v>0</v>
      </c>
      <c r="BM10" s="0" t="n">
        <v>359600</v>
      </c>
      <c r="BN10" s="0" t="n">
        <v>80000</v>
      </c>
      <c r="BO10" s="0" t="n">
        <v>0.145</v>
      </c>
      <c r="BP10" s="0" t="n">
        <v>348000</v>
      </c>
      <c r="BQ10" s="0" t="n">
        <v>80000</v>
      </c>
      <c r="BR10" s="0" t="n">
        <v>0.145</v>
      </c>
      <c r="BS10" s="0" t="n">
        <v>359600</v>
      </c>
      <c r="BT10" s="0" t="n">
        <v>80000</v>
      </c>
      <c r="BU10" s="0" t="n">
        <v>0.145</v>
      </c>
      <c r="BV10" s="0" t="n">
        <v>348000</v>
      </c>
      <c r="BW10" s="0" t="n">
        <v>80000</v>
      </c>
      <c r="BX10" s="0" t="n">
        <v>0.15</v>
      </c>
      <c r="BY10" s="0" t="n">
        <v>372000</v>
      </c>
      <c r="BZ10" s="0" t="n">
        <v>0</v>
      </c>
      <c r="CA10" s="0" t="n">
        <v>0</v>
      </c>
      <c r="CB10" s="0" t="n">
        <v>0</v>
      </c>
      <c r="CC10" s="0" t="n">
        <v>0</v>
      </c>
      <c r="CD10" s="0" t="n">
        <v>0</v>
      </c>
      <c r="CE10" s="0" t="n">
        <v>0</v>
      </c>
      <c r="CF10" s="0" t="n">
        <v>0</v>
      </c>
      <c r="CG10" s="0" t="n">
        <v>0</v>
      </c>
      <c r="CH10" s="0" t="n">
        <v>0</v>
      </c>
      <c r="CI10" s="0" t="n">
        <v>0</v>
      </c>
      <c r="CJ10" s="0" t="n">
        <v>0</v>
      </c>
      <c r="CK10" s="0" t="n">
        <v>0</v>
      </c>
      <c r="CL10" s="0" t="n">
        <v>0</v>
      </c>
      <c r="CM10" s="0" t="n">
        <v>0</v>
      </c>
      <c r="CN10" s="0" t="n">
        <v>0</v>
      </c>
      <c r="CO10" s="0" t="n">
        <v>0</v>
      </c>
      <c r="CP10" s="0" t="n">
        <v>0</v>
      </c>
      <c r="CQ10" s="0" t="n">
        <v>0</v>
      </c>
      <c r="CR10" s="0" t="n">
        <v>0</v>
      </c>
      <c r="CS10" s="0" t="n">
        <v>0</v>
      </c>
      <c r="CT10" s="0" t="n">
        <v>0</v>
      </c>
      <c r="CU10" s="0" t="n">
        <v>0</v>
      </c>
      <c r="CV10" s="0" t="n">
        <v>0</v>
      </c>
      <c r="CW10" s="0" t="n">
        <v>0</v>
      </c>
      <c r="CX10" s="0" t="n">
        <v>0</v>
      </c>
      <c r="CY10" s="0" t="n">
        <v>0</v>
      </c>
      <c r="CZ10" s="0" t="n">
        <v>0</v>
      </c>
      <c r="DA10" s="0" t="n">
        <v>0</v>
      </c>
      <c r="DB10" s="0" t="n">
        <v>0</v>
      </c>
      <c r="DC10" s="0" t="n">
        <v>0</v>
      </c>
      <c r="DD10" s="0" t="n">
        <v>0</v>
      </c>
      <c r="DE10" s="0" t="n">
        <v>0</v>
      </c>
      <c r="DF10" s="0" t="n">
        <v>0</v>
      </c>
      <c r="DG10" s="0" t="n">
        <v>0</v>
      </c>
      <c r="DH10" s="0" t="n">
        <v>0</v>
      </c>
      <c r="DI10" s="0" t="n">
        <v>0</v>
      </c>
      <c r="DJ10" s="0" t="n">
        <v>0</v>
      </c>
      <c r="DK10" s="0" t="n">
        <v>0</v>
      </c>
      <c r="DL10" s="0" t="n">
        <v>0</v>
      </c>
      <c r="DM10" s="0" t="n">
        <v>0</v>
      </c>
      <c r="DN10" s="0" t="n">
        <v>0</v>
      </c>
      <c r="DO10" s="0" t="n">
        <v>0</v>
      </c>
      <c r="DP10" s="0" t="n">
        <v>0</v>
      </c>
      <c r="DQ10" s="0" t="n">
        <v>0</v>
      </c>
      <c r="DR10" s="0" t="n">
        <v>0</v>
      </c>
      <c r="DS10" s="0" t="n">
        <v>0</v>
      </c>
      <c r="DT10" s="0" t="n">
        <v>0</v>
      </c>
      <c r="DU10" s="0" t="n">
        <v>0</v>
      </c>
      <c r="DV10" s="0" t="n">
        <v>0</v>
      </c>
      <c r="DW10" s="0" t="n">
        <v>0</v>
      </c>
      <c r="DX10" s="0" t="n">
        <v>0</v>
      </c>
      <c r="DY10" s="0" t="n">
        <v>0</v>
      </c>
      <c r="DZ10" s="0" t="n">
        <v>0</v>
      </c>
      <c r="EA10" s="0" t="n">
        <v>0</v>
      </c>
      <c r="EB10" s="0" t="n">
        <v>0</v>
      </c>
      <c r="EC10" s="0" t="n">
        <v>0</v>
      </c>
      <c r="ED10" s="0" t="n">
        <v>0</v>
      </c>
      <c r="EE10" s="0" t="n">
        <v>0</v>
      </c>
      <c r="EF10" s="0" t="n">
        <v>0</v>
      </c>
      <c r="EG10" s="0" t="n">
        <v>0</v>
      </c>
      <c r="EH10" s="0" t="n">
        <v>0</v>
      </c>
      <c r="EI10" s="0" t="n">
        <v>0</v>
      </c>
      <c r="EJ10" s="0" t="n">
        <v>0</v>
      </c>
      <c r="EK10" s="0" t="n">
        <v>0</v>
      </c>
      <c r="EL10" s="0" t="n">
        <v>0</v>
      </c>
      <c r="EM10" s="0" t="n">
        <v>0</v>
      </c>
      <c r="EN10" s="0" t="n">
        <v>0</v>
      </c>
      <c r="EO10" s="0" t="n">
        <v>0</v>
      </c>
      <c r="EP10" s="0" t="n">
        <v>0</v>
      </c>
      <c r="EQ10" s="0" t="n">
        <v>0</v>
      </c>
      <c r="ER10" s="0" t="n">
        <v>0</v>
      </c>
      <c r="ES10" s="0" t="n">
        <v>0</v>
      </c>
    </row>
    <row r="11" customFormat="false" ht="12.75" hidden="false" customHeight="false" outlineLevel="0" collapsed="false">
      <c r="A11" s="0" t="s">
        <v>13</v>
      </c>
      <c r="B11" s="0" t="s">
        <v>14</v>
      </c>
      <c r="C11" s="0" t="s">
        <v>18</v>
      </c>
      <c r="D11" s="0" t="s">
        <v>15</v>
      </c>
      <c r="E11" s="0" t="s">
        <v>16</v>
      </c>
      <c r="F11" s="1" t="n">
        <v>0</v>
      </c>
      <c r="G11" s="2" t="n">
        <v>0</v>
      </c>
      <c r="H11" s="1" t="n">
        <v>0</v>
      </c>
      <c r="I11" s="1" t="n">
        <v>0</v>
      </c>
      <c r="J11" s="2" t="n">
        <v>0</v>
      </c>
      <c r="K11" s="1" t="n">
        <v>0</v>
      </c>
      <c r="L11" s="1" t="n">
        <v>0</v>
      </c>
      <c r="M11" s="2" t="n">
        <v>0</v>
      </c>
      <c r="N11" s="1" t="n">
        <v>0</v>
      </c>
      <c r="O11" s="1" t="n">
        <v>0</v>
      </c>
      <c r="P11" s="2" t="n">
        <v>0</v>
      </c>
      <c r="Q11" s="1" t="n">
        <v>0</v>
      </c>
      <c r="R11" s="1" t="n">
        <v>0</v>
      </c>
      <c r="S11" s="2" t="n">
        <v>0</v>
      </c>
      <c r="T11" s="1" t="n">
        <v>0</v>
      </c>
      <c r="U11" s="1" t="n">
        <v>0</v>
      </c>
      <c r="V11" s="2" t="n">
        <v>0</v>
      </c>
      <c r="W11" s="1" t="n">
        <v>0</v>
      </c>
      <c r="X11" s="1" t="n">
        <v>0</v>
      </c>
      <c r="Y11" s="2" t="n">
        <v>0</v>
      </c>
      <c r="Z11" s="1" t="n">
        <v>0</v>
      </c>
      <c r="AA11" s="1" t="n">
        <v>0</v>
      </c>
      <c r="AB11" s="2" t="n">
        <v>0</v>
      </c>
      <c r="AC11" s="1" t="n">
        <v>0</v>
      </c>
      <c r="AD11" s="1" t="n">
        <v>0</v>
      </c>
      <c r="AE11" s="2" t="n">
        <v>0</v>
      </c>
      <c r="AF11" s="1" t="n">
        <v>0</v>
      </c>
      <c r="AG11" s="1" t="n">
        <v>0</v>
      </c>
      <c r="AH11" s="2" t="n">
        <v>0</v>
      </c>
      <c r="AI11" s="1" t="n">
        <v>0</v>
      </c>
      <c r="AJ11" s="1" t="n">
        <v>0</v>
      </c>
      <c r="AK11" s="2" t="n">
        <v>0</v>
      </c>
      <c r="AL11" s="1" t="n">
        <v>0</v>
      </c>
      <c r="AM11" s="0" t="n">
        <v>0</v>
      </c>
      <c r="AN11" s="0" t="n">
        <v>0</v>
      </c>
      <c r="AO11" s="0" t="n">
        <v>0</v>
      </c>
      <c r="AP11" s="0" t="n">
        <v>0</v>
      </c>
      <c r="AQ11" s="0" t="n">
        <v>0</v>
      </c>
      <c r="AR11" s="0" t="n">
        <v>0</v>
      </c>
      <c r="AS11" s="0" t="n">
        <v>0</v>
      </c>
      <c r="AT11" s="0" t="n">
        <v>0</v>
      </c>
      <c r="AU11" s="0" t="n">
        <v>0</v>
      </c>
      <c r="AV11" s="0" t="n">
        <v>0</v>
      </c>
      <c r="AW11" s="0" t="n">
        <v>0</v>
      </c>
      <c r="AX11" s="0" t="n">
        <v>0</v>
      </c>
      <c r="AY11" s="0" t="n">
        <v>0</v>
      </c>
      <c r="AZ11" s="0" t="n">
        <v>0</v>
      </c>
      <c r="BA11" s="0" t="n">
        <v>0</v>
      </c>
      <c r="BB11" s="0" t="n">
        <v>0</v>
      </c>
      <c r="BC11" s="0" t="n">
        <v>0</v>
      </c>
      <c r="BD11" s="0" t="n">
        <v>0</v>
      </c>
      <c r="BE11" s="0" t="n">
        <v>0</v>
      </c>
      <c r="BF11" s="0" t="n">
        <v>0</v>
      </c>
      <c r="BG11" s="0" t="n">
        <v>0</v>
      </c>
      <c r="BH11" s="0" t="n">
        <v>0</v>
      </c>
      <c r="BI11" s="0" t="n">
        <v>0</v>
      </c>
      <c r="BJ11" s="0" t="n">
        <v>0</v>
      </c>
      <c r="BK11" s="0" t="n">
        <v>0</v>
      </c>
      <c r="BL11" s="0" t="n">
        <v>0</v>
      </c>
      <c r="BM11" s="0" t="n">
        <v>0</v>
      </c>
      <c r="BN11" s="0" t="n">
        <v>0</v>
      </c>
      <c r="BO11" s="0" t="n">
        <v>0</v>
      </c>
      <c r="BP11" s="0" t="n">
        <v>0</v>
      </c>
      <c r="BQ11" s="0" t="n">
        <v>0</v>
      </c>
      <c r="BR11" s="0" t="n">
        <v>0</v>
      </c>
      <c r="BS11" s="0" t="n">
        <v>0</v>
      </c>
      <c r="BT11" s="0" t="n">
        <v>0</v>
      </c>
      <c r="BU11" s="0" t="n">
        <v>0</v>
      </c>
      <c r="BV11" s="0" t="n">
        <v>0</v>
      </c>
      <c r="BW11" s="0" t="n">
        <v>0</v>
      </c>
      <c r="BX11" s="0" t="n">
        <v>0</v>
      </c>
      <c r="BY11" s="0" t="n">
        <v>0</v>
      </c>
      <c r="BZ11" s="0" t="n">
        <v>0</v>
      </c>
      <c r="CA11" s="0" t="n">
        <v>0</v>
      </c>
      <c r="CB11" s="0" t="n">
        <v>0</v>
      </c>
      <c r="CC11" s="0" t="n">
        <v>0</v>
      </c>
      <c r="CD11" s="0" t="n">
        <v>0</v>
      </c>
      <c r="CE11" s="0" t="n">
        <v>0</v>
      </c>
      <c r="CF11" s="0" t="n">
        <v>0</v>
      </c>
      <c r="CG11" s="0" t="n">
        <v>0</v>
      </c>
      <c r="CH11" s="0" t="n">
        <v>0</v>
      </c>
      <c r="CI11" s="0" t="n">
        <v>0</v>
      </c>
      <c r="CJ11" s="0" t="n">
        <v>0</v>
      </c>
      <c r="CK11" s="0" t="n">
        <v>0</v>
      </c>
      <c r="CL11" s="0" t="n">
        <v>0</v>
      </c>
      <c r="CM11" s="0" t="n">
        <v>0</v>
      </c>
      <c r="CN11" s="0" t="n">
        <v>0</v>
      </c>
      <c r="CO11" s="0" t="n">
        <v>0</v>
      </c>
      <c r="CP11" s="0" t="n">
        <v>0</v>
      </c>
      <c r="CQ11" s="0" t="n">
        <v>0</v>
      </c>
      <c r="CR11" s="0" t="n">
        <v>0</v>
      </c>
      <c r="CS11" s="0" t="n">
        <v>0</v>
      </c>
      <c r="CT11" s="0" t="n">
        <v>0</v>
      </c>
      <c r="CU11" s="0" t="n">
        <v>0</v>
      </c>
      <c r="CV11" s="0" t="n">
        <v>0</v>
      </c>
      <c r="CW11" s="0" t="n">
        <v>0</v>
      </c>
      <c r="CX11" s="0" t="n">
        <v>0</v>
      </c>
      <c r="CY11" s="0" t="n">
        <v>0</v>
      </c>
      <c r="CZ11" s="0" t="n">
        <v>0</v>
      </c>
      <c r="DA11" s="0" t="n">
        <v>0</v>
      </c>
      <c r="DB11" s="0" t="n">
        <v>0</v>
      </c>
      <c r="DC11" s="0" t="n">
        <v>0</v>
      </c>
      <c r="DD11" s="0" t="n">
        <v>0</v>
      </c>
      <c r="DE11" s="0" t="n">
        <v>0</v>
      </c>
      <c r="DF11" s="0" t="n">
        <v>0</v>
      </c>
      <c r="DG11" s="0" t="n">
        <v>0</v>
      </c>
      <c r="DH11" s="0" t="n">
        <v>0</v>
      </c>
      <c r="DI11" s="0" t="n">
        <v>0</v>
      </c>
      <c r="DJ11" s="0" t="n">
        <v>0</v>
      </c>
      <c r="DK11" s="0" t="n">
        <v>0</v>
      </c>
      <c r="DL11" s="0" t="n">
        <v>0</v>
      </c>
      <c r="DM11" s="0" t="n">
        <v>0</v>
      </c>
      <c r="DN11" s="0" t="n">
        <v>0</v>
      </c>
      <c r="DO11" s="0" t="n">
        <v>0</v>
      </c>
      <c r="DP11" s="0" t="n">
        <v>0</v>
      </c>
      <c r="DQ11" s="0" t="n">
        <v>0</v>
      </c>
      <c r="DR11" s="0" t="n">
        <v>0</v>
      </c>
      <c r="DS11" s="0" t="n">
        <v>0</v>
      </c>
      <c r="DT11" s="0" t="n">
        <v>0</v>
      </c>
      <c r="DU11" s="0" t="n">
        <v>0</v>
      </c>
      <c r="DV11" s="0" t="n">
        <v>0</v>
      </c>
      <c r="DW11" s="0" t="n">
        <v>0</v>
      </c>
      <c r="DX11" s="0" t="n">
        <v>0</v>
      </c>
      <c r="DY11" s="0" t="n">
        <v>0</v>
      </c>
      <c r="DZ11" s="0" t="n">
        <v>0</v>
      </c>
      <c r="EA11" s="0" t="n">
        <v>0</v>
      </c>
      <c r="EB11" s="0" t="n">
        <v>0</v>
      </c>
      <c r="EC11" s="0" t="n">
        <v>0</v>
      </c>
      <c r="ED11" s="0" t="n">
        <v>0</v>
      </c>
      <c r="EE11" s="0" t="n">
        <v>0</v>
      </c>
      <c r="EF11" s="0" t="n">
        <v>0</v>
      </c>
      <c r="EG11" s="0" t="n">
        <v>0</v>
      </c>
      <c r="EH11" s="0" t="n">
        <v>0</v>
      </c>
      <c r="EI11" s="0" t="n">
        <v>0</v>
      </c>
      <c r="EJ11" s="0" t="n">
        <v>0</v>
      </c>
      <c r="EK11" s="0" t="n">
        <v>0</v>
      </c>
      <c r="EL11" s="0" t="n">
        <v>0</v>
      </c>
      <c r="EM11" s="0" t="n">
        <v>0</v>
      </c>
      <c r="EN11" s="0" t="n">
        <v>0</v>
      </c>
      <c r="EO11" s="0" t="n">
        <v>0</v>
      </c>
      <c r="EP11" s="0" t="n">
        <v>0</v>
      </c>
      <c r="EQ11" s="0" t="n">
        <v>0</v>
      </c>
      <c r="ER11" s="0" t="n">
        <v>0</v>
      </c>
      <c r="ES11" s="0" t="n">
        <v>0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s">
        <v>19</v>
      </c>
      <c r="D12" s="0" t="s">
        <v>15</v>
      </c>
      <c r="E12" s="0" t="s">
        <v>16</v>
      </c>
      <c r="F12" s="1" t="n">
        <v>0</v>
      </c>
      <c r="G12" s="2" t="n">
        <v>0</v>
      </c>
      <c r="H12" s="1" t="n">
        <v>0</v>
      </c>
      <c r="I12" s="1" t="n">
        <v>0</v>
      </c>
      <c r="J12" s="2" t="n">
        <v>0</v>
      </c>
      <c r="K12" s="1" t="n">
        <v>0</v>
      </c>
      <c r="L12" s="1" t="n">
        <v>0</v>
      </c>
      <c r="M12" s="2" t="n">
        <v>0</v>
      </c>
      <c r="N12" s="1" t="n">
        <v>0</v>
      </c>
      <c r="O12" s="1" t="n">
        <v>0</v>
      </c>
      <c r="P12" s="2" t="n">
        <v>0</v>
      </c>
      <c r="Q12" s="1" t="n">
        <v>0</v>
      </c>
      <c r="R12" s="1" t="n">
        <v>0</v>
      </c>
      <c r="S12" s="2" t="n">
        <v>0</v>
      </c>
      <c r="T12" s="1" t="n">
        <v>0</v>
      </c>
      <c r="U12" s="1" t="n">
        <v>0</v>
      </c>
      <c r="V12" s="2" t="n">
        <v>0</v>
      </c>
      <c r="W12" s="1" t="n">
        <v>0</v>
      </c>
      <c r="X12" s="1" t="n">
        <v>0</v>
      </c>
      <c r="Y12" s="2" t="n">
        <v>0</v>
      </c>
      <c r="Z12" s="1" t="n">
        <v>0</v>
      </c>
      <c r="AA12" s="1" t="n">
        <v>0</v>
      </c>
      <c r="AB12" s="2" t="n">
        <v>0</v>
      </c>
      <c r="AC12" s="1" t="n">
        <v>0</v>
      </c>
      <c r="AD12" s="1" t="n">
        <v>0</v>
      </c>
      <c r="AE12" s="2" t="n">
        <v>0</v>
      </c>
      <c r="AF12" s="1" t="n">
        <v>0</v>
      </c>
      <c r="AG12" s="1" t="n">
        <v>0</v>
      </c>
      <c r="AH12" s="2" t="n">
        <v>0</v>
      </c>
      <c r="AI12" s="1" t="n">
        <v>0</v>
      </c>
      <c r="AJ12" s="1" t="n">
        <v>0</v>
      </c>
      <c r="AK12" s="2" t="n">
        <v>0</v>
      </c>
      <c r="AL12" s="1" t="n">
        <v>0</v>
      </c>
      <c r="AM12" s="0" t="n">
        <v>0</v>
      </c>
      <c r="AN12" s="0" t="n">
        <v>0</v>
      </c>
      <c r="AO12" s="0" t="n">
        <v>0</v>
      </c>
      <c r="AP12" s="0" t="n">
        <v>80000</v>
      </c>
      <c r="AQ12" s="0" t="n">
        <v>0.025</v>
      </c>
      <c r="AR12" s="0" t="n">
        <v>62000</v>
      </c>
      <c r="AS12" s="0" t="n">
        <v>80000</v>
      </c>
      <c r="AT12" s="0" t="n">
        <v>0.025</v>
      </c>
      <c r="AU12" s="0" t="n">
        <v>56000</v>
      </c>
      <c r="AV12" s="0" t="n">
        <v>80000</v>
      </c>
      <c r="AW12" s="0" t="n">
        <v>0.025</v>
      </c>
      <c r="AX12" s="0" t="n">
        <v>62000</v>
      </c>
      <c r="AY12" s="0" t="n">
        <v>80000</v>
      </c>
      <c r="AZ12" s="0" t="n">
        <v>0.025</v>
      </c>
      <c r="BA12" s="0" t="n">
        <v>60000</v>
      </c>
      <c r="BB12" s="0" t="n">
        <v>80000</v>
      </c>
      <c r="BC12" s="0" t="n">
        <v>0.025</v>
      </c>
      <c r="BD12" s="0" t="n">
        <v>62000</v>
      </c>
      <c r="BE12" s="0" t="n">
        <v>80000</v>
      </c>
      <c r="BF12" s="0" t="n">
        <v>0.025</v>
      </c>
      <c r="BG12" s="0" t="n">
        <v>60000</v>
      </c>
      <c r="BH12" s="0" t="n">
        <v>80000</v>
      </c>
      <c r="BI12" s="0" t="n">
        <v>0.025</v>
      </c>
      <c r="BJ12" s="0" t="n">
        <v>62000</v>
      </c>
      <c r="BK12" s="0" t="n">
        <v>80000</v>
      </c>
      <c r="BL12" s="0" t="n">
        <v>0</v>
      </c>
      <c r="BM12" s="0" t="n">
        <v>62000</v>
      </c>
      <c r="BN12" s="0" t="n">
        <v>80000</v>
      </c>
      <c r="BO12" s="0" t="n">
        <v>0.025</v>
      </c>
      <c r="BP12" s="0" t="n">
        <v>60000</v>
      </c>
      <c r="BQ12" s="0" t="n">
        <v>80000</v>
      </c>
      <c r="BR12" s="0" t="n">
        <v>0.025</v>
      </c>
      <c r="BS12" s="0" t="n">
        <v>62000</v>
      </c>
      <c r="BT12" s="0" t="n">
        <v>80000</v>
      </c>
      <c r="BU12" s="0" t="n">
        <v>0.025</v>
      </c>
      <c r="BV12" s="0" t="n">
        <v>60000</v>
      </c>
      <c r="BW12" s="0" t="n">
        <v>80000</v>
      </c>
      <c r="BX12" s="0" t="n">
        <v>0.025</v>
      </c>
      <c r="BY12" s="0" t="n">
        <v>62000</v>
      </c>
      <c r="BZ12" s="0" t="n">
        <v>0</v>
      </c>
      <c r="CA12" s="0" t="n">
        <v>0</v>
      </c>
      <c r="CB12" s="0" t="n">
        <v>0</v>
      </c>
      <c r="CC12" s="0" t="n">
        <v>0</v>
      </c>
      <c r="CD12" s="0" t="n">
        <v>0</v>
      </c>
      <c r="CE12" s="0" t="n">
        <v>0</v>
      </c>
      <c r="CF12" s="0" t="n">
        <v>0</v>
      </c>
      <c r="CG12" s="0" t="n">
        <v>0</v>
      </c>
      <c r="CH12" s="0" t="n">
        <v>0</v>
      </c>
      <c r="CI12" s="0" t="n">
        <v>0</v>
      </c>
      <c r="CJ12" s="0" t="n">
        <v>0</v>
      </c>
      <c r="CK12" s="0" t="n">
        <v>0</v>
      </c>
      <c r="CL12" s="0" t="n">
        <v>0</v>
      </c>
      <c r="CM12" s="0" t="n">
        <v>0</v>
      </c>
      <c r="CN12" s="0" t="n">
        <v>0</v>
      </c>
      <c r="CO12" s="0" t="n">
        <v>0</v>
      </c>
      <c r="CP12" s="0" t="n">
        <v>0</v>
      </c>
      <c r="CQ12" s="0" t="n">
        <v>0</v>
      </c>
      <c r="CR12" s="0" t="n">
        <v>0</v>
      </c>
      <c r="CS12" s="0" t="n">
        <v>0</v>
      </c>
      <c r="CT12" s="0" t="n">
        <v>0</v>
      </c>
      <c r="CU12" s="0" t="n">
        <v>0</v>
      </c>
      <c r="CV12" s="0" t="n">
        <v>0</v>
      </c>
      <c r="CW12" s="0" t="n">
        <v>0</v>
      </c>
      <c r="CX12" s="0" t="n">
        <v>0</v>
      </c>
      <c r="CY12" s="0" t="n">
        <v>0</v>
      </c>
      <c r="CZ12" s="0" t="n">
        <v>0</v>
      </c>
      <c r="DA12" s="0" t="n">
        <v>0</v>
      </c>
      <c r="DB12" s="0" t="n">
        <v>0</v>
      </c>
      <c r="DC12" s="0" t="n">
        <v>0</v>
      </c>
      <c r="DD12" s="0" t="n">
        <v>0</v>
      </c>
      <c r="DE12" s="0" t="n">
        <v>0</v>
      </c>
      <c r="DF12" s="0" t="n">
        <v>0</v>
      </c>
      <c r="DG12" s="0" t="n">
        <v>0</v>
      </c>
      <c r="DH12" s="0" t="n">
        <v>0</v>
      </c>
      <c r="DI12" s="0" t="n">
        <v>0</v>
      </c>
      <c r="DJ12" s="0" t="n">
        <v>0</v>
      </c>
      <c r="DK12" s="0" t="n">
        <v>0</v>
      </c>
      <c r="DL12" s="0" t="n">
        <v>0</v>
      </c>
      <c r="DM12" s="0" t="n">
        <v>0</v>
      </c>
      <c r="DN12" s="0" t="n">
        <v>0</v>
      </c>
      <c r="DO12" s="0" t="n">
        <v>0</v>
      </c>
      <c r="DP12" s="0" t="n">
        <v>0</v>
      </c>
      <c r="DQ12" s="0" t="n">
        <v>0</v>
      </c>
      <c r="DR12" s="0" t="n">
        <v>0</v>
      </c>
      <c r="DS12" s="0" t="n">
        <v>0</v>
      </c>
      <c r="DT12" s="0" t="n">
        <v>0</v>
      </c>
      <c r="DU12" s="0" t="n">
        <v>0</v>
      </c>
      <c r="DV12" s="0" t="n">
        <v>0</v>
      </c>
      <c r="DW12" s="0" t="n">
        <v>0</v>
      </c>
      <c r="DX12" s="0" t="n">
        <v>0</v>
      </c>
      <c r="DY12" s="0" t="n">
        <v>0</v>
      </c>
      <c r="DZ12" s="0" t="n">
        <v>0</v>
      </c>
      <c r="EA12" s="0" t="n">
        <v>0</v>
      </c>
      <c r="EB12" s="0" t="n">
        <v>0</v>
      </c>
      <c r="EC12" s="0" t="n">
        <v>0</v>
      </c>
      <c r="ED12" s="0" t="n">
        <v>0</v>
      </c>
      <c r="EE12" s="0" t="n">
        <v>0</v>
      </c>
      <c r="EF12" s="0" t="n">
        <v>0</v>
      </c>
      <c r="EG12" s="0" t="n">
        <v>0</v>
      </c>
      <c r="EH12" s="0" t="n">
        <v>0</v>
      </c>
      <c r="EI12" s="0" t="n">
        <v>0</v>
      </c>
      <c r="EJ12" s="0" t="n">
        <v>0</v>
      </c>
      <c r="EK12" s="0" t="n">
        <v>0</v>
      </c>
      <c r="EL12" s="0" t="n">
        <v>0</v>
      </c>
      <c r="EM12" s="0" t="n">
        <v>0</v>
      </c>
      <c r="EN12" s="0" t="n">
        <v>0</v>
      </c>
      <c r="EO12" s="0" t="n">
        <v>0</v>
      </c>
      <c r="EP12" s="0" t="n">
        <v>0</v>
      </c>
      <c r="EQ12" s="0" t="n">
        <v>0</v>
      </c>
      <c r="ER12" s="0" t="n">
        <v>0</v>
      </c>
      <c r="ES12" s="0" t="n">
        <v>0</v>
      </c>
    </row>
    <row r="13" customFormat="false" ht="12.75" hidden="false" customHeight="false" outlineLevel="0" collapsed="false">
      <c r="A13" s="4" t="s">
        <v>20</v>
      </c>
      <c r="F13" s="24" t="n">
        <f aca="false">SUM(F8:F12)</f>
        <v>0</v>
      </c>
      <c r="H13" s="24" t="n">
        <f aca="false">SUM(H8:H12)</f>
        <v>0</v>
      </c>
      <c r="I13" s="24" t="n">
        <f aca="false">SUM(I8:I12)</f>
        <v>0</v>
      </c>
      <c r="K13" s="24" t="n">
        <f aca="false">SUM(K8:K12)</f>
        <v>0</v>
      </c>
      <c r="L13" s="24" t="n">
        <f aca="false">SUM(L8:L12)</f>
        <v>0</v>
      </c>
      <c r="N13" s="24" t="n">
        <f aca="false">SUM(N8:N12)</f>
        <v>0</v>
      </c>
      <c r="O13" s="24" t="n">
        <f aca="false">SUM(O8:O12)</f>
        <v>0</v>
      </c>
      <c r="Q13" s="24" t="n">
        <f aca="false">SUM(Q8:Q12)</f>
        <v>0</v>
      </c>
      <c r="R13" s="24" t="n">
        <f aca="false">SUM(R8:R12)</f>
        <v>0</v>
      </c>
      <c r="T13" s="24" t="n">
        <f aca="false">SUM(T8:T12)</f>
        <v>0</v>
      </c>
      <c r="U13" s="24" t="n">
        <f aca="false">SUM(U8:U12)</f>
        <v>0</v>
      </c>
      <c r="W13" s="24" t="n">
        <f aca="false">SUM(W8:W12)</f>
        <v>0</v>
      </c>
      <c r="X13" s="24" t="n">
        <f aca="false">SUM(X8:X12)</f>
        <v>0</v>
      </c>
      <c r="Z13" s="24" t="n">
        <f aca="false">SUM(Z8:Z12)</f>
        <v>0</v>
      </c>
      <c r="AA13" s="24" t="n">
        <f aca="false">SUM(AA8:AA12)</f>
        <v>0</v>
      </c>
      <c r="AC13" s="24" t="n">
        <f aca="false">SUM(AC8:AC12)</f>
        <v>0</v>
      </c>
      <c r="AD13" s="24" t="n">
        <f aca="false">SUM(AD8:AD12)</f>
        <v>0</v>
      </c>
      <c r="AF13" s="24" t="n">
        <f aca="false">SUM(AF8:AF12)</f>
        <v>0</v>
      </c>
      <c r="AG13" s="24" t="n">
        <f aca="false">SUM(AG8:AG12)</f>
        <v>0</v>
      </c>
      <c r="AI13" s="24" t="n">
        <f aca="false">SUM(AI8:AI12)</f>
        <v>0</v>
      </c>
      <c r="AJ13" s="24" t="n">
        <f aca="false">SUM(AJ8:AJ12)</f>
        <v>0</v>
      </c>
      <c r="AL13" s="24" t="n">
        <f aca="false">SUM(AL8:AL12)</f>
        <v>0</v>
      </c>
      <c r="AM13" s="4" t="n">
        <f aca="false">SUM(AM8:AM12)</f>
        <v>0</v>
      </c>
      <c r="AO13" s="4" t="n">
        <f aca="false">SUM(AO8:AO12)</f>
        <v>0</v>
      </c>
      <c r="AP13" s="4" t="n">
        <f aca="false">SUM(AP8:AP12)</f>
        <v>692214</v>
      </c>
      <c r="AR13" s="4" t="n">
        <f aca="false">SUM(AR8:AR12)</f>
        <v>1043591.936</v>
      </c>
      <c r="AS13" s="4" t="n">
        <f aca="false">SUM(AS8:AS12)</f>
        <v>692214</v>
      </c>
      <c r="AU13" s="4" t="n">
        <f aca="false">SUM(AU8:AU12)</f>
        <v>942599.168</v>
      </c>
      <c r="AV13" s="4" t="n">
        <f aca="false">SUM(AV8:AV12)</f>
        <v>682214</v>
      </c>
      <c r="AX13" s="4" t="n">
        <f aca="false">SUM(AX8:AX12)</f>
        <v>1028091.936</v>
      </c>
      <c r="AY13" s="4" t="n">
        <f aca="false">SUM(AY8:AY12)</f>
        <v>682214</v>
      </c>
      <c r="BA13" s="4" t="n">
        <f aca="false">SUM(BA8:BA12)</f>
        <v>994927.68</v>
      </c>
      <c r="BB13" s="4" t="n">
        <f aca="false">SUM(BB8:BB12)</f>
        <v>683827</v>
      </c>
      <c r="BD13" s="4" t="n">
        <f aca="false">SUM(BD8:BD12)</f>
        <v>1030592.086</v>
      </c>
      <c r="BE13" s="4" t="n">
        <f aca="false">SUM(BE8:BE12)</f>
        <v>668047</v>
      </c>
      <c r="BG13" s="4" t="n">
        <f aca="false">SUM(BG8:BG12)</f>
        <v>964677.18</v>
      </c>
      <c r="BH13" s="4" t="n">
        <f aca="false">SUM(BH8:BH12)</f>
        <v>672617</v>
      </c>
      <c r="BJ13" s="4" t="n">
        <f aca="false">SUM(BJ8:BJ12)</f>
        <v>1003916.586</v>
      </c>
      <c r="BK13" s="4" t="n">
        <f aca="false">SUM(BK8:BK12)</f>
        <v>649391</v>
      </c>
      <c r="BM13" s="4" t="n">
        <f aca="false">SUM(BM8:BM12)</f>
        <v>983416.286</v>
      </c>
      <c r="BN13" s="4" t="n">
        <f aca="false">SUM(BN8:BN12)</f>
        <v>643047</v>
      </c>
      <c r="BP13" s="4" t="n">
        <f aca="false">SUM(BP8:BP12)</f>
        <v>942177.18</v>
      </c>
      <c r="BQ13" s="4" t="n">
        <f aca="false">SUM(BQ8:BQ12)</f>
        <v>639714</v>
      </c>
      <c r="BS13" s="4" t="n">
        <f aca="false">SUM(BS8:BS12)</f>
        <v>968416.936</v>
      </c>
      <c r="BT13" s="4" t="n">
        <f aca="false">SUM(BT8:BT12)</f>
        <v>639714</v>
      </c>
      <c r="BV13" s="4" t="n">
        <f aca="false">SUM(BV8:BV12)</f>
        <v>937177.68</v>
      </c>
      <c r="BW13" s="4" t="n">
        <f aca="false">SUM(BW8:BW12)</f>
        <v>604000</v>
      </c>
      <c r="BY13" s="4" t="n">
        <f aca="false">SUM(BY8:BY12)</f>
        <v>865675</v>
      </c>
      <c r="BZ13" s="4" t="n">
        <f aca="false">SUM(BZ8:BZ12)</f>
        <v>0</v>
      </c>
      <c r="CB13" s="4" t="n">
        <f aca="false">SUM(CB8:CB12)</f>
        <v>0</v>
      </c>
      <c r="CC13" s="4" t="n">
        <f aca="false">SUM(CC8:CC12)</f>
        <v>0</v>
      </c>
      <c r="CE13" s="4" t="n">
        <f aca="false">SUM(CE8:CE12)</f>
        <v>0</v>
      </c>
      <c r="CF13" s="4" t="n">
        <f aca="false">SUM(CF8:CF12)</f>
        <v>0</v>
      </c>
      <c r="CH13" s="4" t="n">
        <f aca="false">SUM(CH8:CH12)</f>
        <v>0</v>
      </c>
      <c r="CI13" s="4" t="n">
        <f aca="false">SUM(CI8:CI12)</f>
        <v>0</v>
      </c>
      <c r="CK13" s="4" t="n">
        <f aca="false">SUM(CK8:CK12)</f>
        <v>0</v>
      </c>
      <c r="CL13" s="4" t="n">
        <f aca="false">SUM(CL8:CL12)</f>
        <v>0</v>
      </c>
      <c r="CN13" s="4" t="n">
        <f aca="false">SUM(CN8:CN12)</f>
        <v>0</v>
      </c>
      <c r="CO13" s="4" t="n">
        <f aca="false">SUM(CO8:CO12)</f>
        <v>0</v>
      </c>
      <c r="CQ13" s="4" t="n">
        <f aca="false">SUM(CQ8:CQ12)</f>
        <v>0</v>
      </c>
      <c r="CR13" s="4" t="n">
        <f aca="false">SUM(CR8:CR12)</f>
        <v>0</v>
      </c>
      <c r="CT13" s="4" t="n">
        <f aca="false">SUM(CT8:CT12)</f>
        <v>0</v>
      </c>
      <c r="CU13" s="4" t="n">
        <f aca="false">SUM(CU8:CU12)</f>
        <v>0</v>
      </c>
      <c r="CW13" s="4" t="n">
        <f aca="false">SUM(CW8:CW12)</f>
        <v>0</v>
      </c>
      <c r="CX13" s="4" t="n">
        <f aca="false">SUM(CX8:CX12)</f>
        <v>0</v>
      </c>
      <c r="CZ13" s="4" t="n">
        <f aca="false">SUM(CZ8:CZ12)</f>
        <v>0</v>
      </c>
      <c r="DA13" s="4" t="n">
        <f aca="false">SUM(DA8:DA12)</f>
        <v>0</v>
      </c>
      <c r="DC13" s="4" t="n">
        <f aca="false">SUM(DC8:DC12)</f>
        <v>0</v>
      </c>
      <c r="DD13" s="4" t="n">
        <f aca="false">SUM(DD8:DD12)</f>
        <v>0</v>
      </c>
      <c r="DF13" s="4" t="n">
        <f aca="false">SUM(DF8:DF12)</f>
        <v>0</v>
      </c>
      <c r="DG13" s="4" t="n">
        <f aca="false">SUM(DG8:DG12)</f>
        <v>0</v>
      </c>
      <c r="DI13" s="4" t="n">
        <f aca="false">SUM(DI8:DI12)</f>
        <v>0</v>
      </c>
      <c r="DJ13" s="4" t="n">
        <f aca="false">SUM(DJ8:DJ12)</f>
        <v>0</v>
      </c>
      <c r="DL13" s="4" t="n">
        <f aca="false">SUM(DL8:DL12)</f>
        <v>0</v>
      </c>
      <c r="DM13" s="4" t="n">
        <f aca="false">SUM(DM8:DM12)</f>
        <v>0</v>
      </c>
      <c r="DO13" s="4" t="n">
        <f aca="false">SUM(DO8:DO12)</f>
        <v>0</v>
      </c>
      <c r="DP13" s="4" t="n">
        <f aca="false">SUM(DP8:DP12)</f>
        <v>0</v>
      </c>
      <c r="DR13" s="4" t="n">
        <f aca="false">SUM(DR8:DR12)</f>
        <v>0</v>
      </c>
      <c r="DS13" s="4" t="n">
        <f aca="false">SUM(DS8:DS12)</f>
        <v>0</v>
      </c>
      <c r="DU13" s="4" t="n">
        <f aca="false">SUM(DU8:DU12)</f>
        <v>0</v>
      </c>
      <c r="DV13" s="4" t="n">
        <f aca="false">SUM(DV8:DV12)</f>
        <v>0</v>
      </c>
      <c r="DX13" s="4" t="n">
        <f aca="false">SUM(DX8:DX12)</f>
        <v>0</v>
      </c>
      <c r="DY13" s="4" t="n">
        <f aca="false">SUM(DY8:DY12)</f>
        <v>0</v>
      </c>
      <c r="EA13" s="4" t="n">
        <f aca="false">SUM(EA8:EA12)</f>
        <v>0</v>
      </c>
      <c r="EB13" s="4" t="n">
        <f aca="false">SUM(EB8:EB12)</f>
        <v>0</v>
      </c>
      <c r="ED13" s="4" t="n">
        <f aca="false">SUM(ED8:ED12)</f>
        <v>0</v>
      </c>
      <c r="EE13" s="4" t="n">
        <f aca="false">SUM(EE8:EE12)</f>
        <v>0</v>
      </c>
      <c r="EG13" s="4" t="n">
        <f aca="false">SUM(EG8:EG12)</f>
        <v>0</v>
      </c>
      <c r="EH13" s="4" t="n">
        <f aca="false">SUM(EH8:EH12)</f>
        <v>0</v>
      </c>
      <c r="EJ13" s="4" t="n">
        <f aca="false">SUM(EJ8:EJ12)</f>
        <v>0</v>
      </c>
      <c r="EK13" s="4" t="n">
        <f aca="false">SUM(EK8:EK12)</f>
        <v>0</v>
      </c>
      <c r="EM13" s="4" t="n">
        <f aca="false">SUM(EM8:EM12)</f>
        <v>0</v>
      </c>
      <c r="EN13" s="4" t="n">
        <f aca="false">SUM(EN8:EN12)</f>
        <v>0</v>
      </c>
      <c r="EP13" s="4" t="n">
        <f aca="false">SUM(EP8:EP12)</f>
        <v>0</v>
      </c>
      <c r="EQ13" s="4" t="n">
        <f aca="false">SUM(EQ8:EQ12)</f>
        <v>0</v>
      </c>
      <c r="ES13" s="4" t="n">
        <f aca="false">SUM(ES8:ES12)</f>
        <v>0</v>
      </c>
    </row>
    <row r="14" customFormat="false" ht="12.75" hidden="false" customHeight="false" outlineLevel="0" collapsed="false">
      <c r="A14" s="0" t="s">
        <v>21</v>
      </c>
      <c r="B14" s="0" t="s">
        <v>17</v>
      </c>
      <c r="C14" s="0" t="s">
        <v>17</v>
      </c>
      <c r="D14" s="0" t="s">
        <v>15</v>
      </c>
      <c r="E14" s="0" t="s">
        <v>16</v>
      </c>
      <c r="F14" s="1" t="n">
        <v>0</v>
      </c>
      <c r="G14" s="2" t="n">
        <v>0</v>
      </c>
      <c r="H14" s="1" t="n">
        <v>0</v>
      </c>
      <c r="I14" s="1" t="n">
        <v>0</v>
      </c>
      <c r="J14" s="2" t="n">
        <v>0</v>
      </c>
      <c r="K14" s="1" t="n">
        <v>0</v>
      </c>
      <c r="L14" s="1" t="n">
        <v>0</v>
      </c>
      <c r="M14" s="2" t="n">
        <v>0</v>
      </c>
      <c r="N14" s="1" t="n">
        <v>0</v>
      </c>
      <c r="O14" s="1" t="n">
        <v>0</v>
      </c>
      <c r="P14" s="2" t="n">
        <v>0</v>
      </c>
      <c r="Q14" s="1" t="n">
        <v>0</v>
      </c>
      <c r="R14" s="1" t="n">
        <v>0</v>
      </c>
      <c r="S14" s="2" t="n">
        <v>0</v>
      </c>
      <c r="T14" s="1" t="n">
        <v>0</v>
      </c>
      <c r="U14" s="1" t="n">
        <v>0</v>
      </c>
      <c r="V14" s="2" t="n">
        <v>0</v>
      </c>
      <c r="W14" s="1" t="n">
        <v>0</v>
      </c>
      <c r="X14" s="1" t="n">
        <v>0</v>
      </c>
      <c r="Y14" s="2" t="n">
        <v>0</v>
      </c>
      <c r="Z14" s="1" t="n">
        <v>0</v>
      </c>
      <c r="AA14" s="1" t="n">
        <v>0</v>
      </c>
      <c r="AB14" s="2" t="n">
        <v>0</v>
      </c>
      <c r="AC14" s="1" t="n">
        <v>0</v>
      </c>
      <c r="AD14" s="1" t="n">
        <v>0</v>
      </c>
      <c r="AE14" s="2" t="n">
        <v>0</v>
      </c>
      <c r="AF14" s="1" t="n">
        <v>0</v>
      </c>
      <c r="AG14" s="1" t="n">
        <v>0</v>
      </c>
      <c r="AH14" s="2" t="n">
        <v>0</v>
      </c>
      <c r="AI14" s="1" t="n">
        <v>0</v>
      </c>
      <c r="AJ14" s="1" t="n">
        <v>0</v>
      </c>
      <c r="AK14" s="2" t="n">
        <v>0</v>
      </c>
      <c r="AL14" s="1" t="n">
        <v>0</v>
      </c>
      <c r="AM14" s="0" t="n">
        <v>0</v>
      </c>
      <c r="AN14" s="0" t="n">
        <v>0</v>
      </c>
      <c r="AO14" s="0" t="n">
        <v>0</v>
      </c>
      <c r="AP14" s="0" t="n">
        <v>311000</v>
      </c>
      <c r="AQ14" s="0" t="n">
        <v>0.052</v>
      </c>
      <c r="AR14" s="0" t="n">
        <v>501502.5</v>
      </c>
      <c r="AS14" s="0" t="n">
        <v>311000</v>
      </c>
      <c r="AT14" s="0" t="n">
        <v>0.052</v>
      </c>
      <c r="AU14" s="0" t="n">
        <v>452970</v>
      </c>
      <c r="AV14" s="0" t="n">
        <v>311000</v>
      </c>
      <c r="AW14" s="0" t="n">
        <v>0.052</v>
      </c>
      <c r="AX14" s="0" t="n">
        <v>501502.5</v>
      </c>
      <c r="AY14" s="0" t="n">
        <v>311000</v>
      </c>
      <c r="AZ14" s="0" t="n">
        <v>0.052</v>
      </c>
      <c r="BA14" s="0" t="n">
        <v>485325</v>
      </c>
      <c r="BB14" s="0" t="n">
        <v>311000</v>
      </c>
      <c r="BC14" s="0" t="n">
        <v>0.052</v>
      </c>
      <c r="BD14" s="0" t="n">
        <v>501502.5</v>
      </c>
      <c r="BE14" s="0" t="n">
        <v>311000</v>
      </c>
      <c r="BF14" s="0" t="n">
        <v>0.052</v>
      </c>
      <c r="BG14" s="0" t="n">
        <v>485325</v>
      </c>
      <c r="BH14" s="0" t="n">
        <v>311000</v>
      </c>
      <c r="BI14" s="0" t="n">
        <v>0.052</v>
      </c>
      <c r="BJ14" s="0" t="n">
        <v>501502.5</v>
      </c>
      <c r="BK14" s="0" t="n">
        <v>311000</v>
      </c>
      <c r="BL14" s="0" t="n">
        <v>0</v>
      </c>
      <c r="BM14" s="0" t="n">
        <v>501502.5</v>
      </c>
      <c r="BN14" s="0" t="n">
        <v>311000</v>
      </c>
      <c r="BO14" s="0" t="n">
        <v>0.052</v>
      </c>
      <c r="BP14" s="0" t="n">
        <v>485325</v>
      </c>
      <c r="BQ14" s="0" t="n">
        <v>311000</v>
      </c>
      <c r="BR14" s="0" t="n">
        <v>0.052</v>
      </c>
      <c r="BS14" s="0" t="n">
        <v>501502.5</v>
      </c>
      <c r="BT14" s="0" t="n">
        <v>311000</v>
      </c>
      <c r="BU14" s="0" t="n">
        <v>0.052</v>
      </c>
      <c r="BV14" s="0" t="n">
        <v>485325</v>
      </c>
      <c r="BW14" s="0" t="n">
        <v>311000</v>
      </c>
      <c r="BX14" s="0" t="n">
        <v>0.052</v>
      </c>
      <c r="BY14" s="0" t="n">
        <v>501502.5</v>
      </c>
      <c r="BZ14" s="0" t="n">
        <v>0</v>
      </c>
      <c r="CA14" s="0" t="n">
        <v>0</v>
      </c>
      <c r="CB14" s="0" t="n">
        <v>0</v>
      </c>
      <c r="CC14" s="0" t="n">
        <v>0</v>
      </c>
      <c r="CD14" s="0" t="n">
        <v>0</v>
      </c>
      <c r="CE14" s="0" t="n">
        <v>0</v>
      </c>
      <c r="CF14" s="0" t="n">
        <v>0</v>
      </c>
      <c r="CG14" s="0" t="n">
        <v>0</v>
      </c>
      <c r="CH14" s="0" t="n">
        <v>0</v>
      </c>
      <c r="CI14" s="0" t="n">
        <v>0</v>
      </c>
      <c r="CJ14" s="0" t="n">
        <v>0</v>
      </c>
      <c r="CK14" s="0" t="n">
        <v>0</v>
      </c>
      <c r="CL14" s="0" t="n">
        <v>0</v>
      </c>
      <c r="CM14" s="0" t="n">
        <v>0</v>
      </c>
      <c r="CN14" s="0" t="n">
        <v>0</v>
      </c>
      <c r="CO14" s="0" t="n">
        <v>0</v>
      </c>
      <c r="CP14" s="0" t="n">
        <v>0</v>
      </c>
      <c r="CQ14" s="0" t="n">
        <v>0</v>
      </c>
      <c r="CR14" s="0" t="n">
        <v>0</v>
      </c>
      <c r="CS14" s="0" t="n">
        <v>0</v>
      </c>
      <c r="CT14" s="0" t="n">
        <v>0</v>
      </c>
      <c r="CU14" s="0" t="n">
        <v>0</v>
      </c>
      <c r="CV14" s="0" t="n">
        <v>0</v>
      </c>
      <c r="CW14" s="0" t="n">
        <v>0</v>
      </c>
      <c r="CX14" s="0" t="n">
        <v>0</v>
      </c>
      <c r="CY14" s="0" t="n">
        <v>0</v>
      </c>
      <c r="CZ14" s="0" t="n">
        <v>0</v>
      </c>
      <c r="DA14" s="0" t="n">
        <v>0</v>
      </c>
      <c r="DB14" s="0" t="n">
        <v>0</v>
      </c>
      <c r="DC14" s="0" t="n">
        <v>0</v>
      </c>
      <c r="DD14" s="0" t="n">
        <v>0</v>
      </c>
      <c r="DE14" s="0" t="n">
        <v>0</v>
      </c>
      <c r="DF14" s="0" t="n">
        <v>0</v>
      </c>
      <c r="DG14" s="0" t="n">
        <v>0</v>
      </c>
      <c r="DH14" s="0" t="n">
        <v>0</v>
      </c>
      <c r="DI14" s="0" t="n">
        <v>0</v>
      </c>
      <c r="DJ14" s="0" t="n">
        <v>0</v>
      </c>
      <c r="DK14" s="0" t="n">
        <v>0</v>
      </c>
      <c r="DL14" s="0" t="n">
        <v>0</v>
      </c>
      <c r="DM14" s="0" t="n">
        <v>0</v>
      </c>
      <c r="DN14" s="0" t="n">
        <v>0</v>
      </c>
      <c r="DO14" s="0" t="n">
        <v>0</v>
      </c>
      <c r="DP14" s="0" t="n">
        <v>0</v>
      </c>
      <c r="DQ14" s="0" t="n">
        <v>0</v>
      </c>
      <c r="DR14" s="0" t="n">
        <v>0</v>
      </c>
      <c r="DS14" s="0" t="n">
        <v>0</v>
      </c>
      <c r="DT14" s="0" t="n">
        <v>0</v>
      </c>
      <c r="DU14" s="0" t="n">
        <v>0</v>
      </c>
      <c r="DV14" s="0" t="n">
        <v>0</v>
      </c>
      <c r="DW14" s="0" t="n">
        <v>0</v>
      </c>
      <c r="DX14" s="0" t="n">
        <v>0</v>
      </c>
      <c r="DY14" s="0" t="n">
        <v>0</v>
      </c>
      <c r="DZ14" s="0" t="n">
        <v>0</v>
      </c>
      <c r="EA14" s="0" t="n">
        <v>0</v>
      </c>
      <c r="EB14" s="0" t="n">
        <v>0</v>
      </c>
      <c r="EC14" s="0" t="n">
        <v>0</v>
      </c>
      <c r="ED14" s="0" t="n">
        <v>0</v>
      </c>
      <c r="EE14" s="0" t="n">
        <v>0</v>
      </c>
      <c r="EF14" s="0" t="n">
        <v>0</v>
      </c>
      <c r="EG14" s="0" t="n">
        <v>0</v>
      </c>
      <c r="EH14" s="0" t="n">
        <v>0</v>
      </c>
      <c r="EI14" s="0" t="n">
        <v>0</v>
      </c>
      <c r="EJ14" s="0" t="n">
        <v>0</v>
      </c>
      <c r="EK14" s="0" t="n">
        <v>0</v>
      </c>
      <c r="EL14" s="0" t="n">
        <v>0</v>
      </c>
      <c r="EM14" s="0" t="n">
        <v>0</v>
      </c>
      <c r="EN14" s="0" t="n">
        <v>0</v>
      </c>
      <c r="EO14" s="0" t="n">
        <v>0</v>
      </c>
      <c r="EP14" s="0" t="n">
        <v>0</v>
      </c>
      <c r="EQ14" s="0" t="n">
        <v>0</v>
      </c>
      <c r="ER14" s="0" t="n">
        <v>0</v>
      </c>
      <c r="ES14" s="0" t="n">
        <v>0</v>
      </c>
    </row>
    <row r="15" customFormat="false" ht="12.75" hidden="false" customHeight="false" outlineLevel="0" collapsed="false">
      <c r="A15" s="4" t="s">
        <v>22</v>
      </c>
      <c r="F15" s="24" t="n">
        <f aca="false">SUM(F14)</f>
        <v>0</v>
      </c>
      <c r="H15" s="24" t="n">
        <f aca="false">SUM(H14)</f>
        <v>0</v>
      </c>
      <c r="I15" s="24" t="n">
        <f aca="false">SUM(I14)</f>
        <v>0</v>
      </c>
      <c r="K15" s="24" t="n">
        <f aca="false">SUM(K14)</f>
        <v>0</v>
      </c>
      <c r="L15" s="24" t="n">
        <f aca="false">SUM(L14)</f>
        <v>0</v>
      </c>
      <c r="N15" s="24" t="n">
        <f aca="false">SUM(N14)</f>
        <v>0</v>
      </c>
      <c r="O15" s="24" t="n">
        <f aca="false">SUM(O14)</f>
        <v>0</v>
      </c>
      <c r="Q15" s="24" t="n">
        <f aca="false">SUM(Q14)</f>
        <v>0</v>
      </c>
      <c r="R15" s="24" t="n">
        <f aca="false">SUM(R14)</f>
        <v>0</v>
      </c>
      <c r="T15" s="24" t="n">
        <f aca="false">SUM(T14)</f>
        <v>0</v>
      </c>
      <c r="U15" s="24" t="n">
        <f aca="false">SUM(U14)</f>
        <v>0</v>
      </c>
      <c r="W15" s="24" t="n">
        <f aca="false">SUM(W14)</f>
        <v>0</v>
      </c>
      <c r="X15" s="24" t="n">
        <f aca="false">SUM(X14)</f>
        <v>0</v>
      </c>
      <c r="Z15" s="24" t="n">
        <f aca="false">SUM(Z14)</f>
        <v>0</v>
      </c>
      <c r="AA15" s="24" t="n">
        <f aca="false">SUM(AA14)</f>
        <v>0</v>
      </c>
      <c r="AC15" s="24" t="n">
        <f aca="false">SUM(AC14)</f>
        <v>0</v>
      </c>
      <c r="AD15" s="24" t="n">
        <f aca="false">SUM(AD14)</f>
        <v>0</v>
      </c>
      <c r="AF15" s="24" t="n">
        <f aca="false">SUM(AF14)</f>
        <v>0</v>
      </c>
      <c r="AG15" s="24" t="n">
        <f aca="false">SUM(AG14)</f>
        <v>0</v>
      </c>
      <c r="AI15" s="24" t="n">
        <f aca="false">SUM(AI14)</f>
        <v>0</v>
      </c>
      <c r="AJ15" s="24" t="n">
        <f aca="false">SUM(AJ14)</f>
        <v>0</v>
      </c>
      <c r="AL15" s="24" t="n">
        <f aca="false">SUM(AL14)</f>
        <v>0</v>
      </c>
      <c r="AM15" s="4" t="n">
        <f aca="false">SUM(AM14)</f>
        <v>0</v>
      </c>
      <c r="AO15" s="4" t="n">
        <f aca="false">SUM(AO14)</f>
        <v>0</v>
      </c>
      <c r="AP15" s="4" t="n">
        <f aca="false">SUM(AP14)</f>
        <v>311000</v>
      </c>
      <c r="AR15" s="4" t="n">
        <f aca="false">SUM(AR14)</f>
        <v>501502.5</v>
      </c>
      <c r="AS15" s="4" t="n">
        <f aca="false">SUM(AS14)</f>
        <v>311000</v>
      </c>
      <c r="AU15" s="4" t="n">
        <f aca="false">SUM(AU14)</f>
        <v>452970</v>
      </c>
      <c r="AV15" s="4" t="n">
        <f aca="false">SUM(AV14)</f>
        <v>311000</v>
      </c>
      <c r="AX15" s="4" t="n">
        <f aca="false">SUM(AX14)</f>
        <v>501502.5</v>
      </c>
      <c r="AY15" s="4" t="n">
        <f aca="false">SUM(AY14)</f>
        <v>311000</v>
      </c>
      <c r="BA15" s="4" t="n">
        <f aca="false">SUM(BA14)</f>
        <v>485325</v>
      </c>
      <c r="BB15" s="4" t="n">
        <f aca="false">SUM(BB14)</f>
        <v>311000</v>
      </c>
      <c r="BD15" s="4" t="n">
        <f aca="false">SUM(BD14)</f>
        <v>501502.5</v>
      </c>
      <c r="BE15" s="4" t="n">
        <f aca="false">SUM(BE14)</f>
        <v>311000</v>
      </c>
      <c r="BG15" s="4" t="n">
        <f aca="false">SUM(BG14)</f>
        <v>485325</v>
      </c>
      <c r="BH15" s="4" t="n">
        <f aca="false">SUM(BH14)</f>
        <v>311000</v>
      </c>
      <c r="BJ15" s="4" t="n">
        <f aca="false">SUM(BJ14)</f>
        <v>501502.5</v>
      </c>
      <c r="BK15" s="4" t="n">
        <f aca="false">SUM(BK14)</f>
        <v>311000</v>
      </c>
      <c r="BM15" s="4" t="n">
        <f aca="false">SUM(BM14)</f>
        <v>501502.5</v>
      </c>
      <c r="BN15" s="4" t="n">
        <f aca="false">SUM(BN14)</f>
        <v>311000</v>
      </c>
      <c r="BP15" s="4" t="n">
        <f aca="false">SUM(BP14)</f>
        <v>485325</v>
      </c>
      <c r="BQ15" s="4" t="n">
        <f aca="false">SUM(BQ14)</f>
        <v>311000</v>
      </c>
      <c r="BS15" s="4" t="n">
        <f aca="false">SUM(BS14)</f>
        <v>501502.5</v>
      </c>
      <c r="BT15" s="4" t="n">
        <f aca="false">SUM(BT14)</f>
        <v>311000</v>
      </c>
      <c r="BV15" s="4" t="n">
        <f aca="false">SUM(BV14)</f>
        <v>485325</v>
      </c>
      <c r="BW15" s="4" t="n">
        <f aca="false">SUM(BW14)</f>
        <v>311000</v>
      </c>
      <c r="BY15" s="4" t="n">
        <f aca="false">SUM(BY14)</f>
        <v>501502.5</v>
      </c>
      <c r="BZ15" s="4" t="n">
        <f aca="false">SUM(BZ14)</f>
        <v>0</v>
      </c>
      <c r="CB15" s="4" t="n">
        <f aca="false">SUM(CB14)</f>
        <v>0</v>
      </c>
      <c r="CC15" s="4" t="n">
        <f aca="false">SUM(CC14)</f>
        <v>0</v>
      </c>
      <c r="CE15" s="4" t="n">
        <f aca="false">SUM(CE14)</f>
        <v>0</v>
      </c>
      <c r="CF15" s="4" t="n">
        <f aca="false">SUM(CF14)</f>
        <v>0</v>
      </c>
      <c r="CH15" s="4" t="n">
        <f aca="false">SUM(CH14)</f>
        <v>0</v>
      </c>
      <c r="CI15" s="4" t="n">
        <f aca="false">SUM(CI14)</f>
        <v>0</v>
      </c>
      <c r="CK15" s="4" t="n">
        <f aca="false">SUM(CK14)</f>
        <v>0</v>
      </c>
      <c r="CL15" s="4" t="n">
        <f aca="false">SUM(CL14)</f>
        <v>0</v>
      </c>
      <c r="CN15" s="4" t="n">
        <f aca="false">SUM(CN14)</f>
        <v>0</v>
      </c>
      <c r="CO15" s="4" t="n">
        <f aca="false">SUM(CO14)</f>
        <v>0</v>
      </c>
      <c r="CQ15" s="4" t="n">
        <f aca="false">SUM(CQ14)</f>
        <v>0</v>
      </c>
      <c r="CR15" s="4" t="n">
        <f aca="false">SUM(CR14)</f>
        <v>0</v>
      </c>
      <c r="CT15" s="4" t="n">
        <f aca="false">SUM(CT14)</f>
        <v>0</v>
      </c>
      <c r="CU15" s="4" t="n">
        <f aca="false">SUM(CU14)</f>
        <v>0</v>
      </c>
      <c r="CW15" s="4" t="n">
        <f aca="false">SUM(CW14)</f>
        <v>0</v>
      </c>
      <c r="CX15" s="4" t="n">
        <f aca="false">SUM(CX14)</f>
        <v>0</v>
      </c>
      <c r="CZ15" s="4" t="n">
        <f aca="false">SUM(CZ14)</f>
        <v>0</v>
      </c>
      <c r="DA15" s="4" t="n">
        <f aca="false">SUM(DA14)</f>
        <v>0</v>
      </c>
      <c r="DC15" s="4" t="n">
        <f aca="false">SUM(DC14)</f>
        <v>0</v>
      </c>
      <c r="DD15" s="4" t="n">
        <f aca="false">SUM(DD14)</f>
        <v>0</v>
      </c>
      <c r="DF15" s="4" t="n">
        <f aca="false">SUM(DF14)</f>
        <v>0</v>
      </c>
      <c r="DG15" s="4" t="n">
        <f aca="false">SUM(DG14)</f>
        <v>0</v>
      </c>
      <c r="DI15" s="4" t="n">
        <f aca="false">SUM(DI14)</f>
        <v>0</v>
      </c>
      <c r="DJ15" s="4" t="n">
        <f aca="false">SUM(DJ14)</f>
        <v>0</v>
      </c>
      <c r="DL15" s="4" t="n">
        <f aca="false">SUM(DL14)</f>
        <v>0</v>
      </c>
      <c r="DM15" s="4" t="n">
        <f aca="false">SUM(DM14)</f>
        <v>0</v>
      </c>
      <c r="DO15" s="4" t="n">
        <f aca="false">SUM(DO14)</f>
        <v>0</v>
      </c>
      <c r="DP15" s="4" t="n">
        <f aca="false">SUM(DP14)</f>
        <v>0</v>
      </c>
      <c r="DR15" s="4" t="n">
        <f aca="false">SUM(DR14)</f>
        <v>0</v>
      </c>
      <c r="DS15" s="4" t="n">
        <f aca="false">SUM(DS14)</f>
        <v>0</v>
      </c>
      <c r="DU15" s="4" t="n">
        <f aca="false">SUM(DU14)</f>
        <v>0</v>
      </c>
      <c r="DV15" s="4" t="n">
        <f aca="false">SUM(DV14)</f>
        <v>0</v>
      </c>
      <c r="DX15" s="4" t="n">
        <f aca="false">SUM(DX14)</f>
        <v>0</v>
      </c>
      <c r="DY15" s="4" t="n">
        <f aca="false">SUM(DY14)</f>
        <v>0</v>
      </c>
      <c r="EA15" s="4" t="n">
        <f aca="false">SUM(EA14)</f>
        <v>0</v>
      </c>
      <c r="EB15" s="4" t="n">
        <f aca="false">SUM(EB14)</f>
        <v>0</v>
      </c>
      <c r="ED15" s="4" t="n">
        <f aca="false">SUM(ED14)</f>
        <v>0</v>
      </c>
      <c r="EE15" s="4" t="n">
        <f aca="false">SUM(EE14)</f>
        <v>0</v>
      </c>
      <c r="EG15" s="4" t="n">
        <f aca="false">SUM(EG14)</f>
        <v>0</v>
      </c>
      <c r="EH15" s="4" t="n">
        <f aca="false">SUM(EH14)</f>
        <v>0</v>
      </c>
      <c r="EJ15" s="4" t="n">
        <f aca="false">SUM(EJ14)</f>
        <v>0</v>
      </c>
      <c r="EK15" s="4" t="n">
        <f aca="false">SUM(EK14)</f>
        <v>0</v>
      </c>
      <c r="EM15" s="4" t="n">
        <f aca="false">SUM(EM14)</f>
        <v>0</v>
      </c>
      <c r="EN15" s="4" t="n">
        <f aca="false">SUM(EN14)</f>
        <v>0</v>
      </c>
      <c r="EP15" s="4" t="n">
        <f aca="false">SUM(EP14)</f>
        <v>0</v>
      </c>
      <c r="EQ15" s="4" t="n">
        <f aca="false">SUM(EQ14)</f>
        <v>0</v>
      </c>
      <c r="ES15" s="4" t="n">
        <f aca="false">SUM(ES14)</f>
        <v>0</v>
      </c>
    </row>
    <row r="16" customFormat="false" ht="12.75" hidden="false" customHeight="false" outlineLevel="0" collapsed="false">
      <c r="A16" s="0" t="s">
        <v>23</v>
      </c>
      <c r="B16" s="0" t="s">
        <v>17</v>
      </c>
      <c r="C16" s="0" t="s">
        <v>17</v>
      </c>
      <c r="D16" s="0" t="s">
        <v>15</v>
      </c>
      <c r="E16" s="0" t="s">
        <v>16</v>
      </c>
      <c r="F16" s="1" t="n">
        <v>0</v>
      </c>
      <c r="G16" s="2" t="n">
        <v>0</v>
      </c>
      <c r="H16" s="1" t="n">
        <v>0</v>
      </c>
      <c r="I16" s="1" t="n">
        <v>0</v>
      </c>
      <c r="J16" s="2" t="n">
        <v>0</v>
      </c>
      <c r="K16" s="1" t="n">
        <v>0</v>
      </c>
      <c r="L16" s="1" t="n">
        <v>0</v>
      </c>
      <c r="M16" s="2" t="n">
        <v>0</v>
      </c>
      <c r="N16" s="1" t="n">
        <v>0</v>
      </c>
      <c r="O16" s="1" t="n">
        <v>0</v>
      </c>
      <c r="P16" s="2" t="n">
        <v>0</v>
      </c>
      <c r="Q16" s="1" t="n">
        <v>0</v>
      </c>
      <c r="R16" s="1" t="n">
        <v>0</v>
      </c>
      <c r="S16" s="2" t="n">
        <v>0</v>
      </c>
      <c r="T16" s="1" t="n">
        <v>0</v>
      </c>
      <c r="U16" s="1" t="n">
        <v>0</v>
      </c>
      <c r="V16" s="2" t="n">
        <v>0</v>
      </c>
      <c r="W16" s="1" t="n">
        <v>0</v>
      </c>
      <c r="X16" s="1" t="n">
        <v>0</v>
      </c>
      <c r="Y16" s="2" t="n">
        <v>0</v>
      </c>
      <c r="Z16" s="1" t="n">
        <v>0</v>
      </c>
      <c r="AA16" s="1" t="n">
        <v>0</v>
      </c>
      <c r="AB16" s="2" t="n">
        <v>0</v>
      </c>
      <c r="AC16" s="1" t="n">
        <v>0</v>
      </c>
      <c r="AD16" s="1" t="n">
        <v>0</v>
      </c>
      <c r="AE16" s="2" t="n">
        <v>0</v>
      </c>
      <c r="AF16" s="1" t="n">
        <v>0</v>
      </c>
      <c r="AG16" s="1" t="n">
        <v>0</v>
      </c>
      <c r="AH16" s="2" t="n">
        <v>0</v>
      </c>
      <c r="AI16" s="1" t="n">
        <v>0</v>
      </c>
      <c r="AJ16" s="1" t="n">
        <v>0</v>
      </c>
      <c r="AK16" s="2" t="n">
        <v>0</v>
      </c>
      <c r="AL16" s="1" t="n">
        <v>0</v>
      </c>
      <c r="AM16" s="0" t="n">
        <v>0</v>
      </c>
      <c r="AN16" s="0" t="n">
        <v>0</v>
      </c>
      <c r="AO16" s="0" t="n">
        <v>0</v>
      </c>
      <c r="AP16" s="0" t="n">
        <v>229000</v>
      </c>
      <c r="AQ16" s="0" t="n">
        <v>0.045</v>
      </c>
      <c r="AR16" s="0" t="n">
        <v>319300</v>
      </c>
      <c r="AS16" s="0" t="n">
        <v>229000</v>
      </c>
      <c r="AT16" s="0" t="n">
        <v>0.045</v>
      </c>
      <c r="AU16" s="0" t="n">
        <v>288400</v>
      </c>
      <c r="AV16" s="0" t="n">
        <v>229000</v>
      </c>
      <c r="AW16" s="0" t="n">
        <v>0.045</v>
      </c>
      <c r="AX16" s="0" t="n">
        <v>319300</v>
      </c>
      <c r="AY16" s="0" t="n">
        <v>229000</v>
      </c>
      <c r="AZ16" s="0" t="n">
        <v>0.045</v>
      </c>
      <c r="BA16" s="0" t="n">
        <v>309000</v>
      </c>
      <c r="BB16" s="0" t="n">
        <v>229000</v>
      </c>
      <c r="BC16" s="0" t="n">
        <v>0.045</v>
      </c>
      <c r="BD16" s="0" t="n">
        <v>319300</v>
      </c>
      <c r="BE16" s="0" t="n">
        <v>229000</v>
      </c>
      <c r="BF16" s="0" t="n">
        <v>0.045</v>
      </c>
      <c r="BG16" s="0" t="n">
        <v>309000</v>
      </c>
      <c r="BH16" s="0" t="n">
        <v>229000</v>
      </c>
      <c r="BI16" s="0" t="n">
        <v>0.045</v>
      </c>
      <c r="BJ16" s="0" t="n">
        <v>319300</v>
      </c>
      <c r="BK16" s="0" t="n">
        <v>229000</v>
      </c>
      <c r="BL16" s="0" t="n">
        <v>0</v>
      </c>
      <c r="BM16" s="0" t="n">
        <v>319300</v>
      </c>
      <c r="BN16" s="0" t="n">
        <v>229000</v>
      </c>
      <c r="BO16" s="0" t="n">
        <v>0.045</v>
      </c>
      <c r="BP16" s="0" t="n">
        <v>309000</v>
      </c>
      <c r="BQ16" s="0" t="n">
        <v>229000</v>
      </c>
      <c r="BR16" s="0" t="n">
        <v>0.045</v>
      </c>
      <c r="BS16" s="0" t="n">
        <v>319300</v>
      </c>
      <c r="BT16" s="0" t="n">
        <v>229000</v>
      </c>
      <c r="BU16" s="0" t="n">
        <v>0.045</v>
      </c>
      <c r="BV16" s="0" t="n">
        <v>309000</v>
      </c>
      <c r="BW16" s="0" t="n">
        <v>229000</v>
      </c>
      <c r="BX16" s="0" t="n">
        <v>0.045</v>
      </c>
      <c r="BY16" s="0" t="n">
        <v>319300</v>
      </c>
      <c r="BZ16" s="0" t="n">
        <v>0</v>
      </c>
      <c r="CA16" s="0" t="n">
        <v>0</v>
      </c>
      <c r="CB16" s="0" t="n">
        <v>0</v>
      </c>
      <c r="CC16" s="0" t="n">
        <v>0</v>
      </c>
      <c r="CD16" s="0" t="n">
        <v>0</v>
      </c>
      <c r="CE16" s="0" t="n">
        <v>0</v>
      </c>
      <c r="CF16" s="0" t="n">
        <v>0</v>
      </c>
      <c r="CG16" s="0" t="n">
        <v>0</v>
      </c>
      <c r="CH16" s="0" t="n">
        <v>0</v>
      </c>
      <c r="CI16" s="0" t="n">
        <v>0</v>
      </c>
      <c r="CJ16" s="0" t="n">
        <v>0</v>
      </c>
      <c r="CK16" s="0" t="n">
        <v>0</v>
      </c>
      <c r="CL16" s="0" t="n">
        <v>0</v>
      </c>
      <c r="CM16" s="0" t="n">
        <v>0</v>
      </c>
      <c r="CN16" s="0" t="n">
        <v>0</v>
      </c>
      <c r="CO16" s="0" t="n">
        <v>0</v>
      </c>
      <c r="CP16" s="0" t="n">
        <v>0</v>
      </c>
      <c r="CQ16" s="0" t="n">
        <v>0</v>
      </c>
      <c r="CR16" s="0" t="n">
        <v>0</v>
      </c>
      <c r="CS16" s="0" t="n">
        <v>0</v>
      </c>
      <c r="CT16" s="0" t="n">
        <v>0</v>
      </c>
      <c r="CU16" s="0" t="n">
        <v>0</v>
      </c>
      <c r="CV16" s="0" t="n">
        <v>0</v>
      </c>
      <c r="CW16" s="0" t="n">
        <v>0</v>
      </c>
      <c r="CX16" s="0" t="n">
        <v>0</v>
      </c>
      <c r="CY16" s="0" t="n">
        <v>0</v>
      </c>
      <c r="CZ16" s="0" t="n">
        <v>0</v>
      </c>
      <c r="DA16" s="0" t="n">
        <v>0</v>
      </c>
      <c r="DB16" s="0" t="n">
        <v>0</v>
      </c>
      <c r="DC16" s="0" t="n">
        <v>0</v>
      </c>
      <c r="DD16" s="0" t="n">
        <v>0</v>
      </c>
      <c r="DE16" s="0" t="n">
        <v>0</v>
      </c>
      <c r="DF16" s="0" t="n">
        <v>0</v>
      </c>
      <c r="DG16" s="0" t="n">
        <v>0</v>
      </c>
      <c r="DH16" s="0" t="n">
        <v>0</v>
      </c>
      <c r="DI16" s="0" t="n">
        <v>0</v>
      </c>
      <c r="DJ16" s="0" t="n">
        <v>0</v>
      </c>
      <c r="DK16" s="0" t="n">
        <v>0</v>
      </c>
      <c r="DL16" s="0" t="n">
        <v>0</v>
      </c>
      <c r="DM16" s="0" t="n">
        <v>0</v>
      </c>
      <c r="DN16" s="0" t="n">
        <v>0</v>
      </c>
      <c r="DO16" s="0" t="n">
        <v>0</v>
      </c>
      <c r="DP16" s="0" t="n">
        <v>0</v>
      </c>
      <c r="DQ16" s="0" t="n">
        <v>0</v>
      </c>
      <c r="DR16" s="0" t="n">
        <v>0</v>
      </c>
      <c r="DS16" s="0" t="n">
        <v>0</v>
      </c>
      <c r="DT16" s="0" t="n">
        <v>0</v>
      </c>
      <c r="DU16" s="0" t="n">
        <v>0</v>
      </c>
      <c r="DV16" s="0" t="n">
        <v>0</v>
      </c>
      <c r="DW16" s="0" t="n">
        <v>0</v>
      </c>
      <c r="DX16" s="0" t="n">
        <v>0</v>
      </c>
      <c r="DY16" s="0" t="n">
        <v>0</v>
      </c>
      <c r="DZ16" s="0" t="n">
        <v>0</v>
      </c>
      <c r="EA16" s="0" t="n">
        <v>0</v>
      </c>
      <c r="EB16" s="0" t="n">
        <v>0</v>
      </c>
      <c r="EC16" s="0" t="n">
        <v>0</v>
      </c>
      <c r="ED16" s="0" t="n">
        <v>0</v>
      </c>
      <c r="EE16" s="0" t="n">
        <v>0</v>
      </c>
      <c r="EF16" s="0" t="n">
        <v>0</v>
      </c>
      <c r="EG16" s="0" t="n">
        <v>0</v>
      </c>
      <c r="EH16" s="0" t="n">
        <v>0</v>
      </c>
      <c r="EI16" s="0" t="n">
        <v>0</v>
      </c>
      <c r="EJ16" s="0" t="n">
        <v>0</v>
      </c>
      <c r="EK16" s="0" t="n">
        <v>0</v>
      </c>
      <c r="EL16" s="0" t="n">
        <v>0</v>
      </c>
      <c r="EM16" s="0" t="n">
        <v>0</v>
      </c>
      <c r="EN16" s="0" t="n">
        <v>0</v>
      </c>
      <c r="EO16" s="0" t="n">
        <v>0</v>
      </c>
      <c r="EP16" s="0" t="n">
        <v>0</v>
      </c>
      <c r="EQ16" s="0" t="n">
        <v>0</v>
      </c>
      <c r="ER16" s="0" t="n">
        <v>0</v>
      </c>
      <c r="ES16" s="0" t="n">
        <v>0</v>
      </c>
    </row>
    <row r="17" customFormat="false" ht="12.75" hidden="false" customHeight="false" outlineLevel="0" collapsed="false">
      <c r="A17" s="4" t="s">
        <v>24</v>
      </c>
      <c r="F17" s="24" t="n">
        <f aca="false">SUM(F16)</f>
        <v>0</v>
      </c>
      <c r="H17" s="24" t="n">
        <f aca="false">SUM(H16)</f>
        <v>0</v>
      </c>
      <c r="I17" s="24" t="n">
        <f aca="false">SUM(I16)</f>
        <v>0</v>
      </c>
      <c r="K17" s="24" t="n">
        <f aca="false">SUM(K16)</f>
        <v>0</v>
      </c>
      <c r="L17" s="24" t="n">
        <f aca="false">SUM(L16)</f>
        <v>0</v>
      </c>
      <c r="N17" s="24" t="n">
        <f aca="false">SUM(N16)</f>
        <v>0</v>
      </c>
      <c r="O17" s="24" t="n">
        <f aca="false">SUM(O16)</f>
        <v>0</v>
      </c>
      <c r="Q17" s="24" t="n">
        <f aca="false">SUM(Q16)</f>
        <v>0</v>
      </c>
      <c r="R17" s="24" t="n">
        <f aca="false">SUM(R16)</f>
        <v>0</v>
      </c>
      <c r="T17" s="24" t="n">
        <f aca="false">SUM(T16)</f>
        <v>0</v>
      </c>
      <c r="U17" s="24" t="n">
        <f aca="false">SUM(U16)</f>
        <v>0</v>
      </c>
      <c r="W17" s="24" t="n">
        <f aca="false">SUM(W16)</f>
        <v>0</v>
      </c>
      <c r="X17" s="24" t="n">
        <f aca="false">SUM(X16)</f>
        <v>0</v>
      </c>
      <c r="Z17" s="24" t="n">
        <f aca="false">SUM(Z16)</f>
        <v>0</v>
      </c>
      <c r="AA17" s="24" t="n">
        <f aca="false">SUM(AA16)</f>
        <v>0</v>
      </c>
      <c r="AC17" s="24" t="n">
        <f aca="false">SUM(AC16)</f>
        <v>0</v>
      </c>
      <c r="AD17" s="24" t="n">
        <f aca="false">SUM(AD16)</f>
        <v>0</v>
      </c>
      <c r="AF17" s="24" t="n">
        <f aca="false">SUM(AF16)</f>
        <v>0</v>
      </c>
      <c r="AG17" s="24" t="n">
        <f aca="false">SUM(AG16)</f>
        <v>0</v>
      </c>
      <c r="AI17" s="24" t="n">
        <f aca="false">SUM(AI16)</f>
        <v>0</v>
      </c>
      <c r="AJ17" s="24" t="n">
        <f aca="false">SUM(AJ16)</f>
        <v>0</v>
      </c>
      <c r="AL17" s="24" t="n">
        <f aca="false">SUM(AL16)</f>
        <v>0</v>
      </c>
      <c r="AM17" s="4" t="n">
        <f aca="false">SUM(AM16)</f>
        <v>0</v>
      </c>
      <c r="AO17" s="4" t="n">
        <f aca="false">SUM(AO16)</f>
        <v>0</v>
      </c>
      <c r="AP17" s="4" t="n">
        <f aca="false">SUM(AP16)</f>
        <v>229000</v>
      </c>
      <c r="AR17" s="4" t="n">
        <f aca="false">SUM(AR16)</f>
        <v>319300</v>
      </c>
      <c r="AS17" s="4" t="n">
        <f aca="false">SUM(AS16)</f>
        <v>229000</v>
      </c>
      <c r="AU17" s="4" t="n">
        <f aca="false">SUM(AU16)</f>
        <v>288400</v>
      </c>
      <c r="AV17" s="4" t="n">
        <f aca="false">SUM(AV16)</f>
        <v>229000</v>
      </c>
      <c r="AX17" s="4" t="n">
        <f aca="false">SUM(AX16)</f>
        <v>319300</v>
      </c>
      <c r="AY17" s="4" t="n">
        <f aca="false">SUM(AY16)</f>
        <v>229000</v>
      </c>
      <c r="BA17" s="4" t="n">
        <f aca="false">SUM(BA16)</f>
        <v>309000</v>
      </c>
      <c r="BB17" s="4" t="n">
        <f aca="false">SUM(BB16)</f>
        <v>229000</v>
      </c>
      <c r="BD17" s="4" t="n">
        <f aca="false">SUM(BD16)</f>
        <v>319300</v>
      </c>
      <c r="BE17" s="4" t="n">
        <f aca="false">SUM(BE16)</f>
        <v>229000</v>
      </c>
      <c r="BG17" s="4" t="n">
        <f aca="false">SUM(BG16)</f>
        <v>309000</v>
      </c>
      <c r="BH17" s="4" t="n">
        <f aca="false">SUM(BH16)</f>
        <v>229000</v>
      </c>
      <c r="BJ17" s="4" t="n">
        <f aca="false">SUM(BJ16)</f>
        <v>319300</v>
      </c>
      <c r="BK17" s="4" t="n">
        <f aca="false">SUM(BK16)</f>
        <v>229000</v>
      </c>
      <c r="BM17" s="4" t="n">
        <f aca="false">SUM(BM16)</f>
        <v>319300</v>
      </c>
      <c r="BN17" s="4" t="n">
        <f aca="false">SUM(BN16)</f>
        <v>229000</v>
      </c>
      <c r="BP17" s="4" t="n">
        <f aca="false">SUM(BP16)</f>
        <v>309000</v>
      </c>
      <c r="BQ17" s="4" t="n">
        <f aca="false">SUM(BQ16)</f>
        <v>229000</v>
      </c>
      <c r="BS17" s="4" t="n">
        <f aca="false">SUM(BS16)</f>
        <v>319300</v>
      </c>
      <c r="BT17" s="4" t="n">
        <f aca="false">SUM(BT16)</f>
        <v>229000</v>
      </c>
      <c r="BV17" s="4" t="n">
        <f aca="false">SUM(BV16)</f>
        <v>309000</v>
      </c>
      <c r="BW17" s="4" t="n">
        <f aca="false">SUM(BW16)</f>
        <v>229000</v>
      </c>
      <c r="BY17" s="4" t="n">
        <f aca="false">SUM(BY16)</f>
        <v>319300</v>
      </c>
      <c r="BZ17" s="4" t="n">
        <f aca="false">SUM(BZ16)</f>
        <v>0</v>
      </c>
      <c r="CB17" s="4" t="n">
        <f aca="false">SUM(CB16)</f>
        <v>0</v>
      </c>
      <c r="CC17" s="4" t="n">
        <f aca="false">SUM(CC16)</f>
        <v>0</v>
      </c>
      <c r="CE17" s="4" t="n">
        <f aca="false">SUM(CE16)</f>
        <v>0</v>
      </c>
      <c r="CF17" s="4" t="n">
        <f aca="false">SUM(CF16)</f>
        <v>0</v>
      </c>
      <c r="CH17" s="4" t="n">
        <f aca="false">SUM(CH16)</f>
        <v>0</v>
      </c>
      <c r="CI17" s="4" t="n">
        <f aca="false">SUM(CI16)</f>
        <v>0</v>
      </c>
      <c r="CK17" s="4" t="n">
        <f aca="false">SUM(CK16)</f>
        <v>0</v>
      </c>
      <c r="CL17" s="4" t="n">
        <f aca="false">SUM(CL16)</f>
        <v>0</v>
      </c>
      <c r="CN17" s="4" t="n">
        <f aca="false">SUM(CN16)</f>
        <v>0</v>
      </c>
      <c r="CO17" s="4" t="n">
        <f aca="false">SUM(CO16)</f>
        <v>0</v>
      </c>
      <c r="CQ17" s="4" t="n">
        <f aca="false">SUM(CQ16)</f>
        <v>0</v>
      </c>
      <c r="CR17" s="4" t="n">
        <f aca="false">SUM(CR16)</f>
        <v>0</v>
      </c>
      <c r="CT17" s="4" t="n">
        <f aca="false">SUM(CT16)</f>
        <v>0</v>
      </c>
      <c r="CU17" s="4" t="n">
        <f aca="false">SUM(CU16)</f>
        <v>0</v>
      </c>
      <c r="CW17" s="4" t="n">
        <f aca="false">SUM(CW16)</f>
        <v>0</v>
      </c>
      <c r="CX17" s="4" t="n">
        <f aca="false">SUM(CX16)</f>
        <v>0</v>
      </c>
      <c r="CZ17" s="4" t="n">
        <f aca="false">SUM(CZ16)</f>
        <v>0</v>
      </c>
      <c r="DA17" s="4" t="n">
        <f aca="false">SUM(DA16)</f>
        <v>0</v>
      </c>
      <c r="DC17" s="4" t="n">
        <f aca="false">SUM(DC16)</f>
        <v>0</v>
      </c>
      <c r="DD17" s="4" t="n">
        <f aca="false">SUM(DD16)</f>
        <v>0</v>
      </c>
      <c r="DF17" s="4" t="n">
        <f aca="false">SUM(DF16)</f>
        <v>0</v>
      </c>
      <c r="DG17" s="4" t="n">
        <f aca="false">SUM(DG16)</f>
        <v>0</v>
      </c>
      <c r="DI17" s="4" t="n">
        <f aca="false">SUM(DI16)</f>
        <v>0</v>
      </c>
      <c r="DJ17" s="4" t="n">
        <f aca="false">SUM(DJ16)</f>
        <v>0</v>
      </c>
      <c r="DL17" s="4" t="n">
        <f aca="false">SUM(DL16)</f>
        <v>0</v>
      </c>
      <c r="DM17" s="4" t="n">
        <f aca="false">SUM(DM16)</f>
        <v>0</v>
      </c>
      <c r="DO17" s="4" t="n">
        <f aca="false">SUM(DO16)</f>
        <v>0</v>
      </c>
      <c r="DP17" s="4" t="n">
        <f aca="false">SUM(DP16)</f>
        <v>0</v>
      </c>
      <c r="DR17" s="4" t="n">
        <f aca="false">SUM(DR16)</f>
        <v>0</v>
      </c>
      <c r="DS17" s="4" t="n">
        <f aca="false">SUM(DS16)</f>
        <v>0</v>
      </c>
      <c r="DU17" s="4" t="n">
        <f aca="false">SUM(DU16)</f>
        <v>0</v>
      </c>
      <c r="DV17" s="4" t="n">
        <f aca="false">SUM(DV16)</f>
        <v>0</v>
      </c>
      <c r="DX17" s="4" t="n">
        <f aca="false">SUM(DX16)</f>
        <v>0</v>
      </c>
      <c r="DY17" s="4" t="n">
        <f aca="false">SUM(DY16)</f>
        <v>0</v>
      </c>
      <c r="EA17" s="4" t="n">
        <f aca="false">SUM(EA16)</f>
        <v>0</v>
      </c>
      <c r="EB17" s="4" t="n">
        <f aca="false">SUM(EB16)</f>
        <v>0</v>
      </c>
      <c r="ED17" s="4" t="n">
        <f aca="false">SUM(ED16)</f>
        <v>0</v>
      </c>
      <c r="EE17" s="4" t="n">
        <f aca="false">SUM(EE16)</f>
        <v>0</v>
      </c>
      <c r="EG17" s="4" t="n">
        <f aca="false">SUM(EG16)</f>
        <v>0</v>
      </c>
      <c r="EH17" s="4" t="n">
        <f aca="false">SUM(EH16)</f>
        <v>0</v>
      </c>
      <c r="EJ17" s="4" t="n">
        <f aca="false">SUM(EJ16)</f>
        <v>0</v>
      </c>
      <c r="EK17" s="4" t="n">
        <f aca="false">SUM(EK16)</f>
        <v>0</v>
      </c>
      <c r="EM17" s="4" t="n">
        <f aca="false">SUM(EM16)</f>
        <v>0</v>
      </c>
      <c r="EN17" s="4" t="n">
        <f aca="false">SUM(EN16)</f>
        <v>0</v>
      </c>
      <c r="EP17" s="4" t="n">
        <f aca="false">SUM(EP16)</f>
        <v>0</v>
      </c>
      <c r="EQ17" s="4" t="n">
        <f aca="false">SUM(EQ16)</f>
        <v>0</v>
      </c>
      <c r="ES17" s="4" t="n">
        <f aca="false">SUM(ES16)</f>
        <v>0</v>
      </c>
    </row>
    <row r="18" customFormat="false" ht="12.75" hidden="false" customHeight="false" outlineLevel="0" collapsed="false">
      <c r="A18" s="4"/>
      <c r="F18" s="24"/>
      <c r="H18" s="24"/>
      <c r="I18" s="24"/>
      <c r="K18" s="24"/>
      <c r="L18" s="24"/>
      <c r="N18" s="24"/>
      <c r="O18" s="24"/>
      <c r="Q18" s="24"/>
      <c r="R18" s="24"/>
      <c r="T18" s="24"/>
      <c r="U18" s="24"/>
      <c r="W18" s="24"/>
      <c r="X18" s="24"/>
      <c r="Z18" s="24"/>
      <c r="AA18" s="24"/>
      <c r="AC18" s="24"/>
      <c r="AD18" s="24"/>
      <c r="AF18" s="24"/>
      <c r="AG18" s="24"/>
      <c r="AI18" s="24"/>
      <c r="AJ18" s="24"/>
      <c r="AL18" s="24"/>
      <c r="AM18" s="4"/>
      <c r="AO18" s="4"/>
      <c r="AP18" s="4"/>
      <c r="AR18" s="4"/>
      <c r="AS18" s="4"/>
      <c r="AU18" s="4"/>
      <c r="AV18" s="4"/>
      <c r="AX18" s="4"/>
      <c r="AY18" s="4"/>
      <c r="BA18" s="4"/>
      <c r="BB18" s="4"/>
      <c r="BD18" s="4"/>
      <c r="BE18" s="4"/>
      <c r="BG18" s="4"/>
      <c r="BH18" s="4"/>
      <c r="BJ18" s="4"/>
      <c r="BK18" s="4"/>
      <c r="BM18" s="4"/>
      <c r="BN18" s="4"/>
      <c r="BP18" s="4"/>
      <c r="BQ18" s="4"/>
      <c r="BS18" s="4"/>
      <c r="BT18" s="4"/>
      <c r="BV18" s="4"/>
      <c r="BW18" s="4"/>
      <c r="BY18" s="4"/>
      <c r="BZ18" s="4"/>
      <c r="CB18" s="4"/>
      <c r="CC18" s="4"/>
      <c r="CE18" s="4"/>
      <c r="CF18" s="4"/>
      <c r="CH18" s="4"/>
      <c r="CI18" s="4"/>
      <c r="CK18" s="4"/>
      <c r="CL18" s="4"/>
      <c r="CN18" s="4"/>
      <c r="CO18" s="4"/>
      <c r="CQ18" s="4"/>
      <c r="CR18" s="4"/>
      <c r="CT18" s="4"/>
      <c r="CU18" s="4"/>
      <c r="CW18" s="4"/>
      <c r="CX18" s="4"/>
      <c r="CZ18" s="4"/>
      <c r="DA18" s="4"/>
      <c r="DC18" s="4"/>
      <c r="DD18" s="4"/>
      <c r="DF18" s="4"/>
      <c r="DG18" s="4"/>
      <c r="DI18" s="4"/>
      <c r="DJ18" s="4"/>
      <c r="DL18" s="4"/>
      <c r="DM18" s="4"/>
      <c r="DO18" s="4"/>
      <c r="DP18" s="4"/>
      <c r="DR18" s="4"/>
      <c r="DS18" s="4"/>
      <c r="DU18" s="4"/>
      <c r="DV18" s="4"/>
      <c r="DX18" s="4"/>
      <c r="DY18" s="4"/>
      <c r="EA18" s="4"/>
      <c r="EB18" s="4"/>
      <c r="ED18" s="4"/>
      <c r="EE18" s="4"/>
      <c r="EG18" s="4"/>
      <c r="EH18" s="4"/>
      <c r="EJ18" s="4"/>
      <c r="EK18" s="4"/>
      <c r="EM18" s="4"/>
      <c r="EN18" s="4"/>
      <c r="EP18" s="4"/>
      <c r="EQ18" s="4"/>
      <c r="ES18" s="4"/>
    </row>
    <row r="19" customFormat="false" ht="12.75" hidden="false" customHeight="false" outlineLevel="0" collapsed="false">
      <c r="A19" s="0" t="s">
        <v>25</v>
      </c>
      <c r="B19" s="0" t="s">
        <v>18</v>
      </c>
      <c r="C19" s="0" t="s">
        <v>17</v>
      </c>
      <c r="D19" s="0" t="s">
        <v>15</v>
      </c>
      <c r="E19" s="0" t="s">
        <v>16</v>
      </c>
      <c r="F19" s="1" t="n">
        <v>0</v>
      </c>
      <c r="G19" s="2" t="n">
        <v>0</v>
      </c>
      <c r="H19" s="1" t="n">
        <v>0</v>
      </c>
      <c r="I19" s="1" t="n">
        <v>0</v>
      </c>
      <c r="J19" s="2" t="n">
        <v>0</v>
      </c>
      <c r="K19" s="1" t="n">
        <v>0</v>
      </c>
      <c r="L19" s="1" t="n">
        <v>0</v>
      </c>
      <c r="M19" s="2" t="n">
        <v>0</v>
      </c>
      <c r="N19" s="1" t="n">
        <v>0</v>
      </c>
      <c r="O19" s="1" t="n">
        <v>0</v>
      </c>
      <c r="P19" s="2" t="n">
        <v>0</v>
      </c>
      <c r="Q19" s="1" t="n">
        <v>0</v>
      </c>
      <c r="R19" s="1" t="n">
        <v>0</v>
      </c>
      <c r="S19" s="2" t="n">
        <v>0</v>
      </c>
      <c r="T19" s="1" t="n">
        <v>0</v>
      </c>
      <c r="U19" s="1" t="n">
        <v>0</v>
      </c>
      <c r="V19" s="2" t="n">
        <v>0</v>
      </c>
      <c r="W19" s="1" t="n">
        <v>0</v>
      </c>
      <c r="X19" s="1" t="n">
        <v>0</v>
      </c>
      <c r="Y19" s="2" t="n">
        <v>0</v>
      </c>
      <c r="Z19" s="1" t="n">
        <v>0</v>
      </c>
      <c r="AA19" s="1" t="n">
        <v>0</v>
      </c>
      <c r="AB19" s="2" t="n">
        <v>0</v>
      </c>
      <c r="AC19" s="1" t="n">
        <v>0</v>
      </c>
      <c r="AD19" s="1" t="n">
        <v>0</v>
      </c>
      <c r="AE19" s="2" t="n">
        <v>0</v>
      </c>
      <c r="AF19" s="1" t="n">
        <v>0</v>
      </c>
      <c r="AG19" s="1" t="n">
        <v>0</v>
      </c>
      <c r="AH19" s="2" t="n">
        <v>0</v>
      </c>
      <c r="AI19" s="1" t="n">
        <v>0</v>
      </c>
      <c r="AJ19" s="1" t="n">
        <v>0</v>
      </c>
      <c r="AK19" s="2" t="n">
        <v>0</v>
      </c>
      <c r="AL19" s="1" t="n">
        <v>0</v>
      </c>
      <c r="AM19" s="0" t="n">
        <v>0</v>
      </c>
      <c r="AN19" s="0" t="n">
        <v>0</v>
      </c>
      <c r="AO19" s="0" t="n">
        <v>0</v>
      </c>
      <c r="AP19" s="0" t="n">
        <v>497500</v>
      </c>
      <c r="AQ19" s="0" t="n">
        <v>0.105</v>
      </c>
      <c r="AR19" s="25" t="n">
        <v>1566833</v>
      </c>
      <c r="AS19" s="0" t="n">
        <v>497500</v>
      </c>
      <c r="AT19" s="0" t="n">
        <v>0.105</v>
      </c>
      <c r="AU19" s="0" t="n">
        <v>1415204</v>
      </c>
      <c r="AV19" s="0" t="n">
        <v>477500</v>
      </c>
      <c r="AW19" s="0" t="n">
        <v>0.105</v>
      </c>
      <c r="AX19" s="0" t="n">
        <v>1501609</v>
      </c>
      <c r="AY19" s="0" t="n">
        <v>477500</v>
      </c>
      <c r="AZ19" s="0" t="n">
        <v>0.105</v>
      </c>
      <c r="BA19" s="0" t="n">
        <v>1453710</v>
      </c>
      <c r="BB19" s="0" t="n">
        <v>477500</v>
      </c>
      <c r="BC19" s="0" t="n">
        <v>0.105</v>
      </c>
      <c r="BD19" s="25" t="n">
        <v>1501609</v>
      </c>
      <c r="BE19" s="0" t="n">
        <v>477500</v>
      </c>
      <c r="BF19" s="0" t="n">
        <v>0.105</v>
      </c>
      <c r="BG19" s="0" t="n">
        <v>1453170</v>
      </c>
      <c r="BH19" s="0" t="n">
        <v>477500</v>
      </c>
      <c r="BI19" s="0" t="n">
        <v>0.105</v>
      </c>
      <c r="BJ19" s="0" t="n">
        <v>1501609</v>
      </c>
      <c r="BK19" s="0" t="n">
        <v>477500</v>
      </c>
      <c r="BL19" s="0" t="n">
        <v>0</v>
      </c>
      <c r="BM19" s="0" t="n">
        <v>1501609</v>
      </c>
      <c r="BN19" s="0" t="n">
        <v>477500</v>
      </c>
      <c r="BO19" s="0" t="n">
        <v>0.105</v>
      </c>
      <c r="BP19" s="0" t="n">
        <v>1453170</v>
      </c>
      <c r="BQ19" s="0" t="n">
        <v>477500</v>
      </c>
      <c r="BR19" s="0" t="n">
        <v>0.105</v>
      </c>
      <c r="BS19" s="0" t="n">
        <v>1501609</v>
      </c>
      <c r="BT19" s="0" t="n">
        <v>456000</v>
      </c>
      <c r="BU19" s="0" t="n">
        <v>0.1051</v>
      </c>
      <c r="BV19" s="0" t="n">
        <v>1453170</v>
      </c>
      <c r="BW19" s="0" t="n">
        <v>456000</v>
      </c>
      <c r="BX19" s="0" t="n">
        <v>0.1051</v>
      </c>
      <c r="BY19" s="0" t="n">
        <v>1501609</v>
      </c>
      <c r="BZ19" s="0" t="n">
        <v>0</v>
      </c>
      <c r="CA19" s="0" t="n">
        <v>0</v>
      </c>
      <c r="CB19" s="0" t="n">
        <v>0</v>
      </c>
      <c r="CC19" s="0" t="n">
        <v>0</v>
      </c>
      <c r="CD19" s="0" t="n">
        <v>0</v>
      </c>
      <c r="CE19" s="0" t="n">
        <v>0</v>
      </c>
      <c r="CF19" s="0" t="n">
        <v>0</v>
      </c>
      <c r="CG19" s="0" t="n">
        <v>0</v>
      </c>
      <c r="CH19" s="0" t="n">
        <v>0</v>
      </c>
      <c r="CI19" s="0" t="n">
        <v>0</v>
      </c>
      <c r="CJ19" s="0" t="n">
        <v>0</v>
      </c>
      <c r="CK19" s="0" t="n">
        <v>0</v>
      </c>
      <c r="CL19" s="0" t="n">
        <v>0</v>
      </c>
      <c r="CM19" s="0" t="n">
        <v>0</v>
      </c>
      <c r="CN19" s="0" t="n">
        <v>0</v>
      </c>
      <c r="CO19" s="0" t="n">
        <v>0</v>
      </c>
      <c r="CP19" s="0" t="n">
        <v>0</v>
      </c>
      <c r="CQ19" s="0" t="n">
        <v>0</v>
      </c>
      <c r="CR19" s="0" t="n">
        <v>0</v>
      </c>
      <c r="CS19" s="0" t="n">
        <v>0</v>
      </c>
      <c r="CT19" s="0" t="n">
        <v>0</v>
      </c>
      <c r="CU19" s="0" t="n">
        <v>0</v>
      </c>
      <c r="CV19" s="0" t="n">
        <v>0</v>
      </c>
      <c r="CW19" s="0" t="n">
        <v>0</v>
      </c>
      <c r="CX19" s="0" t="n">
        <v>0</v>
      </c>
      <c r="CY19" s="0" t="n">
        <v>0</v>
      </c>
      <c r="CZ19" s="0" t="n">
        <v>0</v>
      </c>
      <c r="DA19" s="0" t="n">
        <v>0</v>
      </c>
      <c r="DB19" s="0" t="n">
        <v>0</v>
      </c>
      <c r="DC19" s="0" t="n">
        <v>0</v>
      </c>
      <c r="DD19" s="0" t="n">
        <v>0</v>
      </c>
      <c r="DE19" s="0" t="n">
        <v>0</v>
      </c>
      <c r="DF19" s="0" t="n">
        <v>0</v>
      </c>
      <c r="DG19" s="0" t="n">
        <v>0</v>
      </c>
      <c r="DH19" s="0" t="n">
        <v>0</v>
      </c>
      <c r="DI19" s="0" t="n">
        <v>0</v>
      </c>
      <c r="DJ19" s="0" t="n">
        <v>0</v>
      </c>
      <c r="DK19" s="0" t="n">
        <v>0</v>
      </c>
      <c r="DL19" s="0" t="n">
        <v>0</v>
      </c>
      <c r="DM19" s="0" t="n">
        <v>0</v>
      </c>
      <c r="DN19" s="0" t="n">
        <v>0</v>
      </c>
      <c r="DO19" s="0" t="n">
        <v>0</v>
      </c>
      <c r="DP19" s="0" t="n">
        <v>0</v>
      </c>
      <c r="DQ19" s="0" t="n">
        <v>0</v>
      </c>
      <c r="DR19" s="0" t="n">
        <v>0</v>
      </c>
      <c r="DS19" s="0" t="n">
        <v>0</v>
      </c>
      <c r="DT19" s="0" t="n">
        <v>0</v>
      </c>
      <c r="DU19" s="0" t="n">
        <v>0</v>
      </c>
      <c r="DV19" s="0" t="n">
        <v>0</v>
      </c>
      <c r="DW19" s="0" t="n">
        <v>0</v>
      </c>
      <c r="DX19" s="0" t="n">
        <v>0</v>
      </c>
      <c r="DY19" s="0" t="n">
        <v>0</v>
      </c>
      <c r="DZ19" s="0" t="n">
        <v>0</v>
      </c>
      <c r="EA19" s="0" t="n">
        <v>0</v>
      </c>
      <c r="EB19" s="0" t="n">
        <v>0</v>
      </c>
      <c r="EC19" s="0" t="n">
        <v>0</v>
      </c>
      <c r="ED19" s="0" t="n">
        <v>0</v>
      </c>
      <c r="EE19" s="0" t="n">
        <v>0</v>
      </c>
      <c r="EF19" s="0" t="n">
        <v>0</v>
      </c>
      <c r="EG19" s="0" t="n">
        <v>0</v>
      </c>
      <c r="EH19" s="0" t="n">
        <v>0</v>
      </c>
      <c r="EI19" s="0" t="n">
        <v>0</v>
      </c>
      <c r="EJ19" s="0" t="n">
        <v>0</v>
      </c>
      <c r="EK19" s="0" t="n">
        <v>0</v>
      </c>
      <c r="EL19" s="0" t="n">
        <v>0</v>
      </c>
      <c r="EM19" s="0" t="n">
        <v>0</v>
      </c>
      <c r="EN19" s="0" t="n">
        <v>0</v>
      </c>
      <c r="EO19" s="0" t="n">
        <v>0</v>
      </c>
      <c r="EP19" s="0" t="n">
        <v>0</v>
      </c>
      <c r="EQ19" s="0" t="n">
        <v>0</v>
      </c>
      <c r="ER19" s="0" t="n">
        <v>0</v>
      </c>
      <c r="ES19" s="0" t="n">
        <v>0</v>
      </c>
    </row>
    <row r="20" customFormat="false" ht="12.75" hidden="false" customHeight="false" outlineLevel="0" collapsed="false">
      <c r="A20" s="4" t="s">
        <v>26</v>
      </c>
      <c r="F20" s="24" t="n">
        <f aca="false">SUM(F19)</f>
        <v>0</v>
      </c>
      <c r="H20" s="24" t="n">
        <f aca="false">SUM(H19)</f>
        <v>0</v>
      </c>
      <c r="I20" s="24" t="n">
        <f aca="false">SUM(I19)</f>
        <v>0</v>
      </c>
      <c r="K20" s="24" t="n">
        <f aca="false">SUM(K19)</f>
        <v>0</v>
      </c>
      <c r="L20" s="24" t="n">
        <f aca="false">SUM(L19)</f>
        <v>0</v>
      </c>
      <c r="N20" s="24" t="n">
        <f aca="false">SUM(N19)</f>
        <v>0</v>
      </c>
      <c r="O20" s="24" t="n">
        <f aca="false">SUM(O19)</f>
        <v>0</v>
      </c>
      <c r="Q20" s="24" t="n">
        <f aca="false">SUM(Q19)</f>
        <v>0</v>
      </c>
      <c r="R20" s="24" t="n">
        <f aca="false">SUM(R19)</f>
        <v>0</v>
      </c>
      <c r="T20" s="24" t="n">
        <f aca="false">SUM(T19)</f>
        <v>0</v>
      </c>
      <c r="U20" s="24" t="n">
        <f aca="false">SUM(U19)</f>
        <v>0</v>
      </c>
      <c r="W20" s="24" t="n">
        <f aca="false">SUM(W19)</f>
        <v>0</v>
      </c>
      <c r="X20" s="24" t="n">
        <f aca="false">SUM(X19)</f>
        <v>0</v>
      </c>
      <c r="Z20" s="24" t="n">
        <f aca="false">SUM(Z19)</f>
        <v>0</v>
      </c>
      <c r="AA20" s="24" t="n">
        <f aca="false">SUM(AA19)</f>
        <v>0</v>
      </c>
      <c r="AC20" s="24" t="n">
        <f aca="false">SUM(AC19)</f>
        <v>0</v>
      </c>
      <c r="AD20" s="24" t="n">
        <f aca="false">SUM(AD19)</f>
        <v>0</v>
      </c>
      <c r="AF20" s="24" t="n">
        <f aca="false">SUM(AF19)</f>
        <v>0</v>
      </c>
      <c r="AG20" s="24" t="n">
        <f aca="false">SUM(AG19)</f>
        <v>0</v>
      </c>
      <c r="AI20" s="24" t="n">
        <f aca="false">SUM(AI19)</f>
        <v>0</v>
      </c>
      <c r="AJ20" s="24" t="n">
        <f aca="false">SUM(AJ19)</f>
        <v>0</v>
      </c>
      <c r="AL20" s="24" t="n">
        <f aca="false">SUM(AL19)</f>
        <v>0</v>
      </c>
      <c r="AM20" s="4" t="n">
        <f aca="false">SUM(AM19)</f>
        <v>0</v>
      </c>
      <c r="AO20" s="4" t="n">
        <f aca="false">SUM(AO19)</f>
        <v>0</v>
      </c>
      <c r="AP20" s="4" t="n">
        <f aca="false">SUM(AP19)</f>
        <v>497500</v>
      </c>
      <c r="AR20" s="4" t="n">
        <v>1566833</v>
      </c>
      <c r="AS20" s="4" t="n">
        <f aca="false">SUM(AS19)</f>
        <v>497500</v>
      </c>
      <c r="AU20" s="4" t="n">
        <f aca="false">SUM(AU19)</f>
        <v>1415204</v>
      </c>
      <c r="AV20" s="4" t="n">
        <f aca="false">SUM(AV19)</f>
        <v>477500</v>
      </c>
      <c r="AX20" s="4" t="n">
        <f aca="false">SUM(AX19)</f>
        <v>1501609</v>
      </c>
      <c r="AY20" s="4" t="n">
        <f aca="false">SUM(AY19)</f>
        <v>477500</v>
      </c>
      <c r="BA20" s="4" t="n">
        <v>1453170</v>
      </c>
      <c r="BB20" s="4" t="n">
        <f aca="false">SUM(BB19)</f>
        <v>477500</v>
      </c>
      <c r="BD20" s="4" t="n">
        <v>1501609</v>
      </c>
      <c r="BE20" s="4" t="n">
        <f aca="false">SUM(BE19)</f>
        <v>477500</v>
      </c>
      <c r="BG20" s="4" t="n">
        <v>1453170</v>
      </c>
      <c r="BH20" s="4" t="n">
        <f aca="false">SUM(BH19)</f>
        <v>477500</v>
      </c>
      <c r="BJ20" s="4" t="n">
        <v>1501609</v>
      </c>
      <c r="BK20" s="4" t="n">
        <f aca="false">SUM(BK19)</f>
        <v>477500</v>
      </c>
      <c r="BM20" s="4" t="n">
        <v>1501609</v>
      </c>
      <c r="BN20" s="4" t="n">
        <f aca="false">SUM(BN19)</f>
        <v>477500</v>
      </c>
      <c r="BP20" s="4" t="n">
        <v>1453170</v>
      </c>
      <c r="BQ20" s="4" t="n">
        <f aca="false">SUM(BQ19)</f>
        <v>477500</v>
      </c>
      <c r="BS20" s="4" t="n">
        <v>1501609</v>
      </c>
      <c r="BT20" s="4" t="n">
        <f aca="false">SUM(BT19)</f>
        <v>456000</v>
      </c>
      <c r="BV20" s="4" t="n">
        <v>1453170</v>
      </c>
      <c r="BW20" s="4" t="n">
        <f aca="false">SUM(BW19)</f>
        <v>456000</v>
      </c>
      <c r="BY20" s="4" t="n">
        <v>1501609</v>
      </c>
      <c r="BZ20" s="4" t="n">
        <f aca="false">SUM(BZ19)</f>
        <v>0</v>
      </c>
      <c r="CB20" s="4" t="n">
        <f aca="false">SUM(CB19)</f>
        <v>0</v>
      </c>
      <c r="CC20" s="4" t="n">
        <f aca="false">SUM(CC19)</f>
        <v>0</v>
      </c>
      <c r="CE20" s="4" t="n">
        <f aca="false">SUM(CE19)</f>
        <v>0</v>
      </c>
      <c r="CF20" s="4" t="n">
        <f aca="false">SUM(CF19)</f>
        <v>0</v>
      </c>
      <c r="CH20" s="4" t="n">
        <f aca="false">SUM(CH19)</f>
        <v>0</v>
      </c>
      <c r="CI20" s="4" t="n">
        <f aca="false">SUM(CI19)</f>
        <v>0</v>
      </c>
      <c r="CK20" s="4" t="n">
        <f aca="false">SUM(CK19)</f>
        <v>0</v>
      </c>
      <c r="CL20" s="4" t="n">
        <f aca="false">SUM(CL19)</f>
        <v>0</v>
      </c>
      <c r="CN20" s="4" t="n">
        <f aca="false">SUM(CN19)</f>
        <v>0</v>
      </c>
      <c r="CO20" s="4" t="n">
        <f aca="false">SUM(CO19)</f>
        <v>0</v>
      </c>
      <c r="CQ20" s="4" t="n">
        <f aca="false">SUM(CQ19)</f>
        <v>0</v>
      </c>
      <c r="CR20" s="4" t="n">
        <f aca="false">SUM(CR19)</f>
        <v>0</v>
      </c>
      <c r="CT20" s="4" t="n">
        <f aca="false">SUM(CT19)</f>
        <v>0</v>
      </c>
      <c r="CU20" s="4" t="n">
        <f aca="false">SUM(CU19)</f>
        <v>0</v>
      </c>
      <c r="CW20" s="4" t="n">
        <f aca="false">SUM(CW19)</f>
        <v>0</v>
      </c>
      <c r="CX20" s="4" t="n">
        <f aca="false">SUM(CX19)</f>
        <v>0</v>
      </c>
      <c r="CZ20" s="4" t="n">
        <f aca="false">SUM(CZ19)</f>
        <v>0</v>
      </c>
      <c r="DA20" s="4" t="n">
        <f aca="false">SUM(DA19)</f>
        <v>0</v>
      </c>
      <c r="DC20" s="4" t="n">
        <f aca="false">SUM(DC19)</f>
        <v>0</v>
      </c>
      <c r="DD20" s="4" t="n">
        <f aca="false">SUM(DD19)</f>
        <v>0</v>
      </c>
      <c r="DF20" s="4" t="n">
        <f aca="false">SUM(DF19)</f>
        <v>0</v>
      </c>
      <c r="DG20" s="4" t="n">
        <f aca="false">SUM(DG19)</f>
        <v>0</v>
      </c>
      <c r="DI20" s="4" t="n">
        <f aca="false">SUM(DI19)</f>
        <v>0</v>
      </c>
      <c r="DJ20" s="4" t="n">
        <f aca="false">SUM(DJ19)</f>
        <v>0</v>
      </c>
      <c r="DL20" s="4" t="n">
        <f aca="false">SUM(DL19)</f>
        <v>0</v>
      </c>
      <c r="DM20" s="4" t="n">
        <f aca="false">SUM(DM19)</f>
        <v>0</v>
      </c>
      <c r="DO20" s="4" t="n">
        <f aca="false">SUM(DO19)</f>
        <v>0</v>
      </c>
      <c r="DP20" s="4" t="n">
        <f aca="false">SUM(DP19)</f>
        <v>0</v>
      </c>
      <c r="DR20" s="4" t="n">
        <f aca="false">SUM(DR19)</f>
        <v>0</v>
      </c>
      <c r="DS20" s="4" t="n">
        <f aca="false">SUM(DS19)</f>
        <v>0</v>
      </c>
      <c r="DU20" s="4" t="n">
        <f aca="false">SUM(DU19)</f>
        <v>0</v>
      </c>
      <c r="DV20" s="4" t="n">
        <f aca="false">SUM(DV19)</f>
        <v>0</v>
      </c>
      <c r="DX20" s="4" t="n">
        <f aca="false">SUM(DX19)</f>
        <v>0</v>
      </c>
      <c r="DY20" s="4" t="n">
        <f aca="false">SUM(DY19)</f>
        <v>0</v>
      </c>
      <c r="EA20" s="4" t="n">
        <f aca="false">SUM(EA19)</f>
        <v>0</v>
      </c>
      <c r="EB20" s="4" t="n">
        <f aca="false">SUM(EB19)</f>
        <v>0</v>
      </c>
      <c r="ED20" s="4" t="n">
        <f aca="false">SUM(ED19)</f>
        <v>0</v>
      </c>
      <c r="EE20" s="4" t="n">
        <f aca="false">SUM(EE19)</f>
        <v>0</v>
      </c>
      <c r="EG20" s="4" t="n">
        <f aca="false">SUM(EG19)</f>
        <v>0</v>
      </c>
      <c r="EH20" s="4" t="n">
        <f aca="false">SUM(EH19)</f>
        <v>0</v>
      </c>
      <c r="EJ20" s="4" t="n">
        <f aca="false">SUM(EJ19)</f>
        <v>0</v>
      </c>
      <c r="EK20" s="4" t="n">
        <f aca="false">SUM(EK19)</f>
        <v>0</v>
      </c>
      <c r="EM20" s="4" t="n">
        <f aca="false">SUM(EM19)</f>
        <v>0</v>
      </c>
      <c r="EN20" s="4" t="n">
        <f aca="false">SUM(EN19)</f>
        <v>0</v>
      </c>
      <c r="EP20" s="4" t="n">
        <f aca="false">SUM(EP19)</f>
        <v>0</v>
      </c>
      <c r="EQ20" s="4" t="n">
        <f aca="false">SUM(EQ19)</f>
        <v>0</v>
      </c>
      <c r="ES20" s="4" t="n">
        <f aca="false">SUM(ES19)</f>
        <v>0</v>
      </c>
    </row>
    <row r="21" customFormat="false" ht="12.75" hidden="false" customHeight="false" outlineLevel="0" collapsed="false">
      <c r="A21" s="0" t="s">
        <v>27</v>
      </c>
      <c r="B21" s="0" t="s">
        <v>19</v>
      </c>
      <c r="C21" s="0" t="s">
        <v>14</v>
      </c>
      <c r="D21" s="0" t="s">
        <v>15</v>
      </c>
      <c r="E21" s="0" t="s">
        <v>16</v>
      </c>
      <c r="F21" s="1" t="n">
        <v>0</v>
      </c>
      <c r="G21" s="2" t="n">
        <v>0</v>
      </c>
      <c r="H21" s="1" t="n">
        <v>0</v>
      </c>
      <c r="I21" s="1" t="n">
        <v>0</v>
      </c>
      <c r="J21" s="2" t="n">
        <v>0</v>
      </c>
      <c r="K21" s="1" t="n">
        <v>0</v>
      </c>
      <c r="L21" s="1" t="n">
        <v>0</v>
      </c>
      <c r="M21" s="2" t="n">
        <v>0</v>
      </c>
      <c r="N21" s="1" t="n">
        <v>0</v>
      </c>
      <c r="O21" s="1" t="n">
        <v>0</v>
      </c>
      <c r="P21" s="2" t="n">
        <v>0</v>
      </c>
      <c r="Q21" s="1" t="n">
        <v>0</v>
      </c>
      <c r="R21" s="1" t="n">
        <v>0</v>
      </c>
      <c r="S21" s="2" t="n">
        <v>0</v>
      </c>
      <c r="T21" s="1" t="n">
        <v>0</v>
      </c>
      <c r="U21" s="1" t="n">
        <v>0</v>
      </c>
      <c r="V21" s="2" t="n">
        <v>0</v>
      </c>
      <c r="W21" s="1" t="n">
        <v>0</v>
      </c>
      <c r="X21" s="1" t="n">
        <v>0</v>
      </c>
      <c r="Y21" s="2" t="n">
        <v>0</v>
      </c>
      <c r="Z21" s="1" t="n">
        <v>0</v>
      </c>
      <c r="AA21" s="1" t="n">
        <v>0</v>
      </c>
      <c r="AB21" s="2" t="n">
        <v>0</v>
      </c>
      <c r="AC21" s="1" t="n">
        <v>0</v>
      </c>
      <c r="AD21" s="1" t="n">
        <v>0</v>
      </c>
      <c r="AE21" s="2" t="n">
        <v>0</v>
      </c>
      <c r="AF21" s="1" t="n">
        <v>0</v>
      </c>
      <c r="AG21" s="1" t="n">
        <v>0</v>
      </c>
      <c r="AH21" s="2" t="n">
        <v>0</v>
      </c>
      <c r="AI21" s="1" t="n">
        <v>0</v>
      </c>
      <c r="AJ21" s="1" t="n">
        <v>0</v>
      </c>
      <c r="AK21" s="2" t="n">
        <v>0</v>
      </c>
      <c r="AL21" s="1" t="n">
        <v>0</v>
      </c>
      <c r="AM21" s="0" t="n">
        <v>0</v>
      </c>
      <c r="AN21" s="0" t="n">
        <v>0</v>
      </c>
      <c r="AO21" s="0" t="n">
        <v>0</v>
      </c>
      <c r="AP21" s="0" t="n">
        <v>550500</v>
      </c>
      <c r="AQ21" s="0" t="n">
        <v>0.2586</v>
      </c>
      <c r="AR21" s="26" t="n">
        <v>4412412.9</v>
      </c>
      <c r="AS21" s="0" t="n">
        <v>530500</v>
      </c>
      <c r="AT21" s="0" t="n">
        <v>0.2552</v>
      </c>
      <c r="AU21" s="26" t="n">
        <v>3790917.2</v>
      </c>
      <c r="AV21" s="0" t="n">
        <v>530500</v>
      </c>
      <c r="AW21" s="0" t="n">
        <v>0.2552</v>
      </c>
      <c r="AX21" s="26" t="n">
        <v>4197086.9</v>
      </c>
      <c r="AY21" s="0" t="n">
        <v>522500</v>
      </c>
      <c r="AZ21" s="0" t="n">
        <v>0.259</v>
      </c>
      <c r="BA21" s="0" t="n">
        <v>3997245</v>
      </c>
      <c r="BB21" s="0" t="n">
        <v>522500</v>
      </c>
      <c r="BC21" s="0" t="n">
        <v>0.259</v>
      </c>
      <c r="BD21" s="26" t="n">
        <v>4130486.5</v>
      </c>
      <c r="BE21" s="0" t="n">
        <v>522500</v>
      </c>
      <c r="BF21" s="0" t="n">
        <v>0.259</v>
      </c>
      <c r="BG21" s="0" t="n">
        <v>3997245</v>
      </c>
      <c r="BH21" s="0" t="n">
        <v>522500</v>
      </c>
      <c r="BI21" s="0" t="n">
        <v>0.259</v>
      </c>
      <c r="BJ21" s="26" t="n">
        <v>4130486.5</v>
      </c>
      <c r="BK21" s="0" t="n">
        <v>522500</v>
      </c>
      <c r="BL21" s="0" t="n">
        <v>0</v>
      </c>
      <c r="BM21" s="26" t="n">
        <v>4130486.5</v>
      </c>
      <c r="BN21" s="0" t="n">
        <v>522500</v>
      </c>
      <c r="BO21" s="0" t="n">
        <v>0.259</v>
      </c>
      <c r="BP21" s="0" t="n">
        <v>3997245</v>
      </c>
      <c r="BQ21" s="0" t="n">
        <v>522500</v>
      </c>
      <c r="BR21" s="0" t="n">
        <v>0.259</v>
      </c>
      <c r="BS21" s="26" t="n">
        <v>4130486.5</v>
      </c>
      <c r="BT21" s="0" t="n">
        <v>440000</v>
      </c>
      <c r="BU21" s="0" t="n">
        <v>0.272</v>
      </c>
      <c r="BV21" s="0" t="n">
        <v>3590220</v>
      </c>
      <c r="BW21" s="0" t="n">
        <v>440000</v>
      </c>
      <c r="BX21" s="0" t="n">
        <v>0.272</v>
      </c>
      <c r="BY21" s="0" t="n">
        <v>3709894</v>
      </c>
      <c r="BZ21" s="0" t="n">
        <v>0</v>
      </c>
      <c r="CA21" s="0" t="n">
        <v>0</v>
      </c>
      <c r="CB21" s="0" t="n">
        <v>0</v>
      </c>
      <c r="CC21" s="0" t="n">
        <v>0</v>
      </c>
      <c r="CD21" s="0" t="n">
        <v>0</v>
      </c>
      <c r="CE21" s="0" t="n">
        <v>0</v>
      </c>
      <c r="CF21" s="0" t="n">
        <v>0</v>
      </c>
      <c r="CG21" s="0" t="n">
        <v>0</v>
      </c>
      <c r="CH21" s="0" t="n">
        <v>0</v>
      </c>
      <c r="CI21" s="0" t="n">
        <v>0</v>
      </c>
      <c r="CJ21" s="0" t="n">
        <v>0</v>
      </c>
      <c r="CK21" s="0" t="n">
        <v>0</v>
      </c>
      <c r="CL21" s="0" t="n">
        <v>0</v>
      </c>
      <c r="CM21" s="0" t="n">
        <v>0</v>
      </c>
      <c r="CN21" s="0" t="n">
        <v>0</v>
      </c>
      <c r="CO21" s="0" t="n">
        <v>0</v>
      </c>
      <c r="CP21" s="0" t="n">
        <v>0</v>
      </c>
      <c r="CQ21" s="0" t="n">
        <v>0</v>
      </c>
      <c r="CR21" s="0" t="n">
        <v>0</v>
      </c>
      <c r="CS21" s="0" t="n">
        <v>0</v>
      </c>
      <c r="CT21" s="0" t="n">
        <v>0</v>
      </c>
      <c r="CU21" s="0" t="n">
        <v>0</v>
      </c>
      <c r="CV21" s="0" t="n">
        <v>0</v>
      </c>
      <c r="CW21" s="0" t="n">
        <v>0</v>
      </c>
      <c r="CX21" s="0" t="n">
        <v>0</v>
      </c>
      <c r="CY21" s="0" t="n">
        <v>0</v>
      </c>
      <c r="CZ21" s="0" t="n">
        <v>0</v>
      </c>
      <c r="DA21" s="0" t="n">
        <v>0</v>
      </c>
      <c r="DB21" s="0" t="n">
        <v>0</v>
      </c>
      <c r="DC21" s="0" t="n">
        <v>0</v>
      </c>
      <c r="DD21" s="0" t="n">
        <v>0</v>
      </c>
      <c r="DE21" s="0" t="n">
        <v>0</v>
      </c>
      <c r="DF21" s="0" t="n">
        <v>0</v>
      </c>
      <c r="DG21" s="0" t="n">
        <v>0</v>
      </c>
      <c r="DH21" s="0" t="n">
        <v>0</v>
      </c>
      <c r="DI21" s="0" t="n">
        <v>0</v>
      </c>
      <c r="DJ21" s="0" t="n">
        <v>0</v>
      </c>
      <c r="DK21" s="0" t="n">
        <v>0</v>
      </c>
      <c r="DL21" s="0" t="n">
        <v>0</v>
      </c>
      <c r="DM21" s="0" t="n">
        <v>0</v>
      </c>
      <c r="DN21" s="0" t="n">
        <v>0</v>
      </c>
      <c r="DO21" s="0" t="n">
        <v>0</v>
      </c>
      <c r="DP21" s="0" t="n">
        <v>0</v>
      </c>
      <c r="DQ21" s="0" t="n">
        <v>0</v>
      </c>
      <c r="DR21" s="0" t="n">
        <v>0</v>
      </c>
      <c r="DS21" s="0" t="n">
        <v>0</v>
      </c>
      <c r="DT21" s="0" t="n">
        <v>0</v>
      </c>
      <c r="DU21" s="0" t="n">
        <v>0</v>
      </c>
      <c r="DV21" s="0" t="n">
        <v>0</v>
      </c>
      <c r="DW21" s="0" t="n">
        <v>0</v>
      </c>
      <c r="DX21" s="0" t="n">
        <v>0</v>
      </c>
      <c r="DY21" s="0" t="n">
        <v>0</v>
      </c>
      <c r="DZ21" s="0" t="n">
        <v>0</v>
      </c>
      <c r="EA21" s="0" t="n">
        <v>0</v>
      </c>
      <c r="EB21" s="0" t="n">
        <v>0</v>
      </c>
      <c r="EC21" s="0" t="n">
        <v>0</v>
      </c>
      <c r="ED21" s="0" t="n">
        <v>0</v>
      </c>
      <c r="EE21" s="0" t="n">
        <v>0</v>
      </c>
      <c r="EF21" s="0" t="n">
        <v>0</v>
      </c>
      <c r="EG21" s="0" t="n">
        <v>0</v>
      </c>
      <c r="EH21" s="0" t="n">
        <v>0</v>
      </c>
      <c r="EI21" s="0" t="n">
        <v>0</v>
      </c>
      <c r="EJ21" s="0" t="n">
        <v>0</v>
      </c>
      <c r="EK21" s="0" t="n">
        <v>0</v>
      </c>
      <c r="EL21" s="0" t="n">
        <v>0</v>
      </c>
      <c r="EM21" s="0" t="n">
        <v>0</v>
      </c>
      <c r="EN21" s="0" t="n">
        <v>0</v>
      </c>
      <c r="EO21" s="0" t="n">
        <v>0</v>
      </c>
      <c r="EP21" s="0" t="n">
        <v>0</v>
      </c>
      <c r="EQ21" s="0" t="n">
        <v>0</v>
      </c>
      <c r="ER21" s="0" t="n">
        <v>0</v>
      </c>
      <c r="ES21" s="0" t="n">
        <v>0</v>
      </c>
    </row>
    <row r="22" customFormat="false" ht="12.75" hidden="false" customHeight="false" outlineLevel="0" collapsed="false">
      <c r="A22" s="0" t="s">
        <v>27</v>
      </c>
      <c r="B22" s="0" t="s">
        <v>19</v>
      </c>
      <c r="C22" s="0" t="s">
        <v>28</v>
      </c>
      <c r="D22" s="0" t="s">
        <v>15</v>
      </c>
      <c r="E22" s="0" t="s">
        <v>16</v>
      </c>
      <c r="F22" s="1" t="n">
        <v>0</v>
      </c>
      <c r="G22" s="2" t="n">
        <v>0</v>
      </c>
      <c r="H22" s="1" t="n">
        <v>0</v>
      </c>
      <c r="I22" s="1" t="n">
        <v>0</v>
      </c>
      <c r="J22" s="2" t="n">
        <v>0</v>
      </c>
      <c r="K22" s="1" t="n">
        <v>0</v>
      </c>
      <c r="L22" s="1" t="n">
        <v>0</v>
      </c>
      <c r="M22" s="2" t="n">
        <v>0</v>
      </c>
      <c r="N22" s="1" t="n">
        <v>0</v>
      </c>
      <c r="O22" s="1" t="n">
        <v>0</v>
      </c>
      <c r="P22" s="2" t="n">
        <v>0</v>
      </c>
      <c r="Q22" s="1" t="n">
        <v>0</v>
      </c>
      <c r="R22" s="1" t="n">
        <v>0</v>
      </c>
      <c r="S22" s="2" t="n">
        <v>0</v>
      </c>
      <c r="T22" s="1" t="n">
        <v>0</v>
      </c>
      <c r="U22" s="1" t="n">
        <v>0</v>
      </c>
      <c r="V22" s="2" t="n">
        <v>0</v>
      </c>
      <c r="W22" s="1" t="n">
        <v>0</v>
      </c>
      <c r="X22" s="1" t="n">
        <v>0</v>
      </c>
      <c r="Y22" s="2" t="n">
        <v>0</v>
      </c>
      <c r="Z22" s="1" t="n">
        <v>0</v>
      </c>
      <c r="AA22" s="1" t="n">
        <v>0</v>
      </c>
      <c r="AB22" s="2" t="n">
        <v>0</v>
      </c>
      <c r="AC22" s="1" t="n">
        <v>0</v>
      </c>
      <c r="AD22" s="1" t="n">
        <v>0</v>
      </c>
      <c r="AE22" s="2" t="n">
        <v>0</v>
      </c>
      <c r="AF22" s="1" t="n">
        <v>0</v>
      </c>
      <c r="AG22" s="1" t="n">
        <v>0</v>
      </c>
      <c r="AH22" s="2" t="n">
        <v>0</v>
      </c>
      <c r="AI22" s="1" t="n">
        <v>0</v>
      </c>
      <c r="AJ22" s="1" t="n">
        <v>0</v>
      </c>
      <c r="AK22" s="2" t="n">
        <v>0</v>
      </c>
      <c r="AL22" s="1" t="n">
        <v>0</v>
      </c>
      <c r="AM22" s="0" t="n">
        <v>0</v>
      </c>
      <c r="AN22" s="0" t="n">
        <v>0</v>
      </c>
      <c r="AO22" s="0" t="n">
        <v>0</v>
      </c>
      <c r="AP22" s="0" t="n">
        <v>60000</v>
      </c>
      <c r="AQ22" s="0" t="n">
        <v>0.18</v>
      </c>
      <c r="AR22" s="0" t="n">
        <v>334800</v>
      </c>
      <c r="AS22" s="0" t="n">
        <v>60000</v>
      </c>
      <c r="AT22" s="0" t="n">
        <v>0.18</v>
      </c>
      <c r="AU22" s="0" t="n">
        <v>302400</v>
      </c>
      <c r="AV22" s="0" t="n">
        <v>60000</v>
      </c>
      <c r="AW22" s="0" t="n">
        <v>0.18</v>
      </c>
      <c r="AX22" s="0" t="n">
        <v>334800</v>
      </c>
      <c r="AY22" s="0" t="n">
        <v>60000</v>
      </c>
      <c r="AZ22" s="0" t="n">
        <v>0.18</v>
      </c>
      <c r="BA22" s="0" t="n">
        <v>324000</v>
      </c>
      <c r="BB22" s="0" t="n">
        <v>60000</v>
      </c>
      <c r="BC22" s="0" t="n">
        <v>0.18</v>
      </c>
      <c r="BD22" s="0" t="n">
        <v>334800</v>
      </c>
      <c r="BE22" s="0" t="n">
        <v>60000</v>
      </c>
      <c r="BF22" s="0" t="n">
        <v>0.18</v>
      </c>
      <c r="BG22" s="0" t="n">
        <v>324000</v>
      </c>
      <c r="BH22" s="0" t="n">
        <v>60000</v>
      </c>
      <c r="BI22" s="0" t="n">
        <v>0.18</v>
      </c>
      <c r="BJ22" s="0" t="n">
        <v>334800</v>
      </c>
      <c r="BK22" s="0" t="n">
        <v>60000</v>
      </c>
      <c r="BL22" s="0" t="n">
        <v>0</v>
      </c>
      <c r="BM22" s="0" t="n">
        <v>334800</v>
      </c>
      <c r="BN22" s="0" t="n">
        <v>60000</v>
      </c>
      <c r="BO22" s="0" t="n">
        <v>0.18</v>
      </c>
      <c r="BP22" s="0" t="n">
        <v>324000</v>
      </c>
      <c r="BQ22" s="0" t="n">
        <v>60000</v>
      </c>
      <c r="BR22" s="0" t="n">
        <v>0.18</v>
      </c>
      <c r="BS22" s="0" t="n">
        <v>334800</v>
      </c>
      <c r="BT22" s="0" t="n">
        <v>60000</v>
      </c>
      <c r="BU22" s="0" t="n">
        <v>0.18</v>
      </c>
      <c r="BV22" s="0" t="n">
        <v>324000</v>
      </c>
      <c r="BW22" s="0" t="n">
        <v>60000</v>
      </c>
      <c r="BX22" s="0" t="n">
        <v>0.18</v>
      </c>
      <c r="BY22" s="0" t="n">
        <v>334800</v>
      </c>
      <c r="BZ22" s="0" t="n">
        <v>0</v>
      </c>
      <c r="CA22" s="0" t="n">
        <v>0</v>
      </c>
      <c r="CB22" s="0" t="n">
        <v>0</v>
      </c>
      <c r="CC22" s="0" t="n">
        <v>0</v>
      </c>
      <c r="CD22" s="0" t="n">
        <v>0</v>
      </c>
      <c r="CE22" s="0" t="n">
        <v>0</v>
      </c>
      <c r="CF22" s="0" t="n">
        <v>0</v>
      </c>
      <c r="CG22" s="0" t="n">
        <v>0</v>
      </c>
      <c r="CH22" s="0" t="n">
        <v>0</v>
      </c>
      <c r="CI22" s="0" t="n">
        <v>0</v>
      </c>
      <c r="CJ22" s="0" t="n">
        <v>0</v>
      </c>
      <c r="CK22" s="0" t="n">
        <v>0</v>
      </c>
      <c r="CL22" s="0" t="n">
        <v>0</v>
      </c>
      <c r="CM22" s="0" t="n">
        <v>0</v>
      </c>
      <c r="CN22" s="0" t="n">
        <v>0</v>
      </c>
      <c r="CO22" s="0" t="n">
        <v>0</v>
      </c>
      <c r="CP22" s="0" t="n">
        <v>0</v>
      </c>
      <c r="CQ22" s="0" t="n">
        <v>0</v>
      </c>
      <c r="CR22" s="0" t="n">
        <v>0</v>
      </c>
      <c r="CS22" s="0" t="n">
        <v>0</v>
      </c>
      <c r="CT22" s="0" t="n">
        <v>0</v>
      </c>
      <c r="CU22" s="0" t="n">
        <v>0</v>
      </c>
      <c r="CV22" s="0" t="n">
        <v>0</v>
      </c>
      <c r="CW22" s="0" t="n">
        <v>0</v>
      </c>
      <c r="CX22" s="0" t="n">
        <v>0</v>
      </c>
      <c r="CY22" s="0" t="n">
        <v>0</v>
      </c>
      <c r="CZ22" s="0" t="n">
        <v>0</v>
      </c>
      <c r="DA22" s="0" t="n">
        <v>0</v>
      </c>
      <c r="DB22" s="0" t="n">
        <v>0</v>
      </c>
      <c r="DC22" s="0" t="n">
        <v>0</v>
      </c>
      <c r="DD22" s="0" t="n">
        <v>0</v>
      </c>
      <c r="DE22" s="0" t="n">
        <v>0</v>
      </c>
      <c r="DF22" s="0" t="n">
        <v>0</v>
      </c>
      <c r="DG22" s="0" t="n">
        <v>0</v>
      </c>
      <c r="DH22" s="0" t="n">
        <v>0</v>
      </c>
      <c r="DI22" s="0" t="n">
        <v>0</v>
      </c>
      <c r="DJ22" s="0" t="n">
        <v>0</v>
      </c>
      <c r="DK22" s="0" t="n">
        <v>0</v>
      </c>
      <c r="DL22" s="0" t="n">
        <v>0</v>
      </c>
      <c r="DM22" s="0" t="n">
        <v>0</v>
      </c>
      <c r="DN22" s="0" t="n">
        <v>0</v>
      </c>
      <c r="DO22" s="0" t="n">
        <v>0</v>
      </c>
      <c r="DP22" s="0" t="n">
        <v>0</v>
      </c>
      <c r="DQ22" s="0" t="n">
        <v>0</v>
      </c>
      <c r="DR22" s="0" t="n">
        <v>0</v>
      </c>
      <c r="DS22" s="0" t="n">
        <v>0</v>
      </c>
      <c r="DT22" s="0" t="n">
        <v>0</v>
      </c>
      <c r="DU22" s="0" t="n">
        <v>0</v>
      </c>
      <c r="DV22" s="0" t="n">
        <v>0</v>
      </c>
      <c r="DW22" s="0" t="n">
        <v>0</v>
      </c>
      <c r="DX22" s="0" t="n">
        <v>0</v>
      </c>
      <c r="DY22" s="0" t="n">
        <v>0</v>
      </c>
      <c r="DZ22" s="0" t="n">
        <v>0</v>
      </c>
      <c r="EA22" s="0" t="n">
        <v>0</v>
      </c>
      <c r="EB22" s="0" t="n">
        <v>0</v>
      </c>
      <c r="EC22" s="0" t="n">
        <v>0</v>
      </c>
      <c r="ED22" s="0" t="n">
        <v>0</v>
      </c>
      <c r="EE22" s="0" t="n">
        <v>0</v>
      </c>
      <c r="EF22" s="0" t="n">
        <v>0</v>
      </c>
      <c r="EG22" s="0" t="n">
        <v>0</v>
      </c>
      <c r="EH22" s="0" t="n">
        <v>0</v>
      </c>
      <c r="EI22" s="0" t="n">
        <v>0</v>
      </c>
      <c r="EJ22" s="0" t="n">
        <v>0</v>
      </c>
      <c r="EK22" s="0" t="n">
        <v>0</v>
      </c>
      <c r="EL22" s="0" t="n">
        <v>0</v>
      </c>
      <c r="EM22" s="0" t="n">
        <v>0</v>
      </c>
      <c r="EN22" s="0" t="n">
        <v>0</v>
      </c>
      <c r="EO22" s="0" t="n">
        <v>0</v>
      </c>
      <c r="EP22" s="0" t="n">
        <v>0</v>
      </c>
      <c r="EQ22" s="0" t="n">
        <v>0</v>
      </c>
      <c r="ER22" s="0" t="n">
        <v>0</v>
      </c>
      <c r="ES22" s="0" t="n">
        <v>0</v>
      </c>
    </row>
    <row r="23" customFormat="false" ht="12.75" hidden="false" customHeight="false" outlineLevel="0" collapsed="false">
      <c r="A23" s="0" t="s">
        <v>27</v>
      </c>
      <c r="B23" s="0" t="s">
        <v>19</v>
      </c>
      <c r="C23" s="0" t="s">
        <v>17</v>
      </c>
      <c r="D23" s="0" t="s">
        <v>15</v>
      </c>
      <c r="E23" s="0" t="s">
        <v>16</v>
      </c>
      <c r="F23" s="1" t="n">
        <v>0</v>
      </c>
      <c r="G23" s="2" t="n">
        <v>0</v>
      </c>
      <c r="H23" s="1" t="n">
        <v>0</v>
      </c>
      <c r="I23" s="1" t="n">
        <v>0</v>
      </c>
      <c r="J23" s="2" t="n">
        <v>0</v>
      </c>
      <c r="K23" s="1" t="n">
        <v>0</v>
      </c>
      <c r="L23" s="1" t="n">
        <v>0</v>
      </c>
      <c r="M23" s="2" t="n">
        <v>0</v>
      </c>
      <c r="N23" s="1" t="n">
        <v>0</v>
      </c>
      <c r="O23" s="1" t="n">
        <v>0</v>
      </c>
      <c r="P23" s="2" t="n">
        <v>0</v>
      </c>
      <c r="Q23" s="1" t="n">
        <v>0</v>
      </c>
      <c r="R23" s="1" t="n">
        <v>0</v>
      </c>
      <c r="S23" s="2" t="n">
        <v>0</v>
      </c>
      <c r="T23" s="1" t="n">
        <v>0</v>
      </c>
      <c r="U23" s="1" t="n">
        <v>0</v>
      </c>
      <c r="V23" s="2" t="n">
        <v>0</v>
      </c>
      <c r="W23" s="1" t="n">
        <v>0</v>
      </c>
      <c r="X23" s="1" t="n">
        <v>0</v>
      </c>
      <c r="Y23" s="2" t="n">
        <v>0</v>
      </c>
      <c r="Z23" s="1" t="n">
        <v>0</v>
      </c>
      <c r="AA23" s="1" t="n">
        <v>0</v>
      </c>
      <c r="AB23" s="2" t="n">
        <v>0</v>
      </c>
      <c r="AC23" s="1" t="n">
        <v>0</v>
      </c>
      <c r="AD23" s="1" t="n">
        <v>0</v>
      </c>
      <c r="AE23" s="2" t="n">
        <v>0</v>
      </c>
      <c r="AF23" s="1" t="n">
        <v>0</v>
      </c>
      <c r="AG23" s="1" t="n">
        <v>0</v>
      </c>
      <c r="AH23" s="2" t="n">
        <v>0</v>
      </c>
      <c r="AI23" s="1" t="n">
        <v>0</v>
      </c>
      <c r="AJ23" s="1" t="n">
        <v>0</v>
      </c>
      <c r="AK23" s="2" t="n">
        <v>0</v>
      </c>
      <c r="AL23" s="1" t="n">
        <v>0</v>
      </c>
      <c r="AM23" s="0" t="n">
        <v>0</v>
      </c>
      <c r="AN23" s="0" t="n">
        <v>0</v>
      </c>
      <c r="AO23" s="0" t="n">
        <v>0</v>
      </c>
      <c r="AP23" s="0" t="n">
        <v>211100</v>
      </c>
      <c r="AQ23" s="0" t="n">
        <v>0.2105</v>
      </c>
      <c r="AR23" s="0" t="n">
        <v>1377609</v>
      </c>
      <c r="AS23" s="0" t="n">
        <v>211100</v>
      </c>
      <c r="AT23" s="0" t="n">
        <v>0.2105</v>
      </c>
      <c r="AU23" s="0" t="n">
        <v>1244292</v>
      </c>
      <c r="AV23" s="0" t="n">
        <v>231100</v>
      </c>
      <c r="AW23" s="0" t="n">
        <v>0.2241</v>
      </c>
      <c r="AX23" s="0" t="n">
        <v>1605707</v>
      </c>
      <c r="AY23" s="0" t="n">
        <v>231100</v>
      </c>
      <c r="AZ23" s="0" t="n">
        <v>0.2397</v>
      </c>
      <c r="BA23" s="0" t="n">
        <v>1662150</v>
      </c>
      <c r="BB23" s="0" t="n">
        <v>231100</v>
      </c>
      <c r="BC23" s="0" t="n">
        <v>0.2397</v>
      </c>
      <c r="BD23" s="0" t="n">
        <v>1717555</v>
      </c>
      <c r="BE23" s="0" t="n">
        <v>231100</v>
      </c>
      <c r="BF23" s="0" t="n">
        <v>0.2397</v>
      </c>
      <c r="BG23" s="0" t="n">
        <v>1662150</v>
      </c>
      <c r="BH23" s="0" t="n">
        <v>231100</v>
      </c>
      <c r="BI23" s="0" t="n">
        <v>0.2397</v>
      </c>
      <c r="BJ23" s="0" t="n">
        <v>1717555</v>
      </c>
      <c r="BK23" s="0" t="n">
        <v>231100</v>
      </c>
      <c r="BL23" s="0" t="n">
        <v>0</v>
      </c>
      <c r="BM23" s="0" t="n">
        <v>1717555</v>
      </c>
      <c r="BN23" s="0" t="n">
        <v>231100</v>
      </c>
      <c r="BO23" s="0" t="n">
        <v>0.2397</v>
      </c>
      <c r="BP23" s="0" t="n">
        <v>1662150</v>
      </c>
      <c r="BQ23" s="0" t="n">
        <v>231100</v>
      </c>
      <c r="BR23" s="0" t="n">
        <v>0.2397</v>
      </c>
      <c r="BS23" s="0" t="n">
        <v>1717555</v>
      </c>
      <c r="BT23" s="0" t="n">
        <v>252600</v>
      </c>
      <c r="BU23" s="0" t="n">
        <v>0.2507</v>
      </c>
      <c r="BV23" s="0" t="n">
        <v>1899445.5</v>
      </c>
      <c r="BW23" s="0" t="n">
        <v>252600</v>
      </c>
      <c r="BX23" s="0" t="n">
        <v>0.2507</v>
      </c>
      <c r="BY23" s="0" t="n">
        <v>1962760.35</v>
      </c>
      <c r="BZ23" s="0" t="n">
        <v>0</v>
      </c>
      <c r="CA23" s="0" t="n">
        <v>0</v>
      </c>
      <c r="CB23" s="0" t="n">
        <v>0</v>
      </c>
      <c r="CC23" s="0" t="n">
        <v>0</v>
      </c>
      <c r="CD23" s="0" t="n">
        <v>0</v>
      </c>
      <c r="CE23" s="0" t="n">
        <v>0</v>
      </c>
      <c r="CF23" s="0" t="n">
        <v>0</v>
      </c>
      <c r="CG23" s="0" t="n">
        <v>0</v>
      </c>
      <c r="CH23" s="0" t="n">
        <v>0</v>
      </c>
      <c r="CI23" s="0" t="n">
        <v>0</v>
      </c>
      <c r="CJ23" s="0" t="n">
        <v>0</v>
      </c>
      <c r="CK23" s="0" t="n">
        <v>0</v>
      </c>
      <c r="CL23" s="0" t="n">
        <v>0</v>
      </c>
      <c r="CM23" s="0" t="n">
        <v>0</v>
      </c>
      <c r="CN23" s="0" t="n">
        <v>0</v>
      </c>
      <c r="CO23" s="0" t="n">
        <v>0</v>
      </c>
      <c r="CP23" s="0" t="n">
        <v>0</v>
      </c>
      <c r="CQ23" s="0" t="n">
        <v>0</v>
      </c>
      <c r="CR23" s="0" t="n">
        <v>0</v>
      </c>
      <c r="CS23" s="0" t="n">
        <v>0</v>
      </c>
      <c r="CT23" s="0" t="n">
        <v>0</v>
      </c>
      <c r="CU23" s="0" t="n">
        <v>0</v>
      </c>
      <c r="CV23" s="0" t="n">
        <v>0</v>
      </c>
      <c r="CW23" s="0" t="n">
        <v>0</v>
      </c>
      <c r="CX23" s="0" t="n">
        <v>0</v>
      </c>
      <c r="CY23" s="0" t="n">
        <v>0</v>
      </c>
      <c r="CZ23" s="0" t="n">
        <v>0</v>
      </c>
      <c r="DA23" s="0" t="n">
        <v>0</v>
      </c>
      <c r="DB23" s="0" t="n">
        <v>0</v>
      </c>
      <c r="DC23" s="0" t="n">
        <v>0</v>
      </c>
      <c r="DD23" s="0" t="n">
        <v>0</v>
      </c>
      <c r="DE23" s="0" t="n">
        <v>0</v>
      </c>
      <c r="DF23" s="0" t="n">
        <v>0</v>
      </c>
      <c r="DG23" s="0" t="n">
        <v>0</v>
      </c>
      <c r="DH23" s="0" t="n">
        <v>0</v>
      </c>
      <c r="DI23" s="0" t="n">
        <v>0</v>
      </c>
      <c r="DJ23" s="0" t="n">
        <v>0</v>
      </c>
      <c r="DK23" s="0" t="n">
        <v>0</v>
      </c>
      <c r="DL23" s="0" t="n">
        <v>0</v>
      </c>
      <c r="DM23" s="0" t="n">
        <v>0</v>
      </c>
      <c r="DN23" s="0" t="n">
        <v>0</v>
      </c>
      <c r="DO23" s="0" t="n">
        <v>0</v>
      </c>
      <c r="DP23" s="0" t="n">
        <v>0</v>
      </c>
      <c r="DQ23" s="0" t="n">
        <v>0</v>
      </c>
      <c r="DR23" s="0" t="n">
        <v>0</v>
      </c>
      <c r="DS23" s="0" t="n">
        <v>0</v>
      </c>
      <c r="DT23" s="0" t="n">
        <v>0</v>
      </c>
      <c r="DU23" s="0" t="n">
        <v>0</v>
      </c>
      <c r="DV23" s="0" t="n">
        <v>0</v>
      </c>
      <c r="DW23" s="0" t="n">
        <v>0</v>
      </c>
      <c r="DX23" s="0" t="n">
        <v>0</v>
      </c>
      <c r="DY23" s="0" t="n">
        <v>0</v>
      </c>
      <c r="DZ23" s="0" t="n">
        <v>0</v>
      </c>
      <c r="EA23" s="0" t="n">
        <v>0</v>
      </c>
      <c r="EB23" s="0" t="n">
        <v>0</v>
      </c>
      <c r="EC23" s="0" t="n">
        <v>0</v>
      </c>
      <c r="ED23" s="0" t="n">
        <v>0</v>
      </c>
      <c r="EE23" s="0" t="n">
        <v>0</v>
      </c>
      <c r="EF23" s="0" t="n">
        <v>0</v>
      </c>
      <c r="EG23" s="0" t="n">
        <v>0</v>
      </c>
      <c r="EH23" s="0" t="n">
        <v>0</v>
      </c>
      <c r="EI23" s="0" t="n">
        <v>0</v>
      </c>
      <c r="EJ23" s="0" t="n">
        <v>0</v>
      </c>
      <c r="EK23" s="0" t="n">
        <v>0</v>
      </c>
      <c r="EL23" s="0" t="n">
        <v>0</v>
      </c>
      <c r="EM23" s="0" t="n">
        <v>0</v>
      </c>
      <c r="EN23" s="0" t="n">
        <v>0</v>
      </c>
      <c r="EO23" s="0" t="n">
        <v>0</v>
      </c>
      <c r="EP23" s="0" t="n">
        <v>0</v>
      </c>
      <c r="EQ23" s="0" t="n">
        <v>0</v>
      </c>
      <c r="ER23" s="0" t="n">
        <v>0</v>
      </c>
      <c r="ES23" s="0" t="n">
        <v>0</v>
      </c>
    </row>
    <row r="24" customFormat="false" ht="12.75" hidden="false" customHeight="false" outlineLevel="0" collapsed="false">
      <c r="A24" s="0" t="s">
        <v>27</v>
      </c>
      <c r="B24" s="0" t="s">
        <v>19</v>
      </c>
      <c r="C24" s="0" t="s">
        <v>18</v>
      </c>
      <c r="D24" s="0" t="s">
        <v>15</v>
      </c>
      <c r="E24" s="0" t="s">
        <v>16</v>
      </c>
      <c r="F24" s="1" t="n">
        <v>0</v>
      </c>
      <c r="G24" s="2" t="n">
        <v>0</v>
      </c>
      <c r="H24" s="1" t="n">
        <v>0</v>
      </c>
      <c r="I24" s="1" t="n">
        <v>0</v>
      </c>
      <c r="J24" s="2" t="n">
        <v>0</v>
      </c>
      <c r="K24" s="1" t="n">
        <v>0</v>
      </c>
      <c r="L24" s="1" t="n">
        <v>0</v>
      </c>
      <c r="M24" s="2" t="n">
        <v>0</v>
      </c>
      <c r="N24" s="1" t="n">
        <v>0</v>
      </c>
      <c r="O24" s="1" t="n">
        <v>0</v>
      </c>
      <c r="P24" s="2" t="n">
        <v>0</v>
      </c>
      <c r="Q24" s="1" t="n">
        <v>0</v>
      </c>
      <c r="R24" s="1" t="n">
        <v>0</v>
      </c>
      <c r="S24" s="2" t="n">
        <v>0</v>
      </c>
      <c r="T24" s="1" t="n">
        <v>0</v>
      </c>
      <c r="U24" s="1" t="n">
        <v>0</v>
      </c>
      <c r="V24" s="2" t="n">
        <v>0</v>
      </c>
      <c r="W24" s="1" t="n">
        <v>0</v>
      </c>
      <c r="X24" s="1" t="n">
        <v>0</v>
      </c>
      <c r="Y24" s="2" t="n">
        <v>0</v>
      </c>
      <c r="Z24" s="1" t="n">
        <v>0</v>
      </c>
      <c r="AA24" s="1" t="n">
        <v>0</v>
      </c>
      <c r="AB24" s="2" t="n">
        <v>0</v>
      </c>
      <c r="AC24" s="1" t="n">
        <v>0</v>
      </c>
      <c r="AD24" s="1" t="n">
        <v>0</v>
      </c>
      <c r="AE24" s="2" t="n">
        <v>0</v>
      </c>
      <c r="AF24" s="1" t="n">
        <v>0</v>
      </c>
      <c r="AG24" s="1" t="n">
        <v>0</v>
      </c>
      <c r="AH24" s="2" t="n">
        <v>0</v>
      </c>
      <c r="AI24" s="1" t="n">
        <v>0</v>
      </c>
      <c r="AJ24" s="1" t="n">
        <v>0</v>
      </c>
      <c r="AK24" s="2" t="n">
        <v>0</v>
      </c>
      <c r="AL24" s="1" t="n">
        <v>0</v>
      </c>
      <c r="AM24" s="0" t="n">
        <v>0</v>
      </c>
      <c r="AN24" s="0" t="n">
        <v>0</v>
      </c>
      <c r="AO24" s="0" t="n">
        <v>0</v>
      </c>
      <c r="AP24" s="0" t="n">
        <v>265000</v>
      </c>
      <c r="AQ24" s="0" t="n">
        <v>0.2592</v>
      </c>
      <c r="AR24" s="0" t="n">
        <v>2128956</v>
      </c>
      <c r="AS24" s="0" t="n">
        <v>265000</v>
      </c>
      <c r="AT24" s="0" t="n">
        <v>0.2592</v>
      </c>
      <c r="AU24" s="0" t="n">
        <v>1922928</v>
      </c>
      <c r="AV24" s="0" t="n">
        <v>245000</v>
      </c>
      <c r="AW24" s="0" t="n">
        <v>0.2584</v>
      </c>
      <c r="AX24" s="0" t="n">
        <v>1962672</v>
      </c>
      <c r="AY24" s="0" t="n">
        <v>245000</v>
      </c>
      <c r="AZ24" s="0" t="n">
        <v>0.2584</v>
      </c>
      <c r="BA24" s="0" t="n">
        <v>1899360</v>
      </c>
      <c r="BB24" s="0" t="n">
        <v>245000</v>
      </c>
      <c r="BC24" s="0" t="n">
        <v>0.2584</v>
      </c>
      <c r="BD24" s="0" t="n">
        <v>1962672</v>
      </c>
      <c r="BE24" s="0" t="n">
        <v>245000</v>
      </c>
      <c r="BF24" s="0" t="n">
        <v>0.2584</v>
      </c>
      <c r="BG24" s="0" t="n">
        <v>1899360</v>
      </c>
      <c r="BH24" s="0" t="n">
        <v>245000</v>
      </c>
      <c r="BI24" s="0" t="n">
        <v>0.2584</v>
      </c>
      <c r="BJ24" s="0" t="n">
        <v>1962672</v>
      </c>
      <c r="BK24" s="0" t="n">
        <v>245000</v>
      </c>
      <c r="BL24" s="0" t="n">
        <v>0</v>
      </c>
      <c r="BM24" s="0" t="n">
        <v>1962672</v>
      </c>
      <c r="BN24" s="0" t="n">
        <v>245000</v>
      </c>
      <c r="BO24" s="0" t="n">
        <v>0.2584</v>
      </c>
      <c r="BP24" s="0" t="n">
        <v>1899360</v>
      </c>
      <c r="BQ24" s="0" t="n">
        <v>245000</v>
      </c>
      <c r="BR24" s="0" t="n">
        <v>0.2584</v>
      </c>
      <c r="BS24" s="0" t="n">
        <v>1962672</v>
      </c>
      <c r="BT24" s="0" t="n">
        <v>245000</v>
      </c>
      <c r="BU24" s="0" t="n">
        <v>0.2584</v>
      </c>
      <c r="BV24" s="0" t="n">
        <v>1899360</v>
      </c>
      <c r="BW24" s="0" t="n">
        <v>245000</v>
      </c>
      <c r="BX24" s="0" t="n">
        <v>0.2584</v>
      </c>
      <c r="BY24" s="0" t="n">
        <v>1962672</v>
      </c>
      <c r="BZ24" s="0" t="n">
        <v>0</v>
      </c>
      <c r="CA24" s="0" t="n">
        <v>0</v>
      </c>
      <c r="CB24" s="0" t="n">
        <v>0</v>
      </c>
      <c r="CC24" s="0" t="n">
        <v>0</v>
      </c>
      <c r="CD24" s="0" t="n">
        <v>0</v>
      </c>
      <c r="CE24" s="0" t="n">
        <v>0</v>
      </c>
      <c r="CF24" s="0" t="n">
        <v>0</v>
      </c>
      <c r="CG24" s="0" t="n">
        <v>0</v>
      </c>
      <c r="CH24" s="0" t="n">
        <v>0</v>
      </c>
      <c r="CI24" s="0" t="n">
        <v>0</v>
      </c>
      <c r="CJ24" s="0" t="n">
        <v>0</v>
      </c>
      <c r="CK24" s="0" t="n">
        <v>0</v>
      </c>
      <c r="CL24" s="0" t="n">
        <v>0</v>
      </c>
      <c r="CM24" s="0" t="n">
        <v>0</v>
      </c>
      <c r="CN24" s="0" t="n">
        <v>0</v>
      </c>
      <c r="CO24" s="0" t="n">
        <v>0</v>
      </c>
      <c r="CP24" s="0" t="n">
        <v>0</v>
      </c>
      <c r="CQ24" s="0" t="n">
        <v>0</v>
      </c>
      <c r="CR24" s="0" t="n">
        <v>0</v>
      </c>
      <c r="CS24" s="0" t="n">
        <v>0</v>
      </c>
      <c r="CT24" s="0" t="n">
        <v>0</v>
      </c>
      <c r="CU24" s="0" t="n">
        <v>0</v>
      </c>
      <c r="CV24" s="0" t="n">
        <v>0</v>
      </c>
      <c r="CW24" s="0" t="n">
        <v>0</v>
      </c>
      <c r="CX24" s="0" t="n">
        <v>0</v>
      </c>
      <c r="CY24" s="0" t="n">
        <v>0</v>
      </c>
      <c r="CZ24" s="0" t="n">
        <v>0</v>
      </c>
      <c r="DA24" s="0" t="n">
        <v>0</v>
      </c>
      <c r="DB24" s="0" t="n">
        <v>0</v>
      </c>
      <c r="DC24" s="0" t="n">
        <v>0</v>
      </c>
      <c r="DD24" s="0" t="n">
        <v>0</v>
      </c>
      <c r="DE24" s="0" t="n">
        <v>0</v>
      </c>
      <c r="DF24" s="0" t="n">
        <v>0</v>
      </c>
      <c r="DG24" s="0" t="n">
        <v>0</v>
      </c>
      <c r="DH24" s="0" t="n">
        <v>0</v>
      </c>
      <c r="DI24" s="0" t="n">
        <v>0</v>
      </c>
      <c r="DJ24" s="0" t="n">
        <v>0</v>
      </c>
      <c r="DK24" s="0" t="n">
        <v>0</v>
      </c>
      <c r="DL24" s="0" t="n">
        <v>0</v>
      </c>
      <c r="DM24" s="0" t="n">
        <v>0</v>
      </c>
      <c r="DN24" s="0" t="n">
        <v>0</v>
      </c>
      <c r="DO24" s="0" t="n">
        <v>0</v>
      </c>
      <c r="DP24" s="0" t="n">
        <v>0</v>
      </c>
      <c r="DQ24" s="0" t="n">
        <v>0</v>
      </c>
      <c r="DR24" s="0" t="n">
        <v>0</v>
      </c>
      <c r="DS24" s="0" t="n">
        <v>0</v>
      </c>
      <c r="DT24" s="0" t="n">
        <v>0</v>
      </c>
      <c r="DU24" s="0" t="n">
        <v>0</v>
      </c>
      <c r="DV24" s="0" t="n">
        <v>0</v>
      </c>
      <c r="DW24" s="0" t="n">
        <v>0</v>
      </c>
      <c r="DX24" s="0" t="n">
        <v>0</v>
      </c>
      <c r="DY24" s="0" t="n">
        <v>0</v>
      </c>
      <c r="DZ24" s="0" t="n">
        <v>0</v>
      </c>
      <c r="EA24" s="0" t="n">
        <v>0</v>
      </c>
      <c r="EB24" s="0" t="n">
        <v>0</v>
      </c>
      <c r="EC24" s="0" t="n">
        <v>0</v>
      </c>
      <c r="ED24" s="0" t="n">
        <v>0</v>
      </c>
      <c r="EE24" s="0" t="n">
        <v>0</v>
      </c>
      <c r="EF24" s="0" t="n">
        <v>0</v>
      </c>
      <c r="EG24" s="0" t="n">
        <v>0</v>
      </c>
      <c r="EH24" s="0" t="n">
        <v>0</v>
      </c>
      <c r="EI24" s="0" t="n">
        <v>0</v>
      </c>
      <c r="EJ24" s="0" t="n">
        <v>0</v>
      </c>
      <c r="EK24" s="0" t="n">
        <v>0</v>
      </c>
      <c r="EL24" s="0" t="n">
        <v>0</v>
      </c>
      <c r="EM24" s="0" t="n">
        <v>0</v>
      </c>
      <c r="EN24" s="0" t="n">
        <v>0</v>
      </c>
      <c r="EO24" s="0" t="n">
        <v>0</v>
      </c>
      <c r="EP24" s="0" t="n">
        <v>0</v>
      </c>
      <c r="EQ24" s="0" t="n">
        <v>0</v>
      </c>
      <c r="ER24" s="0" t="n">
        <v>0</v>
      </c>
      <c r="ES24" s="0" t="n">
        <v>0</v>
      </c>
    </row>
    <row r="25" customFormat="false" ht="12.75" hidden="false" customHeight="false" outlineLevel="0" collapsed="false">
      <c r="A25" s="0" t="s">
        <v>27</v>
      </c>
      <c r="B25" s="0" t="s">
        <v>19</v>
      </c>
      <c r="C25" s="0" t="s">
        <v>19</v>
      </c>
      <c r="D25" s="0" t="s">
        <v>15</v>
      </c>
      <c r="E25" s="0" t="s">
        <v>16</v>
      </c>
      <c r="F25" s="1" t="n">
        <v>0</v>
      </c>
      <c r="G25" s="2" t="n">
        <v>0</v>
      </c>
      <c r="H25" s="1" t="n">
        <v>0</v>
      </c>
      <c r="I25" s="1" t="n">
        <v>0</v>
      </c>
      <c r="J25" s="2" t="n">
        <v>0</v>
      </c>
      <c r="K25" s="1" t="n">
        <v>0</v>
      </c>
      <c r="L25" s="1" t="n">
        <v>0</v>
      </c>
      <c r="M25" s="2" t="n">
        <v>0</v>
      </c>
      <c r="N25" s="1" t="n">
        <v>0</v>
      </c>
      <c r="O25" s="1" t="n">
        <v>0</v>
      </c>
      <c r="P25" s="2" t="n">
        <v>0</v>
      </c>
      <c r="Q25" s="1" t="n">
        <v>0</v>
      </c>
      <c r="R25" s="1" t="n">
        <v>0</v>
      </c>
      <c r="S25" s="2" t="n">
        <v>0</v>
      </c>
      <c r="T25" s="1" t="n">
        <v>0</v>
      </c>
      <c r="U25" s="1" t="n">
        <v>0</v>
      </c>
      <c r="V25" s="2" t="n">
        <v>0</v>
      </c>
      <c r="W25" s="1" t="n">
        <v>0</v>
      </c>
      <c r="X25" s="1" t="n">
        <v>0</v>
      </c>
      <c r="Y25" s="2" t="n">
        <v>0</v>
      </c>
      <c r="Z25" s="1" t="n">
        <v>0</v>
      </c>
      <c r="AA25" s="1" t="n">
        <v>0</v>
      </c>
      <c r="AB25" s="2" t="n">
        <v>0</v>
      </c>
      <c r="AC25" s="1" t="n">
        <v>0</v>
      </c>
      <c r="AD25" s="1" t="n">
        <v>0</v>
      </c>
      <c r="AE25" s="2" t="n">
        <v>0</v>
      </c>
      <c r="AF25" s="1" t="n">
        <v>0</v>
      </c>
      <c r="AG25" s="1" t="n">
        <v>0</v>
      </c>
      <c r="AH25" s="2" t="n">
        <v>0</v>
      </c>
      <c r="AI25" s="1" t="n">
        <v>0</v>
      </c>
      <c r="AJ25" s="1" t="n">
        <v>0</v>
      </c>
      <c r="AK25" s="2" t="n">
        <v>0</v>
      </c>
      <c r="AL25" s="1" t="n">
        <v>0</v>
      </c>
      <c r="AM25" s="0" t="n">
        <v>0</v>
      </c>
      <c r="AN25" s="0" t="n">
        <v>0</v>
      </c>
      <c r="AO25" s="0" t="n">
        <v>0</v>
      </c>
      <c r="AP25" s="0" t="n">
        <v>1300</v>
      </c>
      <c r="AQ25" s="0" t="n">
        <v>0.2289</v>
      </c>
      <c r="AR25" s="0" t="n">
        <v>9224.67</v>
      </c>
      <c r="AS25" s="0" t="n">
        <v>1300</v>
      </c>
      <c r="AT25" s="0" t="n">
        <v>0.2289</v>
      </c>
      <c r="AU25" s="0" t="n">
        <v>8331.96</v>
      </c>
      <c r="AV25" s="0" t="n">
        <v>1300</v>
      </c>
      <c r="AW25" s="0" t="n">
        <v>0.2289</v>
      </c>
      <c r="AX25" s="0" t="n">
        <v>9224.67</v>
      </c>
      <c r="AY25" s="0" t="n">
        <v>1300</v>
      </c>
      <c r="AZ25" s="0" t="n">
        <v>0.2289</v>
      </c>
      <c r="BA25" s="0" t="n">
        <v>8927.1</v>
      </c>
      <c r="BB25" s="0" t="n">
        <v>1300</v>
      </c>
      <c r="BC25" s="0" t="n">
        <v>0.2289</v>
      </c>
      <c r="BD25" s="0" t="n">
        <v>9224.67</v>
      </c>
      <c r="BE25" s="0" t="n">
        <v>0</v>
      </c>
      <c r="BF25" s="0" t="n">
        <v>0</v>
      </c>
      <c r="BG25" s="0" t="n">
        <v>0</v>
      </c>
      <c r="BH25" s="0" t="n">
        <v>0</v>
      </c>
      <c r="BI25" s="0" t="n">
        <v>0</v>
      </c>
      <c r="BJ25" s="0" t="n">
        <v>0</v>
      </c>
      <c r="BK25" s="0" t="n">
        <v>0</v>
      </c>
      <c r="BL25" s="0" t="n">
        <v>0</v>
      </c>
      <c r="BM25" s="0" t="n">
        <v>0</v>
      </c>
      <c r="BN25" s="0" t="n">
        <v>0</v>
      </c>
      <c r="BO25" s="0" t="n">
        <v>0</v>
      </c>
      <c r="BP25" s="0" t="n">
        <v>0</v>
      </c>
      <c r="BQ25" s="0" t="n">
        <v>0</v>
      </c>
      <c r="BR25" s="0" t="n">
        <v>0</v>
      </c>
      <c r="BS25" s="0" t="n">
        <v>0</v>
      </c>
      <c r="BT25" s="0" t="n">
        <v>0</v>
      </c>
      <c r="BU25" s="0" t="n">
        <v>0</v>
      </c>
      <c r="BV25" s="0" t="n">
        <v>0</v>
      </c>
      <c r="BW25" s="0" t="n">
        <v>0</v>
      </c>
      <c r="BX25" s="0" t="n">
        <v>0</v>
      </c>
      <c r="BY25" s="0" t="n">
        <v>0</v>
      </c>
      <c r="BZ25" s="0" t="n">
        <v>0</v>
      </c>
      <c r="CA25" s="0" t="n">
        <v>0</v>
      </c>
      <c r="CB25" s="0" t="n">
        <v>0</v>
      </c>
      <c r="CC25" s="0" t="n">
        <v>0</v>
      </c>
      <c r="CD25" s="0" t="n">
        <v>0</v>
      </c>
      <c r="CE25" s="0" t="n">
        <v>0</v>
      </c>
      <c r="CF25" s="0" t="n">
        <v>0</v>
      </c>
      <c r="CG25" s="0" t="n">
        <v>0</v>
      </c>
      <c r="CH25" s="0" t="n">
        <v>0</v>
      </c>
      <c r="CI25" s="0" t="n">
        <v>0</v>
      </c>
      <c r="CJ25" s="0" t="n">
        <v>0</v>
      </c>
      <c r="CK25" s="0" t="n">
        <v>0</v>
      </c>
      <c r="CL25" s="0" t="n">
        <v>0</v>
      </c>
      <c r="CM25" s="0" t="n">
        <v>0</v>
      </c>
      <c r="CN25" s="0" t="n">
        <v>0</v>
      </c>
      <c r="CO25" s="0" t="n">
        <v>0</v>
      </c>
      <c r="CP25" s="0" t="n">
        <v>0</v>
      </c>
      <c r="CQ25" s="0" t="n">
        <v>0</v>
      </c>
      <c r="CR25" s="0" t="n">
        <v>0</v>
      </c>
      <c r="CS25" s="0" t="n">
        <v>0</v>
      </c>
      <c r="CT25" s="0" t="n">
        <v>0</v>
      </c>
      <c r="CU25" s="0" t="n">
        <v>0</v>
      </c>
      <c r="CV25" s="0" t="n">
        <v>0</v>
      </c>
      <c r="CW25" s="0" t="n">
        <v>0</v>
      </c>
      <c r="CX25" s="0" t="n">
        <v>0</v>
      </c>
      <c r="CY25" s="0" t="n">
        <v>0</v>
      </c>
      <c r="CZ25" s="0" t="n">
        <v>0</v>
      </c>
      <c r="DA25" s="0" t="n">
        <v>0</v>
      </c>
      <c r="DB25" s="0" t="n">
        <v>0</v>
      </c>
      <c r="DC25" s="0" t="n">
        <v>0</v>
      </c>
      <c r="DD25" s="0" t="n">
        <v>0</v>
      </c>
      <c r="DE25" s="0" t="n">
        <v>0</v>
      </c>
      <c r="DF25" s="0" t="n">
        <v>0</v>
      </c>
      <c r="DG25" s="0" t="n">
        <v>0</v>
      </c>
      <c r="DH25" s="0" t="n">
        <v>0</v>
      </c>
      <c r="DI25" s="0" t="n">
        <v>0</v>
      </c>
      <c r="DJ25" s="0" t="n">
        <v>0</v>
      </c>
      <c r="DK25" s="0" t="n">
        <v>0</v>
      </c>
      <c r="DL25" s="0" t="n">
        <v>0</v>
      </c>
      <c r="DM25" s="0" t="n">
        <v>0</v>
      </c>
      <c r="DN25" s="0" t="n">
        <v>0</v>
      </c>
      <c r="DO25" s="0" t="n">
        <v>0</v>
      </c>
      <c r="DP25" s="0" t="n">
        <v>0</v>
      </c>
      <c r="DQ25" s="0" t="n">
        <v>0</v>
      </c>
      <c r="DR25" s="0" t="n">
        <v>0</v>
      </c>
      <c r="DS25" s="0" t="n">
        <v>0</v>
      </c>
      <c r="DT25" s="0" t="n">
        <v>0</v>
      </c>
      <c r="DU25" s="0" t="n">
        <v>0</v>
      </c>
      <c r="DV25" s="0" t="n">
        <v>0</v>
      </c>
      <c r="DW25" s="0" t="n">
        <v>0</v>
      </c>
      <c r="DX25" s="0" t="n">
        <v>0</v>
      </c>
      <c r="DY25" s="0" t="n">
        <v>0</v>
      </c>
      <c r="DZ25" s="0" t="n">
        <v>0</v>
      </c>
      <c r="EA25" s="0" t="n">
        <v>0</v>
      </c>
      <c r="EB25" s="0" t="n">
        <v>0</v>
      </c>
      <c r="EC25" s="0" t="n">
        <v>0</v>
      </c>
      <c r="ED25" s="0" t="n">
        <v>0</v>
      </c>
      <c r="EE25" s="0" t="n">
        <v>0</v>
      </c>
      <c r="EF25" s="0" t="n">
        <v>0</v>
      </c>
      <c r="EG25" s="0" t="n">
        <v>0</v>
      </c>
      <c r="EH25" s="0" t="n">
        <v>0</v>
      </c>
      <c r="EI25" s="0" t="n">
        <v>0</v>
      </c>
      <c r="EJ25" s="0" t="n">
        <v>0</v>
      </c>
      <c r="EK25" s="0" t="n">
        <v>0</v>
      </c>
      <c r="EL25" s="0" t="n">
        <v>0</v>
      </c>
      <c r="EM25" s="0" t="n">
        <v>0</v>
      </c>
      <c r="EN25" s="0" t="n">
        <v>0</v>
      </c>
      <c r="EO25" s="0" t="n">
        <v>0</v>
      </c>
      <c r="EP25" s="0" t="n">
        <v>0</v>
      </c>
      <c r="EQ25" s="0" t="n">
        <v>0</v>
      </c>
      <c r="ER25" s="0" t="n">
        <v>0</v>
      </c>
      <c r="ES25" s="0" t="n">
        <v>0</v>
      </c>
    </row>
    <row r="26" customFormat="false" ht="12.75" hidden="false" customHeight="false" outlineLevel="0" collapsed="false">
      <c r="A26" s="4" t="s">
        <v>29</v>
      </c>
      <c r="F26" s="24" t="n">
        <f aca="false">SUM(F21:F25)</f>
        <v>0</v>
      </c>
      <c r="H26" s="24" t="n">
        <f aca="false">SUM(H21:H25)</f>
        <v>0</v>
      </c>
      <c r="I26" s="24" t="n">
        <f aca="false">SUM(I21:I25)</f>
        <v>0</v>
      </c>
      <c r="K26" s="24" t="n">
        <f aca="false">SUM(K21:K25)</f>
        <v>0</v>
      </c>
      <c r="L26" s="24" t="n">
        <f aca="false">SUM(L21:L25)</f>
        <v>0</v>
      </c>
      <c r="N26" s="24" t="n">
        <f aca="false">SUM(N21:N25)</f>
        <v>0</v>
      </c>
      <c r="O26" s="24" t="n">
        <f aca="false">SUM(O21:O25)</f>
        <v>0</v>
      </c>
      <c r="Q26" s="24" t="n">
        <f aca="false">SUM(Q21:Q25)</f>
        <v>0</v>
      </c>
      <c r="R26" s="24" t="n">
        <f aca="false">SUM(R21:R25)</f>
        <v>0</v>
      </c>
      <c r="T26" s="24" t="n">
        <f aca="false">SUM(T21:T25)</f>
        <v>0</v>
      </c>
      <c r="U26" s="24" t="n">
        <f aca="false">SUM(U21:U25)</f>
        <v>0</v>
      </c>
      <c r="W26" s="24" t="n">
        <f aca="false">SUM(W21:W25)</f>
        <v>0</v>
      </c>
      <c r="X26" s="24" t="n">
        <f aca="false">SUM(X21:X25)</f>
        <v>0</v>
      </c>
      <c r="Z26" s="24" t="n">
        <f aca="false">SUM(Z21:Z25)</f>
        <v>0</v>
      </c>
      <c r="AA26" s="24" t="n">
        <f aca="false">SUM(AA21:AA25)</f>
        <v>0</v>
      </c>
      <c r="AC26" s="24" t="n">
        <f aca="false">SUM(AC21:AC25)</f>
        <v>0</v>
      </c>
      <c r="AD26" s="24" t="n">
        <f aca="false">SUM(AD21:AD25)</f>
        <v>0</v>
      </c>
      <c r="AF26" s="24" t="n">
        <f aca="false">SUM(AF21:AF25)</f>
        <v>0</v>
      </c>
      <c r="AG26" s="24" t="n">
        <f aca="false">SUM(AG21:AG25)</f>
        <v>0</v>
      </c>
      <c r="AI26" s="24" t="n">
        <f aca="false">SUM(AI21:AI25)</f>
        <v>0</v>
      </c>
      <c r="AJ26" s="24" t="n">
        <f aca="false">SUM(AJ21:AJ25)</f>
        <v>0</v>
      </c>
      <c r="AL26" s="24" t="n">
        <f aca="false">SUM(AL21:AL25)</f>
        <v>0</v>
      </c>
      <c r="AM26" s="4" t="n">
        <f aca="false">SUM(AM21:AM25)</f>
        <v>0</v>
      </c>
      <c r="AO26" s="4" t="n">
        <f aca="false">SUM(AO21:AO25)</f>
        <v>0</v>
      </c>
      <c r="AP26" s="4" t="n">
        <f aca="false">SUM(AP21:AP25)</f>
        <v>1087900</v>
      </c>
      <c r="AR26" s="4" t="n">
        <f aca="false">SUM(AR21:AR25)</f>
        <v>8263002.57</v>
      </c>
      <c r="AS26" s="4" t="n">
        <f aca="false">SUM(AS21:AS25)</f>
        <v>1067900</v>
      </c>
      <c r="AU26" s="4" t="n">
        <f aca="false">SUM(AU21:AU25)</f>
        <v>7268869.16</v>
      </c>
      <c r="AV26" s="4" t="n">
        <f aca="false">SUM(AV21:AV25)</f>
        <v>1067900</v>
      </c>
      <c r="AX26" s="4" t="n">
        <f aca="false">SUM(AX21:AX25)</f>
        <v>8109490.57</v>
      </c>
      <c r="AY26" s="4" t="n">
        <f aca="false">SUM(AY21:AY25)</f>
        <v>1059900</v>
      </c>
      <c r="BA26" s="4" t="n">
        <f aca="false">SUM(BA21:BA25)</f>
        <v>7891682.1</v>
      </c>
      <c r="BB26" s="4" t="n">
        <f aca="false">SUM(BB21:BB25)</f>
        <v>1059900</v>
      </c>
      <c r="BD26" s="4" t="n">
        <f aca="false">SUM(BD21:BD25)</f>
        <v>8154738.17</v>
      </c>
      <c r="BE26" s="4" t="n">
        <f aca="false">SUM(BE21:BE25)</f>
        <v>1058600</v>
      </c>
      <c r="BG26" s="4" t="n">
        <f aca="false">SUM(BG21:BG25)</f>
        <v>7882755</v>
      </c>
      <c r="BH26" s="4" t="n">
        <f aca="false">SUM(BH21:BH25)</f>
        <v>1058600</v>
      </c>
      <c r="BJ26" s="4" t="n">
        <f aca="false">SUM(BJ21:BJ25)</f>
        <v>8145513.5</v>
      </c>
      <c r="BK26" s="4" t="n">
        <f aca="false">SUM(BK21:BK25)</f>
        <v>1058600</v>
      </c>
      <c r="BM26" s="4" t="n">
        <f aca="false">SUM(BM21:BM25)</f>
        <v>8145513.5</v>
      </c>
      <c r="BN26" s="4" t="n">
        <f aca="false">SUM(BN21:BN25)</f>
        <v>1058600</v>
      </c>
      <c r="BP26" s="4" t="n">
        <f aca="false">SUM(BP21:BP25)</f>
        <v>7882755</v>
      </c>
      <c r="BQ26" s="4" t="n">
        <f aca="false">SUM(BQ21:BQ25)</f>
        <v>1058600</v>
      </c>
      <c r="BS26" s="4" t="n">
        <f aca="false">SUM(BS21:BS25)</f>
        <v>8145513.5</v>
      </c>
      <c r="BT26" s="4" t="n">
        <f aca="false">SUM(BT21:BT25)</f>
        <v>997600</v>
      </c>
      <c r="BV26" s="4" t="n">
        <f aca="false">SUM(BV21:BV25)</f>
        <v>7713025.5</v>
      </c>
      <c r="BW26" s="4" t="n">
        <f aca="false">SUM(BW21:BW25)</f>
        <v>997600</v>
      </c>
      <c r="BY26" s="4" t="n">
        <f aca="false">SUM(BY21:BY25)</f>
        <v>7970126.35</v>
      </c>
      <c r="BZ26" s="4" t="n">
        <f aca="false">SUM(BZ21:BZ25)</f>
        <v>0</v>
      </c>
      <c r="CB26" s="4" t="n">
        <f aca="false">SUM(CB21:CB25)</f>
        <v>0</v>
      </c>
      <c r="CC26" s="4" t="n">
        <f aca="false">SUM(CC21:CC25)</f>
        <v>0</v>
      </c>
      <c r="CE26" s="4" t="n">
        <f aca="false">SUM(CE21:CE25)</f>
        <v>0</v>
      </c>
      <c r="CF26" s="4" t="n">
        <f aca="false">SUM(CF21:CF25)</f>
        <v>0</v>
      </c>
      <c r="CH26" s="4" t="n">
        <f aca="false">SUM(CH21:CH25)</f>
        <v>0</v>
      </c>
      <c r="CI26" s="4" t="n">
        <f aca="false">SUM(CI21:CI25)</f>
        <v>0</v>
      </c>
      <c r="CK26" s="4" t="n">
        <f aca="false">SUM(CK21:CK25)</f>
        <v>0</v>
      </c>
      <c r="CL26" s="4" t="n">
        <f aca="false">SUM(CL21:CL25)</f>
        <v>0</v>
      </c>
      <c r="CN26" s="4" t="n">
        <f aca="false">SUM(CN21:CN25)</f>
        <v>0</v>
      </c>
      <c r="CO26" s="4" t="n">
        <f aca="false">SUM(CO21:CO25)</f>
        <v>0</v>
      </c>
      <c r="CQ26" s="4" t="n">
        <f aca="false">SUM(CQ21:CQ25)</f>
        <v>0</v>
      </c>
      <c r="CR26" s="4" t="n">
        <f aca="false">SUM(CR21:CR25)</f>
        <v>0</v>
      </c>
      <c r="CT26" s="4" t="n">
        <f aca="false">SUM(CT21:CT25)</f>
        <v>0</v>
      </c>
      <c r="CU26" s="4" t="n">
        <f aca="false">SUM(CU21:CU25)</f>
        <v>0</v>
      </c>
      <c r="CW26" s="4" t="n">
        <f aca="false">SUM(CW21:CW25)</f>
        <v>0</v>
      </c>
      <c r="CX26" s="4" t="n">
        <f aca="false">SUM(CX21:CX25)</f>
        <v>0</v>
      </c>
      <c r="CZ26" s="4" t="n">
        <f aca="false">SUM(CZ21:CZ25)</f>
        <v>0</v>
      </c>
      <c r="DA26" s="4" t="n">
        <f aca="false">SUM(DA21:DA25)</f>
        <v>0</v>
      </c>
      <c r="DC26" s="4" t="n">
        <f aca="false">SUM(DC21:DC25)</f>
        <v>0</v>
      </c>
      <c r="DD26" s="4" t="n">
        <f aca="false">SUM(DD21:DD25)</f>
        <v>0</v>
      </c>
      <c r="DF26" s="4" t="n">
        <f aca="false">SUM(DF21:DF25)</f>
        <v>0</v>
      </c>
      <c r="DG26" s="4" t="n">
        <f aca="false">SUM(DG21:DG25)</f>
        <v>0</v>
      </c>
      <c r="DI26" s="4" t="n">
        <f aca="false">SUM(DI21:DI25)</f>
        <v>0</v>
      </c>
      <c r="DJ26" s="4" t="n">
        <f aca="false">SUM(DJ21:DJ25)</f>
        <v>0</v>
      </c>
      <c r="DL26" s="4" t="n">
        <f aca="false">SUM(DL21:DL25)</f>
        <v>0</v>
      </c>
      <c r="DM26" s="4" t="n">
        <f aca="false">SUM(DM21:DM25)</f>
        <v>0</v>
      </c>
      <c r="DO26" s="4" t="n">
        <f aca="false">SUM(DO21:DO25)</f>
        <v>0</v>
      </c>
      <c r="DP26" s="4" t="n">
        <f aca="false">SUM(DP21:DP25)</f>
        <v>0</v>
      </c>
      <c r="DR26" s="4" t="n">
        <f aca="false">SUM(DR21:DR25)</f>
        <v>0</v>
      </c>
      <c r="DS26" s="4" t="n">
        <f aca="false">SUM(DS21:DS25)</f>
        <v>0</v>
      </c>
      <c r="DU26" s="4" t="n">
        <f aca="false">SUM(DU21:DU25)</f>
        <v>0</v>
      </c>
      <c r="DV26" s="4" t="n">
        <f aca="false">SUM(DV21:DV25)</f>
        <v>0</v>
      </c>
      <c r="DX26" s="4" t="n">
        <f aca="false">SUM(DX21:DX25)</f>
        <v>0</v>
      </c>
      <c r="DY26" s="4" t="n">
        <f aca="false">SUM(DY21:DY25)</f>
        <v>0</v>
      </c>
      <c r="EA26" s="4" t="n">
        <f aca="false">SUM(EA21:EA25)</f>
        <v>0</v>
      </c>
      <c r="EB26" s="4" t="n">
        <f aca="false">SUM(EB21:EB25)</f>
        <v>0</v>
      </c>
      <c r="ED26" s="4" t="n">
        <f aca="false">SUM(ED21:ED25)</f>
        <v>0</v>
      </c>
      <c r="EE26" s="4" t="n">
        <f aca="false">SUM(EE21:EE25)</f>
        <v>0</v>
      </c>
      <c r="EG26" s="4" t="n">
        <f aca="false">SUM(EG21:EG25)</f>
        <v>0</v>
      </c>
      <c r="EH26" s="4" t="n">
        <f aca="false">SUM(EH21:EH25)</f>
        <v>0</v>
      </c>
      <c r="EJ26" s="4" t="n">
        <f aca="false">SUM(EJ21:EJ25)</f>
        <v>0</v>
      </c>
      <c r="EK26" s="4" t="n">
        <f aca="false">SUM(EK21:EK25)</f>
        <v>0</v>
      </c>
      <c r="EM26" s="4" t="n">
        <f aca="false">SUM(EM21:EM25)</f>
        <v>0</v>
      </c>
      <c r="EN26" s="4" t="n">
        <f aca="false">SUM(EN21:EN25)</f>
        <v>0</v>
      </c>
      <c r="EP26" s="4" t="n">
        <f aca="false">SUM(EP21:EP25)</f>
        <v>0</v>
      </c>
      <c r="EQ26" s="4" t="n">
        <f aca="false">SUM(EQ21:EQ25)</f>
        <v>0</v>
      </c>
      <c r="ES26" s="4" t="n">
        <f aca="false">SUM(ES21:ES25)</f>
        <v>0</v>
      </c>
    </row>
    <row r="936" customFormat="false" ht="15.75" hidden="false" customHeight="true" outlineLevel="0" collapsed="false"/>
  </sheetData>
  <mergeCells count="1">
    <mergeCell ref="B4:C4"/>
  </mergeCells>
  <printOptions headings="false" gridLines="false" gridLinesSet="true" horizontalCentered="false" verticalCentered="false"/>
  <pageMargins left="0.25" right="0.25" top="0.5" bottom="0.5" header="0.2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&amp;R&amp;8&amp;D  &amp;T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2"/>
  <sheetViews>
    <sheetView showFormulas="false" showGridLines="true" showRowColHeaders="true" showZeros="true" rightToLeft="false" tabSelected="false" showOutlineSymbols="true" defaultGridColor="true" view="normal" topLeftCell="H43" colorId="64" zoomScale="75" zoomScaleNormal="75" zoomScalePageLayoutView="100" workbookViewId="0">
      <selection pane="topLeft" activeCell="N68" activeCellId="0" sqref="N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2.85"/>
    <col collapsed="false" customWidth="true" hidden="false" outlineLevel="0" max="6" min="6" style="0" width="10.85"/>
    <col collapsed="false" customWidth="true" hidden="false" outlineLevel="0" max="9" min="7" style="0" width="11.99"/>
    <col collapsed="false" customWidth="true" hidden="false" outlineLevel="0" max="11" min="10" style="0" width="11.85"/>
    <col collapsed="false" customWidth="true" hidden="false" outlineLevel="0" max="12" min="12" style="0" width="11.42"/>
    <col collapsed="false" customWidth="true" hidden="false" outlineLevel="0" max="13" min="13" style="0" width="11.56"/>
    <col collapsed="false" customWidth="true" hidden="false" outlineLevel="0" max="14" min="14" style="0" width="12.14"/>
    <col collapsed="false" customWidth="true" hidden="false" outlineLevel="0" max="15" min="15" style="0" width="13.14"/>
    <col collapsed="false" customWidth="true" hidden="false" outlineLevel="0" max="16" min="16" style="0" width="4.7"/>
    <col collapsed="false" customWidth="true" hidden="false" outlineLevel="0" max="17" min="17" style="0" width="15.99"/>
    <col collapsed="false" customWidth="true" hidden="false" outlineLevel="0" max="18" min="18" style="0" width="16.7"/>
    <col collapsed="false" customWidth="true" hidden="false" outlineLevel="0" max="19" min="19" style="0" width="15.13"/>
    <col collapsed="false" customWidth="true" hidden="false" outlineLevel="0" max="20" min="20" style="0" width="16.84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269"/>
      <c r="B1" s="270"/>
      <c r="C1" s="270" t="n">
        <v>31</v>
      </c>
      <c r="D1" s="270" t="n">
        <v>28</v>
      </c>
      <c r="E1" s="270" t="n">
        <v>31</v>
      </c>
      <c r="F1" s="270" t="n">
        <v>30</v>
      </c>
      <c r="G1" s="270" t="n">
        <v>31</v>
      </c>
      <c r="H1" s="270" t="n">
        <v>30</v>
      </c>
      <c r="I1" s="270" t="n">
        <v>31</v>
      </c>
      <c r="J1" s="270" t="n">
        <v>31</v>
      </c>
      <c r="K1" s="270" t="n">
        <v>30</v>
      </c>
      <c r="L1" s="270" t="n">
        <v>31</v>
      </c>
      <c r="M1" s="270" t="n">
        <v>30</v>
      </c>
      <c r="N1" s="270" t="n">
        <v>31</v>
      </c>
      <c r="O1" s="270"/>
      <c r="P1" s="270"/>
      <c r="Q1" s="540" t="n">
        <f aca="false">SUM(C1:E1)</f>
        <v>90</v>
      </c>
      <c r="R1" s="540" t="n">
        <f aca="false">SUM(F1:H1)</f>
        <v>91</v>
      </c>
      <c r="S1" s="540" t="n">
        <f aca="false">SUM(I1:K1)</f>
        <v>92</v>
      </c>
      <c r="T1" s="540" t="n">
        <f aca="false">SUM(L1:N1)</f>
        <v>92</v>
      </c>
      <c r="U1" s="270"/>
    </row>
    <row r="2" customFormat="false" ht="15.75" hidden="false" customHeight="false" outlineLevel="0" collapsed="false">
      <c r="A2" s="541" t="s">
        <v>0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Q2" s="14" t="s">
        <v>0</v>
      </c>
      <c r="R2" s="14"/>
      <c r="S2" s="14"/>
      <c r="T2" s="14"/>
    </row>
    <row r="3" customFormat="false" ht="15.75" hidden="false" customHeight="false" outlineLevel="0" collapsed="false">
      <c r="A3" s="541" t="s">
        <v>92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Q3" s="14" t="s">
        <v>92</v>
      </c>
      <c r="R3" s="14"/>
      <c r="S3" s="14"/>
      <c r="T3" s="14"/>
    </row>
    <row r="4" customFormat="false" ht="12.75" hidden="false" customHeight="false" outlineLevel="0" collapsed="false">
      <c r="C4" s="542"/>
      <c r="D4" s="542"/>
      <c r="E4" s="542"/>
      <c r="F4" s="542"/>
      <c r="G4" s="41"/>
      <c r="H4" s="41"/>
      <c r="I4" s="41"/>
      <c r="J4" s="41"/>
      <c r="K4" s="41"/>
      <c r="L4" s="41"/>
      <c r="M4" s="41"/>
      <c r="N4" s="41"/>
      <c r="O4" s="543" t="n">
        <f aca="true">NOW()</f>
        <v>45926.8875174866</v>
      </c>
    </row>
    <row r="5" customFormat="false" ht="12.75" hidden="false" customHeight="false" outlineLevel="0" collapsed="false">
      <c r="A5" s="225"/>
      <c r="C5" s="274"/>
      <c r="D5" s="274"/>
      <c r="E5" s="274"/>
      <c r="F5" s="274"/>
      <c r="G5" s="274"/>
      <c r="H5" s="542"/>
      <c r="I5" s="542"/>
      <c r="J5" s="542"/>
      <c r="K5" s="542"/>
      <c r="L5" s="542"/>
      <c r="M5" s="542"/>
      <c r="N5" s="542"/>
    </row>
    <row r="6" customFormat="false" ht="12.75" hidden="false" customHeight="false" outlineLevel="0" collapsed="false">
      <c r="C6" s="11" t="s">
        <v>98</v>
      </c>
      <c r="D6" s="11" t="s">
        <v>99</v>
      </c>
      <c r="E6" s="11" t="s">
        <v>100</v>
      </c>
      <c r="F6" s="11" t="s">
        <v>101</v>
      </c>
      <c r="G6" s="11" t="s">
        <v>102</v>
      </c>
      <c r="H6" s="11" t="s">
        <v>103</v>
      </c>
      <c r="I6" s="11" t="s">
        <v>104</v>
      </c>
      <c r="J6" s="11" t="s">
        <v>105</v>
      </c>
      <c r="K6" s="11" t="s">
        <v>106</v>
      </c>
      <c r="L6" s="11" t="s">
        <v>107</v>
      </c>
      <c r="M6" s="11" t="s">
        <v>108</v>
      </c>
      <c r="N6" s="11" t="s">
        <v>109</v>
      </c>
      <c r="O6" s="11" t="s">
        <v>35</v>
      </c>
      <c r="Q6" s="11" t="s">
        <v>507</v>
      </c>
      <c r="R6" s="11" t="s">
        <v>508</v>
      </c>
      <c r="S6" s="11" t="s">
        <v>509</v>
      </c>
      <c r="T6" s="11" t="s">
        <v>510</v>
      </c>
    </row>
    <row r="7" customFormat="false" ht="18" hidden="false" customHeight="false" outlineLevel="0" collapsed="false">
      <c r="A7" s="544" t="s">
        <v>511</v>
      </c>
      <c r="F7" s="274"/>
      <c r="G7" s="274"/>
      <c r="H7" s="274"/>
      <c r="I7" s="274"/>
      <c r="J7" s="274"/>
      <c r="K7" s="274"/>
      <c r="L7" s="274"/>
      <c r="M7" s="274"/>
      <c r="N7" s="274"/>
      <c r="O7" s="11"/>
    </row>
    <row r="8" customFormat="false" ht="12.75" hidden="false" customHeight="false" outlineLevel="0" collapsed="false">
      <c r="A8" s="545" t="s">
        <v>512</v>
      </c>
      <c r="B8" s="546"/>
      <c r="C8" s="546"/>
      <c r="D8" s="546"/>
      <c r="E8" s="546"/>
      <c r="F8" s="547"/>
      <c r="G8" s="547"/>
      <c r="H8" s="547"/>
      <c r="I8" s="547"/>
      <c r="J8" s="547"/>
      <c r="K8" s="547"/>
      <c r="L8" s="547"/>
      <c r="M8" s="547"/>
      <c r="N8" s="547"/>
      <c r="O8" s="548"/>
      <c r="Q8" s="549"/>
      <c r="R8" s="546"/>
      <c r="S8" s="546"/>
      <c r="T8" s="550"/>
    </row>
    <row r="9" customFormat="false" ht="12.75" hidden="false" customHeight="false" outlineLevel="0" collapsed="false">
      <c r="A9" s="315" t="s">
        <v>513</v>
      </c>
      <c r="B9" s="183"/>
      <c r="C9" s="540" t="n">
        <f aca="false">Summary!B43</f>
        <v>1087.9</v>
      </c>
      <c r="D9" s="540" t="n">
        <f aca="false">Summary!C43</f>
        <v>1087.9</v>
      </c>
      <c r="E9" s="540" t="n">
        <f aca="false">Summary!D43</f>
        <v>1087.9</v>
      </c>
      <c r="F9" s="540" t="n">
        <f aca="false">Summary!E43</f>
        <v>1087.9</v>
      </c>
      <c r="G9" s="540" t="n">
        <f aca="false">Summary!F43</f>
        <v>1087.9</v>
      </c>
      <c r="H9" s="540" t="n">
        <f aca="false">Summary!G43</f>
        <v>1167.9</v>
      </c>
      <c r="I9" s="540" t="n">
        <f aca="false">Summary!H43</f>
        <v>1207.9</v>
      </c>
      <c r="J9" s="540" t="n">
        <f aca="false">Summary!I43</f>
        <v>1207.9</v>
      </c>
      <c r="K9" s="540" t="n">
        <f aca="false">Summary!J43</f>
        <v>1207.9</v>
      </c>
      <c r="L9" s="540" t="n">
        <f aca="false">Summary!K43</f>
        <v>1207.9</v>
      </c>
      <c r="M9" s="540" t="n">
        <f aca="false">Summary!L43</f>
        <v>1207.9</v>
      </c>
      <c r="N9" s="540" t="n">
        <f aca="false">Summary!M43</f>
        <v>1207.9</v>
      </c>
      <c r="O9" s="551" t="n">
        <f aca="false">AVERAGE(C9:N9)</f>
        <v>1154.56666666667</v>
      </c>
      <c r="Q9" s="552" t="n">
        <f aca="false">AVERAGE(C9:E9)</f>
        <v>1087.9</v>
      </c>
      <c r="R9" s="552" t="n">
        <f aca="false">AVERAGE(F9:H9)</f>
        <v>1114.56666666667</v>
      </c>
      <c r="S9" s="552" t="n">
        <f aca="false">AVERAGE(I9:K9)</f>
        <v>1207.9</v>
      </c>
      <c r="T9" s="552" t="n">
        <f aca="false">AVERAGE(L9:N9)</f>
        <v>1207.9</v>
      </c>
    </row>
    <row r="10" customFormat="false" ht="12.75" hidden="false" customHeight="false" outlineLevel="0" collapsed="false">
      <c r="A10" s="0" t="s">
        <v>514</v>
      </c>
      <c r="C10" s="540" t="n">
        <f aca="false">Summary!B75</f>
        <v>795.214</v>
      </c>
      <c r="D10" s="540" t="n">
        <f aca="false">Summary!C75</f>
        <v>795.214</v>
      </c>
      <c r="E10" s="540" t="n">
        <f aca="false">Summary!D75</f>
        <v>750.214</v>
      </c>
      <c r="F10" s="540" t="n">
        <f aca="false">Summary!E75</f>
        <v>750.214</v>
      </c>
      <c r="G10" s="540" t="n">
        <f aca="false">Summary!F75</f>
        <v>736.827</v>
      </c>
      <c r="H10" s="540" t="n">
        <f aca="false">Summary!G75</f>
        <v>741.047</v>
      </c>
      <c r="I10" s="540" t="n">
        <f aca="false">Summary!H75</f>
        <v>745.617</v>
      </c>
      <c r="J10" s="540" t="n">
        <f aca="false">Summary!I75</f>
        <v>742.391</v>
      </c>
      <c r="K10" s="540" t="n">
        <f aca="false">Summary!J75</f>
        <v>736.047</v>
      </c>
      <c r="L10" s="540" t="n">
        <f aca="false">Summary!K75</f>
        <v>712</v>
      </c>
      <c r="M10" s="540" t="n">
        <f aca="false">Summary!L75</f>
        <v>757</v>
      </c>
      <c r="N10" s="540" t="n">
        <f aca="false">Summary!M75</f>
        <v>757</v>
      </c>
      <c r="O10" s="551" t="n">
        <f aca="false">AVERAGE(C10:N10)</f>
        <v>751.565416666667</v>
      </c>
      <c r="Q10" s="552" t="n">
        <f aca="false">AVERAGE(C10:E10)</f>
        <v>780.214</v>
      </c>
      <c r="R10" s="552" t="n">
        <f aca="false">AVERAGE(F10:H10)</f>
        <v>742.696</v>
      </c>
      <c r="S10" s="552" t="n">
        <f aca="false">AVERAGE(I10:K10)</f>
        <v>741.351666666667</v>
      </c>
      <c r="T10" s="552" t="n">
        <f aca="false">AVERAGE(L10:N10)</f>
        <v>742</v>
      </c>
    </row>
    <row r="11" customFormat="false" ht="12.75" hidden="false" customHeight="false" outlineLevel="0" collapsed="false">
      <c r="A11" s="0" t="s">
        <v>515</v>
      </c>
      <c r="C11" s="540" t="n">
        <f aca="false">Summary!B92</f>
        <v>592</v>
      </c>
      <c r="D11" s="540" t="n">
        <f aca="false">Summary!C92</f>
        <v>592</v>
      </c>
      <c r="E11" s="540" t="n">
        <f aca="false">Summary!D92</f>
        <v>592</v>
      </c>
      <c r="F11" s="540" t="n">
        <f aca="false">Summary!E92</f>
        <v>592</v>
      </c>
      <c r="G11" s="540" t="n">
        <f aca="false">Summary!F92</f>
        <v>592</v>
      </c>
      <c r="H11" s="540" t="n">
        <f aca="false">Summary!G92</f>
        <v>592</v>
      </c>
      <c r="I11" s="540" t="n">
        <f aca="false">Summary!H92</f>
        <v>621</v>
      </c>
      <c r="J11" s="540" t="n">
        <f aca="false">Summary!I92</f>
        <v>621</v>
      </c>
      <c r="K11" s="540" t="n">
        <f aca="false">Summary!J92</f>
        <v>613</v>
      </c>
      <c r="L11" s="540" t="n">
        <f aca="false">Summary!K92</f>
        <v>592</v>
      </c>
      <c r="M11" s="540" t="n">
        <f aca="false">Summary!L92</f>
        <v>592</v>
      </c>
      <c r="N11" s="540" t="n">
        <f aca="false">Summary!M92</f>
        <v>592</v>
      </c>
      <c r="O11" s="551" t="n">
        <f aca="false">AVERAGE(C11:N11)</f>
        <v>598.583333333333</v>
      </c>
      <c r="Q11" s="552" t="n">
        <f aca="false">AVERAGE(C11:E11)</f>
        <v>592</v>
      </c>
      <c r="R11" s="552" t="n">
        <f aca="false">AVERAGE(F11:H11)</f>
        <v>592</v>
      </c>
      <c r="S11" s="552" t="n">
        <f aca="false">AVERAGE(I11:K11)</f>
        <v>618.333333333333</v>
      </c>
      <c r="T11" s="552" t="n">
        <f aca="false">AVERAGE(L11:N11)</f>
        <v>592</v>
      </c>
    </row>
    <row r="12" customFormat="false" ht="12.75" hidden="false" customHeight="false" outlineLevel="0" collapsed="false">
      <c r="A12" s="0" t="s">
        <v>516</v>
      </c>
      <c r="C12" s="540" t="n">
        <f aca="false">Summary!B101</f>
        <v>497.5</v>
      </c>
      <c r="D12" s="540" t="n">
        <f aca="false">Summary!C101</f>
        <v>497.5</v>
      </c>
      <c r="E12" s="540" t="n">
        <f aca="false">Summary!D101</f>
        <v>477.5</v>
      </c>
      <c r="F12" s="540" t="n">
        <f aca="false">Summary!E101</f>
        <v>477.5</v>
      </c>
      <c r="G12" s="540" t="n">
        <f aca="false">Summary!F101</f>
        <v>477.5</v>
      </c>
      <c r="H12" s="540" t="n">
        <f aca="false">Summary!G101</f>
        <v>477.5</v>
      </c>
      <c r="I12" s="540" t="n">
        <f aca="false">Summary!H101</f>
        <v>477.5</v>
      </c>
      <c r="J12" s="540" t="n">
        <f aca="false">Summary!I101</f>
        <v>477.5</v>
      </c>
      <c r="K12" s="540" t="n">
        <f aca="false">Summary!J101</f>
        <v>477.5</v>
      </c>
      <c r="L12" s="540" t="n">
        <f aca="false">Summary!K101</f>
        <v>477.5</v>
      </c>
      <c r="M12" s="540" t="n">
        <f aca="false">Summary!L101</f>
        <v>456</v>
      </c>
      <c r="N12" s="540" t="n">
        <f aca="false">Summary!M101</f>
        <v>456</v>
      </c>
      <c r="O12" s="551" t="n">
        <f aca="false">AVERAGE(C12:N12)</f>
        <v>477.25</v>
      </c>
      <c r="Q12" s="552" t="n">
        <f aca="false">AVERAGE(C12:E12)</f>
        <v>490.833333333333</v>
      </c>
      <c r="R12" s="552" t="n">
        <f aca="false">AVERAGE(F12:H12)</f>
        <v>477.5</v>
      </c>
      <c r="S12" s="552" t="n">
        <f aca="false">AVERAGE(I12:K12)</f>
        <v>477.5</v>
      </c>
      <c r="T12" s="552" t="n">
        <f aca="false">AVERAGE(L12:N12)</f>
        <v>463.166666666667</v>
      </c>
    </row>
    <row r="13" customFormat="false" ht="12.75" hidden="false" customHeight="false" outlineLevel="0" collapsed="false">
      <c r="C13" s="540"/>
      <c r="D13" s="540"/>
      <c r="E13" s="540"/>
      <c r="F13" s="540"/>
      <c r="G13" s="540"/>
      <c r="H13" s="540"/>
      <c r="I13" s="540"/>
      <c r="J13" s="540"/>
      <c r="K13" s="540"/>
      <c r="L13" s="540"/>
      <c r="M13" s="540"/>
      <c r="N13" s="540"/>
      <c r="O13" s="540"/>
    </row>
    <row r="14" customFormat="false" ht="12.75" hidden="false" customHeight="false" outlineLevel="0" collapsed="false"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</row>
    <row r="15" customFormat="false" ht="12.75" hidden="false" customHeight="false" outlineLevel="0" collapsed="false">
      <c r="A15" s="545" t="s">
        <v>517</v>
      </c>
      <c r="B15" s="546"/>
      <c r="C15" s="546"/>
      <c r="D15" s="546"/>
      <c r="E15" s="546"/>
      <c r="F15" s="547"/>
      <c r="G15" s="547"/>
      <c r="H15" s="547"/>
      <c r="I15" s="547"/>
      <c r="J15" s="547"/>
      <c r="K15" s="547"/>
      <c r="L15" s="547"/>
      <c r="M15" s="547"/>
      <c r="N15" s="547"/>
      <c r="O15" s="548"/>
      <c r="Q15" s="549"/>
      <c r="R15" s="546"/>
      <c r="S15" s="546"/>
      <c r="T15" s="550"/>
    </row>
    <row r="16" customFormat="false" ht="12.75" hidden="false" customHeight="false" outlineLevel="0" collapsed="false">
      <c r="A16" s="315" t="s">
        <v>513</v>
      </c>
      <c r="B16" s="183"/>
      <c r="C16" s="43" t="n">
        <f aca="false">ROUND(C23/C9/C$1,4)</f>
        <v>0.2631</v>
      </c>
      <c r="D16" s="43" t="n">
        <f aca="false">ROUND(D23/D9/D$1,4)</f>
        <v>0.2606</v>
      </c>
      <c r="E16" s="43" t="n">
        <f aca="false">ROUND(E23/E9/E$1,4)</f>
        <v>0.2622</v>
      </c>
      <c r="F16" s="43" t="n">
        <f aca="false">ROUND(F23/F9/F$1,4)</f>
        <v>0.2673</v>
      </c>
      <c r="G16" s="43" t="n">
        <f aca="false">ROUND(G23/G9/G$1,4)</f>
        <v>0.267</v>
      </c>
      <c r="H16" s="43" t="n">
        <f aca="false">ROUND(H23/H9/H$1,4)</f>
        <v>0.2784</v>
      </c>
      <c r="I16" s="43" t="n">
        <f aca="false">ROUND(I23/I9/I$1,4)</f>
        <v>0.2811</v>
      </c>
      <c r="J16" s="43" t="n">
        <f aca="false">ROUND(J23/J9/J$1,4)</f>
        <v>0.2812</v>
      </c>
      <c r="K16" s="43" t="n">
        <f aca="false">ROUND(K23/K9/K$1,4)</f>
        <v>0.2813</v>
      </c>
      <c r="L16" s="43" t="n">
        <f aca="false">ROUND(L23/L9/L$1,4)</f>
        <v>0.2809</v>
      </c>
      <c r="M16" s="43" t="n">
        <f aca="false">ROUND(M23/M9/M$1,4)</f>
        <v>0.2968</v>
      </c>
      <c r="N16" s="43" t="n">
        <f aca="false">ROUND(N23/N9/N$1,4)</f>
        <v>0.2972</v>
      </c>
      <c r="O16" s="553" t="n">
        <f aca="false">AVERAGE(C16:N16)</f>
        <v>0.276425</v>
      </c>
      <c r="Q16" s="43" t="n">
        <f aca="false">ROUND(Q23/Q9/Q$1,4)</f>
        <v>0.262</v>
      </c>
      <c r="R16" s="43" t="n">
        <f aca="false">ROUND(R23/R9/R$1,4)</f>
        <v>0.271</v>
      </c>
      <c r="S16" s="43" t="n">
        <f aca="false">ROUND(S23/S9/S$1,4)</f>
        <v>0.2812</v>
      </c>
      <c r="T16" s="43" t="n">
        <f aca="false">ROUND(T23/T9/T$1,4)</f>
        <v>0.2916</v>
      </c>
    </row>
    <row r="17" customFormat="false" ht="12.75" hidden="false" customHeight="false" outlineLevel="0" collapsed="false">
      <c r="A17" s="0" t="s">
        <v>514</v>
      </c>
      <c r="C17" s="43" t="n">
        <f aca="false">ROUND(C24/C10/C$1,4)</f>
        <v>0.0498</v>
      </c>
      <c r="D17" s="43" t="n">
        <f aca="false">ROUND(D24/D10/D$1,4)</f>
        <v>0.0497</v>
      </c>
      <c r="E17" s="43" t="n">
        <f aca="false">ROUND(E24/E10/E$1,4)</f>
        <v>0.0482</v>
      </c>
      <c r="F17" s="43" t="n">
        <f aca="false">ROUND(F24/F10/F$1,4)</f>
        <v>0.0478</v>
      </c>
      <c r="G17" s="43" t="n">
        <f aca="false">ROUND(G24/G10/G$1,4)</f>
        <v>0.0472</v>
      </c>
      <c r="H17" s="43" t="n">
        <f aca="false">ROUND(H24/H10/H$1,4)</f>
        <v>0.0447</v>
      </c>
      <c r="I17" s="43" t="n">
        <f aca="false">ROUND(I24/I10/I$1,4)</f>
        <v>0.0444</v>
      </c>
      <c r="J17" s="43" t="n">
        <f aca="false">ROUND(J24/J10/J$1,4)</f>
        <v>0.0444</v>
      </c>
      <c r="K17" s="43" t="n">
        <f aca="false">ROUND(K24/K10/K$1,4)</f>
        <v>0.0444</v>
      </c>
      <c r="L17" s="43" t="n">
        <f aca="false">ROUND(L24/L10/L$1,4)</f>
        <v>0.0452</v>
      </c>
      <c r="M17" s="43" t="n">
        <f aca="false">ROUND(M24/M10/M$1,4)</f>
        <v>0.0469</v>
      </c>
      <c r="N17" s="43" t="n">
        <f aca="false">ROUND(N24/N10/N$1,4)</f>
        <v>0.0476</v>
      </c>
      <c r="O17" s="553" t="n">
        <f aca="false">AVERAGE(C17:N17)</f>
        <v>0.0466916666666667</v>
      </c>
      <c r="Q17" s="43" t="n">
        <f aca="false">ROUND(Q24/Q10/Q$1,4)</f>
        <v>0.0492</v>
      </c>
      <c r="R17" s="43" t="n">
        <f aca="false">ROUND(R24/R10/R$1,4)</f>
        <v>0.0466</v>
      </c>
      <c r="S17" s="43" t="n">
        <f aca="false">ROUND(S24/S10/S$1,4)</f>
        <v>0.0444</v>
      </c>
      <c r="T17" s="43" t="n">
        <f aca="false">ROUND(T24/T10/T$1,4)</f>
        <v>0.0466</v>
      </c>
    </row>
    <row r="18" customFormat="false" ht="12.75" hidden="false" customHeight="false" outlineLevel="0" collapsed="false">
      <c r="A18" s="0" t="s">
        <v>515</v>
      </c>
      <c r="C18" s="43" t="n">
        <f aca="false">ROUND(C25/C11/C$1,4)</f>
        <v>0.0508</v>
      </c>
      <c r="D18" s="43" t="n">
        <f aca="false">ROUND(D25/D11/D$1,4)</f>
        <v>0.0503</v>
      </c>
      <c r="E18" s="43" t="n">
        <f aca="false">ROUND(E25/E11/E$1,4)</f>
        <v>0.0503</v>
      </c>
      <c r="F18" s="43" t="n">
        <f aca="false">ROUND(F25/F11/F$1,4)</f>
        <v>0.0507</v>
      </c>
      <c r="G18" s="43" t="n">
        <f aca="false">ROUND(G25/G11/G$1,4)</f>
        <v>0.0509</v>
      </c>
      <c r="H18" s="43" t="n">
        <f aca="false">ROUND(H25/H11/H$1,4)</f>
        <v>0.0508</v>
      </c>
      <c r="I18" s="43" t="n">
        <f aca="false">ROUND(I25/I11/I$1,4)</f>
        <v>0.0523</v>
      </c>
      <c r="J18" s="43" t="n">
        <f aca="false">ROUND(J25/J11/J$1,4)</f>
        <v>0.0519</v>
      </c>
      <c r="K18" s="43" t="n">
        <f aca="false">ROUND(K25/K11/K$1,4)</f>
        <v>0.0528</v>
      </c>
      <c r="L18" s="43" t="n">
        <f aca="false">ROUND(L25/L11/L$1,4)</f>
        <v>0.0505</v>
      </c>
      <c r="M18" s="43" t="n">
        <f aca="false">ROUND(M25/M11/M$1,4)</f>
        <v>0.0503</v>
      </c>
      <c r="N18" s="43" t="n">
        <f aca="false">ROUND(N25/N11/N$1,4)</f>
        <v>0.0503</v>
      </c>
      <c r="O18" s="553" t="n">
        <f aca="false">AVERAGE(C18:N18)</f>
        <v>0.0509916666666667</v>
      </c>
      <c r="Q18" s="43" t="n">
        <f aca="false">ROUND(Q25/Q11/Q$1,4)</f>
        <v>0.0505</v>
      </c>
      <c r="R18" s="43" t="n">
        <f aca="false">ROUND(R25/R11/R$1,4)</f>
        <v>0.0508</v>
      </c>
      <c r="S18" s="43" t="n">
        <f aca="false">ROUND(S25/S11/S$1,4)</f>
        <v>0.0523</v>
      </c>
      <c r="T18" s="43" t="n">
        <f aca="false">ROUND(T25/T11/T$1,4)</f>
        <v>0.0504</v>
      </c>
    </row>
    <row r="19" customFormat="false" ht="12.75" hidden="false" customHeight="false" outlineLevel="0" collapsed="false">
      <c r="A19" s="0" t="s">
        <v>516</v>
      </c>
      <c r="C19" s="43" t="n">
        <f aca="false">ROUND(C26/C12/C$1,4)</f>
        <v>0.1037</v>
      </c>
      <c r="D19" s="43" t="n">
        <f aca="false">ROUND(D26/D12/D$1,4)</f>
        <v>0.1037</v>
      </c>
      <c r="E19" s="43" t="n">
        <f aca="false">ROUND(E26/E12/E$1,4)</f>
        <v>0.1035</v>
      </c>
      <c r="F19" s="43" t="n">
        <f aca="false">ROUND(F26/F12/F$1,4)</f>
        <v>0.1035</v>
      </c>
      <c r="G19" s="43" t="n">
        <f aca="false">ROUND(G26/G12/G$1,4)</f>
        <v>0.1035</v>
      </c>
      <c r="H19" s="43" t="n">
        <f aca="false">ROUND(H26/H12/H$1,4)</f>
        <v>0.1035</v>
      </c>
      <c r="I19" s="43" t="n">
        <f aca="false">ROUND(I26/I12/I$1,4)</f>
        <v>0.1035</v>
      </c>
      <c r="J19" s="43" t="n">
        <f aca="false">ROUND(J26/J12/J$1,4)</f>
        <v>0.1035</v>
      </c>
      <c r="K19" s="43" t="n">
        <f aca="false">ROUND(K26/K12/K$1,4)</f>
        <v>0.1035</v>
      </c>
      <c r="L19" s="43" t="n">
        <f aca="false">ROUND(L26/L12/L$1,4)</f>
        <v>0.1035</v>
      </c>
      <c r="M19" s="43" t="n">
        <f aca="false">ROUND(M26/M12/M$1,4)</f>
        <v>0.1105</v>
      </c>
      <c r="N19" s="43" t="n">
        <f aca="false">ROUND(N26/N12/N$1,4)</f>
        <v>0.1105</v>
      </c>
      <c r="O19" s="553" t="n">
        <f aca="false">AVERAGE(C19:N19)</f>
        <v>0.1047</v>
      </c>
      <c r="Q19" s="43" t="n">
        <f aca="false">ROUND(Q26/Q12/Q$1,4)</f>
        <v>0.1036</v>
      </c>
      <c r="R19" s="43" t="n">
        <f aca="false">ROUND(R26/R12/R$1,4)</f>
        <v>0.1035</v>
      </c>
      <c r="S19" s="43" t="n">
        <f aca="false">ROUND(S26/S12/S$1,4)</f>
        <v>0.1035</v>
      </c>
      <c r="T19" s="43" t="n">
        <f aca="false">ROUND(T26/T12/T$1,4)</f>
        <v>0.1081</v>
      </c>
    </row>
    <row r="22" customFormat="false" ht="12.75" hidden="false" customHeight="false" outlineLevel="0" collapsed="false">
      <c r="A22" s="545" t="s">
        <v>12</v>
      </c>
      <c r="B22" s="546"/>
      <c r="C22" s="546"/>
      <c r="D22" s="546"/>
      <c r="E22" s="546"/>
      <c r="F22" s="547"/>
      <c r="G22" s="547"/>
      <c r="H22" s="547"/>
      <c r="I22" s="547"/>
      <c r="J22" s="547"/>
      <c r="K22" s="547"/>
      <c r="L22" s="547"/>
      <c r="M22" s="547"/>
      <c r="N22" s="547"/>
      <c r="O22" s="548"/>
      <c r="Q22" s="549"/>
      <c r="R22" s="546"/>
      <c r="S22" s="546"/>
      <c r="T22" s="550"/>
    </row>
    <row r="23" customFormat="false" ht="12.75" hidden="false" customHeight="false" outlineLevel="0" collapsed="false">
      <c r="A23" s="315" t="s">
        <v>513</v>
      </c>
      <c r="B23" s="183"/>
      <c r="C23" s="554" t="n">
        <f aca="false">Summary!B219</f>
        <v>8874.2296865</v>
      </c>
      <c r="D23" s="554" t="n">
        <f aca="false">Summary!C219</f>
        <v>7938.129934</v>
      </c>
      <c r="E23" s="554" t="n">
        <f aca="false">Summary!D219</f>
        <v>8843.777286</v>
      </c>
      <c r="F23" s="554" t="n">
        <f aca="false">Summary!E219</f>
        <v>8722.50759</v>
      </c>
      <c r="G23" s="554" t="n">
        <f aca="false">Summary!F219</f>
        <v>9005.182013</v>
      </c>
      <c r="H23" s="554" t="n">
        <f aca="false">Summary!G219</f>
        <v>9754.704165</v>
      </c>
      <c r="I23" s="554" t="n">
        <f aca="false">Summary!H219</f>
        <v>10525.2737812</v>
      </c>
      <c r="J23" s="554" t="n">
        <f aca="false">Summary!I219</f>
        <v>10529.4287515</v>
      </c>
      <c r="K23" s="554" t="n">
        <f aca="false">Summary!J219</f>
        <v>10191.939402</v>
      </c>
      <c r="L23" s="554" t="n">
        <f aca="false">Summary!K219</f>
        <v>10517.3949235</v>
      </c>
      <c r="M23" s="554" t="n">
        <f aca="false">Summary!L219</f>
        <v>10755.034068</v>
      </c>
      <c r="N23" s="554" t="n">
        <f aca="false">Summary!M219</f>
        <v>11129.414885</v>
      </c>
      <c r="O23" s="555" t="n">
        <f aca="false">SUM(C23:N23)</f>
        <v>116787.0164857</v>
      </c>
      <c r="Q23" s="555" t="n">
        <f aca="false">SUM(C23:E23)</f>
        <v>25656.1369065</v>
      </c>
      <c r="R23" s="555" t="n">
        <f aca="false">SUM(F23:H23)</f>
        <v>27482.393768</v>
      </c>
      <c r="S23" s="555" t="n">
        <f aca="false">SUM(I23:K23)</f>
        <v>31246.6419347</v>
      </c>
      <c r="T23" s="555" t="n">
        <f aca="false">SUM(L23:N23)</f>
        <v>32401.8438765</v>
      </c>
    </row>
    <row r="24" customFormat="false" ht="12.75" hidden="false" customHeight="false" outlineLevel="0" collapsed="false">
      <c r="A24" s="0" t="s">
        <v>514</v>
      </c>
      <c r="C24" s="540" t="n">
        <f aca="false">Summary!B252</f>
        <v>1227.458631568</v>
      </c>
      <c r="D24" s="540" t="n">
        <f aca="false">Summary!C252</f>
        <v>1107.489872384</v>
      </c>
      <c r="E24" s="540" t="n">
        <f aca="false">Summary!D252</f>
        <v>1121.697171568</v>
      </c>
      <c r="F24" s="540" t="n">
        <f aca="false">Summary!E252</f>
        <v>1074.89380416</v>
      </c>
      <c r="G24" s="540" t="n">
        <f aca="false">Summary!F252</f>
        <v>1079.054981572</v>
      </c>
      <c r="H24" s="540" t="n">
        <f aca="false">Summary!G252</f>
        <v>993.82695568</v>
      </c>
      <c r="I24" s="540" t="n">
        <f aca="false">Summary!H252</f>
        <v>1027.351752748</v>
      </c>
      <c r="J24" s="540" t="n">
        <f aca="false">Summary!I252</f>
        <v>1022.547992004</v>
      </c>
      <c r="K24" s="540" t="n">
        <f aca="false">Summary!J252</f>
        <v>980.93788372</v>
      </c>
      <c r="L24" s="540" t="n">
        <f aca="false">Summary!K252</f>
        <v>998.513408</v>
      </c>
      <c r="M24" s="540" t="n">
        <f aca="false">Summary!L252</f>
        <v>1064.69812</v>
      </c>
      <c r="N24" s="540" t="n">
        <f aca="false">Summary!M252</f>
        <v>1115.92002</v>
      </c>
      <c r="O24" s="554" t="n">
        <f aca="false">SUM(C24:N24)</f>
        <v>12814.390593404</v>
      </c>
      <c r="Q24" s="540" t="n">
        <f aca="false">SUM(C24:E24)</f>
        <v>3456.64567552</v>
      </c>
      <c r="R24" s="540" t="n">
        <f aca="false">SUM(F24:H24)</f>
        <v>3147.775741412</v>
      </c>
      <c r="S24" s="540" t="n">
        <f aca="false">SUM(I24:K24)</f>
        <v>3030.837628472</v>
      </c>
      <c r="T24" s="540" t="n">
        <f aca="false">SUM(L24:N24)</f>
        <v>3179.131548</v>
      </c>
    </row>
    <row r="25" customFormat="false" ht="12.75" hidden="false" customHeight="false" outlineLevel="0" collapsed="false">
      <c r="A25" s="0" t="s">
        <v>515</v>
      </c>
      <c r="C25" s="540" t="n">
        <f aca="false">Summary!B270</f>
        <v>932.733363</v>
      </c>
      <c r="D25" s="540" t="n">
        <f aca="false">Summary!C270</f>
        <v>833.819616</v>
      </c>
      <c r="E25" s="540" t="n">
        <f aca="false">Summary!D270</f>
        <v>923.253067</v>
      </c>
      <c r="F25" s="540" t="n">
        <f aca="false">Summary!E270</f>
        <v>900.79977</v>
      </c>
      <c r="G25" s="540" t="n">
        <f aca="false">Summary!F270</f>
        <v>933.341118</v>
      </c>
      <c r="H25" s="540" t="n">
        <f aca="false">Summary!G270</f>
        <v>902.88132</v>
      </c>
      <c r="I25" s="540" t="n">
        <f aca="false">Summary!H270</f>
        <v>1006.351884</v>
      </c>
      <c r="J25" s="540" t="n">
        <f aca="false">Summary!I270</f>
        <v>998.422456</v>
      </c>
      <c r="K25" s="540" t="n">
        <f aca="false">Summary!J270</f>
        <v>970.10445</v>
      </c>
      <c r="L25" s="540" t="n">
        <f aca="false">Summary!K270</f>
        <v>926.722804</v>
      </c>
      <c r="M25" s="540" t="n">
        <f aca="false">Summary!L270</f>
        <v>892.79178</v>
      </c>
      <c r="N25" s="540" t="n">
        <f aca="false">Summary!M270</f>
        <v>923.924496</v>
      </c>
      <c r="O25" s="554" t="n">
        <f aca="false">SUM(C25:N25)</f>
        <v>11145.146124</v>
      </c>
      <c r="Q25" s="540" t="n">
        <f aca="false">SUM(C25:E25)</f>
        <v>2689.806046</v>
      </c>
      <c r="R25" s="540" t="n">
        <f aca="false">SUM(F25:H25)</f>
        <v>2737.022208</v>
      </c>
      <c r="S25" s="540" t="n">
        <f aca="false">SUM(I25:K25)</f>
        <v>2974.87879</v>
      </c>
      <c r="T25" s="540" t="n">
        <f aca="false">SUM(L25:N25)</f>
        <v>2743.43908</v>
      </c>
    </row>
    <row r="26" customFormat="false" ht="15" hidden="false" customHeight="false" outlineLevel="0" collapsed="false">
      <c r="A26" s="0" t="s">
        <v>516</v>
      </c>
      <c r="C26" s="556" t="n">
        <f aca="false">Summary!B280</f>
        <v>1598.546</v>
      </c>
      <c r="D26" s="556" t="n">
        <f aca="false">Summary!C280</f>
        <v>1443.848</v>
      </c>
      <c r="E26" s="556" t="n">
        <f aca="false">Summary!D280</f>
        <v>1531.958</v>
      </c>
      <c r="F26" s="556" t="n">
        <f aca="false">Summary!E280</f>
        <v>1482.54</v>
      </c>
      <c r="G26" s="556" t="n">
        <f aca="false">Summary!F280</f>
        <v>1531.958</v>
      </c>
      <c r="H26" s="556" t="n">
        <f aca="false">Summary!G280</f>
        <v>1482.54</v>
      </c>
      <c r="I26" s="556" t="n">
        <f aca="false">Summary!H280</f>
        <v>1531.958</v>
      </c>
      <c r="J26" s="556" t="n">
        <f aca="false">Summary!I280</f>
        <v>1531.958</v>
      </c>
      <c r="K26" s="556" t="n">
        <f aca="false">Summary!J280</f>
        <v>1482.54</v>
      </c>
      <c r="L26" s="556" t="n">
        <f aca="false">Summary!K280</f>
        <v>1531.958</v>
      </c>
      <c r="M26" s="556" t="n">
        <f aca="false">Summary!L280</f>
        <v>1511.91</v>
      </c>
      <c r="N26" s="556" t="n">
        <f aca="false">Summary!M280</f>
        <v>1562.307</v>
      </c>
      <c r="O26" s="557" t="n">
        <f aca="false">SUM(C26:N26)</f>
        <v>18224.021</v>
      </c>
      <c r="Q26" s="556" t="n">
        <f aca="false">SUM(C26:E26)</f>
        <v>4574.352</v>
      </c>
      <c r="R26" s="556" t="n">
        <f aca="false">SUM(F26:H26)</f>
        <v>4497.038</v>
      </c>
      <c r="S26" s="556" t="n">
        <f aca="false">SUM(I26:K26)</f>
        <v>4546.456</v>
      </c>
      <c r="T26" s="556" t="n">
        <f aca="false">SUM(L26:N26)</f>
        <v>4606.175</v>
      </c>
    </row>
    <row r="27" customFormat="false" ht="12.75" hidden="false" customHeight="false" outlineLevel="0" collapsed="false">
      <c r="C27" s="554" t="n">
        <f aca="false">SUM(C23:C26)</f>
        <v>12632.967681068</v>
      </c>
      <c r="D27" s="554" t="n">
        <f aca="false">SUM(D23:D26)</f>
        <v>11323.287422384</v>
      </c>
      <c r="E27" s="554" t="n">
        <f aca="false">SUM(E23:E26)</f>
        <v>12420.685524568</v>
      </c>
      <c r="F27" s="554" t="n">
        <f aca="false">SUM(F23:F26)</f>
        <v>12180.74116416</v>
      </c>
      <c r="G27" s="554" t="n">
        <f aca="false">SUM(G23:G26)</f>
        <v>12549.536112572</v>
      </c>
      <c r="H27" s="554" t="n">
        <f aca="false">SUM(H23:H26)</f>
        <v>13133.95244068</v>
      </c>
      <c r="I27" s="554" t="n">
        <f aca="false">SUM(I23:I26)</f>
        <v>14090.935417948</v>
      </c>
      <c r="J27" s="554" t="n">
        <f aca="false">SUM(J23:J26)</f>
        <v>14082.357199504</v>
      </c>
      <c r="K27" s="554" t="n">
        <f aca="false">SUM(K23:K26)</f>
        <v>13625.52173572</v>
      </c>
      <c r="L27" s="554" t="n">
        <f aca="false">SUM(L23:L26)</f>
        <v>13974.5891355</v>
      </c>
      <c r="M27" s="554" t="n">
        <f aca="false">SUM(M23:M26)</f>
        <v>14224.433968</v>
      </c>
      <c r="N27" s="554" t="n">
        <f aca="false">SUM(N23:N26)</f>
        <v>14731.566401</v>
      </c>
      <c r="O27" s="554" t="n">
        <f aca="false">SUM(O23:O26)</f>
        <v>158970.574203104</v>
      </c>
      <c r="Q27" s="554" t="n">
        <f aca="false">SUM(Q23:Q26)</f>
        <v>36376.94062802</v>
      </c>
      <c r="R27" s="554" t="n">
        <f aca="false">SUM(R23:R26)</f>
        <v>37864.229717412</v>
      </c>
      <c r="S27" s="554" t="n">
        <f aca="false">SUM(S23:S26)</f>
        <v>41798.814353172</v>
      </c>
      <c r="T27" s="554" t="n">
        <f aca="false">SUM(T23:T26)</f>
        <v>42930.5895045</v>
      </c>
    </row>
    <row r="28" customFormat="false" ht="12.75" hidden="false" customHeight="false" outlineLevel="0" collapsed="false">
      <c r="C28" s="554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</row>
    <row r="31" customFormat="false" ht="12.75" hidden="false" customHeight="false" outlineLevel="0" collapsed="false">
      <c r="Q31" s="11" t="s">
        <v>507</v>
      </c>
      <c r="R31" s="11" t="s">
        <v>508</v>
      </c>
      <c r="S31" s="11" t="s">
        <v>509</v>
      </c>
      <c r="T31" s="11" t="s">
        <v>510</v>
      </c>
    </row>
    <row r="32" customFormat="false" ht="18" hidden="false" customHeight="false" outlineLevel="0" collapsed="false">
      <c r="A32" s="544" t="s">
        <v>518</v>
      </c>
      <c r="F32" s="274"/>
      <c r="G32" s="274"/>
      <c r="H32" s="274"/>
      <c r="I32" s="274"/>
      <c r="J32" s="274"/>
      <c r="K32" s="274"/>
      <c r="L32" s="274"/>
      <c r="M32" s="274"/>
      <c r="N32" s="274"/>
      <c r="O32" s="11"/>
    </row>
    <row r="33" customFormat="false" ht="12.75" hidden="false" customHeight="false" outlineLevel="0" collapsed="false">
      <c r="A33" s="545" t="s">
        <v>512</v>
      </c>
      <c r="B33" s="546"/>
      <c r="C33" s="546"/>
      <c r="D33" s="546"/>
      <c r="E33" s="546"/>
      <c r="F33" s="547"/>
      <c r="G33" s="547"/>
      <c r="H33" s="547"/>
      <c r="I33" s="547"/>
      <c r="J33" s="547"/>
      <c r="K33" s="547"/>
      <c r="L33" s="547"/>
      <c r="M33" s="547"/>
      <c r="N33" s="547"/>
      <c r="O33" s="548"/>
      <c r="Q33" s="549"/>
      <c r="R33" s="546"/>
      <c r="S33" s="546"/>
      <c r="T33" s="550"/>
    </row>
    <row r="34" customFormat="false" ht="12.75" hidden="false" customHeight="false" outlineLevel="0" collapsed="false">
      <c r="A34" s="315" t="s">
        <v>513</v>
      </c>
      <c r="B34" s="183"/>
      <c r="C34" s="540" t="n">
        <f aca="false">Summary!B42</f>
        <v>1019.714</v>
      </c>
      <c r="D34" s="540" t="n">
        <f aca="false">Summary!C42</f>
        <v>1022.067</v>
      </c>
      <c r="E34" s="540" t="n">
        <f aca="false">Summary!D42</f>
        <v>998.014</v>
      </c>
      <c r="F34" s="540" t="n">
        <f aca="false">Summary!E42</f>
        <v>910.348</v>
      </c>
      <c r="G34" s="540" t="n">
        <f aca="false">Summary!F42</f>
        <v>910.125</v>
      </c>
      <c r="H34" s="540" t="n">
        <f aca="false">Summary!G42</f>
        <v>1072.307</v>
      </c>
      <c r="I34" s="540" t="n">
        <f aca="false">Summary!H42</f>
        <v>1101.238</v>
      </c>
      <c r="J34" s="540" t="n">
        <f aca="false">Summary!I42</f>
        <v>1116.949</v>
      </c>
      <c r="K34" s="540" t="n">
        <f aca="false">Summary!J42</f>
        <v>1111.761</v>
      </c>
      <c r="L34" s="540" t="n">
        <f aca="false">Summary!K42</f>
        <v>1119.139</v>
      </c>
      <c r="M34" s="540" t="n">
        <f aca="false">Summary!L42</f>
        <v>1075.444</v>
      </c>
      <c r="N34" s="540" t="n">
        <f aca="false">Summary!M42</f>
        <v>1071.649</v>
      </c>
      <c r="O34" s="551" t="n">
        <f aca="false">AVERAGE(C34:N34)</f>
        <v>1044.06291666667</v>
      </c>
      <c r="Q34" s="552" t="n">
        <f aca="false">AVERAGE(C34:E34)</f>
        <v>1013.265</v>
      </c>
      <c r="R34" s="552" t="n">
        <f aca="false">AVERAGE(F34:H34)</f>
        <v>964.26</v>
      </c>
      <c r="S34" s="552" t="n">
        <f aca="false">AVERAGE(I34:K34)</f>
        <v>1109.98266666667</v>
      </c>
      <c r="T34" s="552" t="n">
        <f aca="false">AVERAGE(L34:N34)</f>
        <v>1088.744</v>
      </c>
    </row>
    <row r="35" customFormat="false" ht="12.75" hidden="false" customHeight="false" outlineLevel="0" collapsed="false">
      <c r="A35" s="0" t="s">
        <v>514</v>
      </c>
      <c r="C35" s="540" t="n">
        <f aca="false">Summary!B74</f>
        <v>371.494</v>
      </c>
      <c r="D35" s="540" t="n">
        <f aca="false">Summary!C74</f>
        <v>375.494</v>
      </c>
      <c r="E35" s="540" t="n">
        <f aca="false">Summary!D74</f>
        <v>351.694</v>
      </c>
      <c r="F35" s="540" t="n">
        <f aca="false">Summary!E74</f>
        <v>448.92</v>
      </c>
      <c r="G35" s="540" t="n">
        <f aca="false">Summary!F74</f>
        <v>442.391</v>
      </c>
      <c r="H35" s="540" t="n">
        <f aca="false">Summary!G74</f>
        <v>438.186</v>
      </c>
      <c r="I35" s="540" t="n">
        <f aca="false">Summary!H74</f>
        <v>426.377</v>
      </c>
      <c r="J35" s="540" t="n">
        <f aca="false">Summary!I74</f>
        <v>415.867</v>
      </c>
      <c r="K35" s="540" t="n">
        <f aca="false">Summary!J74</f>
        <v>394.263</v>
      </c>
      <c r="L35" s="540" t="n">
        <f aca="false">Summary!K74</f>
        <v>387.04</v>
      </c>
      <c r="M35" s="540" t="n">
        <f aca="false">Summary!L74</f>
        <v>424.41</v>
      </c>
      <c r="N35" s="540" t="n">
        <f aca="false">Summary!M74</f>
        <v>437.15</v>
      </c>
      <c r="O35" s="551" t="n">
        <f aca="false">AVERAGE(C35:N35)</f>
        <v>409.4405</v>
      </c>
      <c r="Q35" s="552" t="n">
        <f aca="false">AVERAGE(C35:E35)</f>
        <v>366.227333333333</v>
      </c>
      <c r="R35" s="552" t="n">
        <f aca="false">AVERAGE(F35:H35)</f>
        <v>443.165666666667</v>
      </c>
      <c r="S35" s="552" t="n">
        <f aca="false">AVERAGE(I35:K35)</f>
        <v>412.169</v>
      </c>
      <c r="T35" s="552" t="n">
        <f aca="false">AVERAGE(L35:N35)</f>
        <v>416.2</v>
      </c>
    </row>
    <row r="36" customFormat="false" ht="12.75" hidden="false" customHeight="false" outlineLevel="0" collapsed="false">
      <c r="A36" s="0" t="s">
        <v>515</v>
      </c>
      <c r="C36" s="540" t="n">
        <f aca="false">Summary!B91</f>
        <v>506.16</v>
      </c>
      <c r="D36" s="540" t="n">
        <f aca="false">Summary!C91</f>
        <v>528.36</v>
      </c>
      <c r="E36" s="540" t="n">
        <f aca="false">Summary!D91</f>
        <v>532.43</v>
      </c>
      <c r="F36" s="540" t="n">
        <f aca="false">Summary!E91</f>
        <v>462.13</v>
      </c>
      <c r="G36" s="540" t="n">
        <f aca="false">Summary!F91</f>
        <v>485.07</v>
      </c>
      <c r="H36" s="540" t="n">
        <f aca="false">Summary!G91</f>
        <v>524.66</v>
      </c>
      <c r="I36" s="540" t="n">
        <f aca="false">Summary!H91</f>
        <v>456.48</v>
      </c>
      <c r="J36" s="540" t="n">
        <f aca="false">Summary!I91</f>
        <v>544.36</v>
      </c>
      <c r="K36" s="540" t="n">
        <f aca="false">Summary!J91</f>
        <v>470.37</v>
      </c>
      <c r="L36" s="540" t="n">
        <f aca="false">Summary!K91</f>
        <v>467.31</v>
      </c>
      <c r="M36" s="540" t="n">
        <f aca="false">Summary!L91</f>
        <v>522.07</v>
      </c>
      <c r="N36" s="540" t="n">
        <f aca="false">Summary!M91</f>
        <v>570.54</v>
      </c>
      <c r="O36" s="551" t="n">
        <f aca="false">AVERAGE(C36:N36)</f>
        <v>505.828333333333</v>
      </c>
      <c r="Q36" s="552" t="n">
        <f aca="false">AVERAGE(C36:E36)</f>
        <v>522.316666666667</v>
      </c>
      <c r="R36" s="552" t="n">
        <f aca="false">AVERAGE(F36:H36)</f>
        <v>490.62</v>
      </c>
      <c r="S36" s="552" t="n">
        <f aca="false">AVERAGE(I36:K36)</f>
        <v>490.403333333333</v>
      </c>
      <c r="T36" s="552" t="n">
        <f aca="false">AVERAGE(L36:N36)</f>
        <v>519.973333333333</v>
      </c>
    </row>
    <row r="37" customFormat="false" ht="12.75" hidden="false" customHeight="false" outlineLevel="0" collapsed="false">
      <c r="A37" s="0" t="s">
        <v>516</v>
      </c>
      <c r="C37" s="540" t="n">
        <f aca="false">Summary!B100</f>
        <v>477.6</v>
      </c>
      <c r="D37" s="540" t="n">
        <f aca="false">Summary!C100</f>
        <v>487.55</v>
      </c>
      <c r="E37" s="540" t="n">
        <f aca="false">Summary!D100</f>
        <v>453.625</v>
      </c>
      <c r="F37" s="540" t="n">
        <f aca="false">Summary!E100</f>
        <v>439.3</v>
      </c>
      <c r="G37" s="540" t="n">
        <f aca="false">Summary!F100</f>
        <v>410.65</v>
      </c>
      <c r="H37" s="540" t="n">
        <f aca="false">Summary!G100</f>
        <v>405.875</v>
      </c>
      <c r="I37" s="540" t="n">
        <f aca="false">Summary!H100</f>
        <v>453.625</v>
      </c>
      <c r="J37" s="540" t="n">
        <f aca="false">Summary!I100</f>
        <v>429.75</v>
      </c>
      <c r="K37" s="540" t="n">
        <f aca="false">Summary!J100</f>
        <v>434.525</v>
      </c>
      <c r="L37" s="540" t="n">
        <f aca="false">Summary!K100</f>
        <v>439.3</v>
      </c>
      <c r="M37" s="540" t="n">
        <f aca="false">Summary!L100</f>
        <v>414.96</v>
      </c>
      <c r="N37" s="540" t="n">
        <f aca="false">Summary!M100</f>
        <v>419.52</v>
      </c>
      <c r="O37" s="551" t="n">
        <f aca="false">AVERAGE(C37:N37)</f>
        <v>438.856666666667</v>
      </c>
      <c r="Q37" s="552" t="n">
        <f aca="false">AVERAGE(C37:E37)</f>
        <v>472.925</v>
      </c>
      <c r="R37" s="552" t="n">
        <f aca="false">AVERAGE(F37:H37)</f>
        <v>418.608333333333</v>
      </c>
      <c r="S37" s="552" t="n">
        <f aca="false">AVERAGE(I37:K37)</f>
        <v>439.3</v>
      </c>
      <c r="T37" s="552" t="n">
        <f aca="false">AVERAGE(L37:N37)</f>
        <v>424.593333333333</v>
      </c>
    </row>
    <row r="38" customFormat="false" ht="12.75" hidden="false" customHeight="false" outlineLevel="0" collapsed="false">
      <c r="C38" s="540"/>
      <c r="D38" s="540"/>
      <c r="E38" s="540"/>
      <c r="F38" s="540"/>
      <c r="G38" s="540"/>
      <c r="H38" s="540"/>
      <c r="I38" s="540"/>
      <c r="J38" s="540"/>
      <c r="K38" s="540"/>
      <c r="L38" s="540"/>
      <c r="M38" s="540"/>
      <c r="N38" s="540"/>
      <c r="O38" s="540"/>
    </row>
    <row r="39" customFormat="false" ht="12.75" hidden="false" customHeight="false" outlineLevel="0" collapsed="false">
      <c r="C39" s="540"/>
      <c r="D39" s="540"/>
      <c r="E39" s="540"/>
      <c r="F39" s="540"/>
      <c r="G39" s="540"/>
      <c r="H39" s="540"/>
      <c r="I39" s="540"/>
      <c r="J39" s="540"/>
      <c r="K39" s="540"/>
      <c r="L39" s="540"/>
      <c r="M39" s="540"/>
      <c r="N39" s="540"/>
      <c r="O39" s="540"/>
    </row>
    <row r="40" customFormat="false" ht="12.75" hidden="false" customHeight="false" outlineLevel="0" collapsed="false">
      <c r="A40" s="545" t="s">
        <v>517</v>
      </c>
      <c r="B40" s="546"/>
      <c r="C40" s="546"/>
      <c r="D40" s="546"/>
      <c r="E40" s="546"/>
      <c r="F40" s="547"/>
      <c r="G40" s="547"/>
      <c r="H40" s="547"/>
      <c r="I40" s="547"/>
      <c r="J40" s="547"/>
      <c r="K40" s="547"/>
      <c r="L40" s="547"/>
      <c r="M40" s="547"/>
      <c r="N40" s="547"/>
      <c r="O40" s="548"/>
      <c r="Q40" s="549"/>
      <c r="R40" s="546"/>
      <c r="S40" s="546"/>
      <c r="T40" s="550"/>
    </row>
    <row r="41" customFormat="false" ht="12.75" hidden="false" customHeight="false" outlineLevel="0" collapsed="false">
      <c r="A41" s="315" t="s">
        <v>513</v>
      </c>
      <c r="B41" s="183"/>
      <c r="C41" s="43" t="n">
        <f aca="false">ROUND(C48/C34/C$1,4)</f>
        <v>0.023</v>
      </c>
      <c r="D41" s="43" t="n">
        <f aca="false">ROUND(D48/D34/D$1,4)</f>
        <v>0.0229</v>
      </c>
      <c r="E41" s="43" t="n">
        <f aca="false">ROUND(E48/E34/E$1,4)</f>
        <v>0.0227</v>
      </c>
      <c r="F41" s="43" t="n">
        <f aca="false">ROUND(F48/F34/F$1,4)</f>
        <v>0.0227</v>
      </c>
      <c r="G41" s="43" t="n">
        <f aca="false">ROUND(G48/G34/G$1,4)</f>
        <v>0.0227</v>
      </c>
      <c r="H41" s="43" t="n">
        <f aca="false">ROUND(H48/H34/H$1,4)</f>
        <v>0.0233</v>
      </c>
      <c r="I41" s="43" t="n">
        <f aca="false">ROUND(I48/I34/I$1,4)</f>
        <v>0.0235</v>
      </c>
      <c r="J41" s="43" t="n">
        <f aca="false">ROUND(J48/J34/J$1,4)</f>
        <v>0.0233</v>
      </c>
      <c r="K41" s="43" t="n">
        <f aca="false">ROUND(K48/K34/K$1,4)</f>
        <v>0.0235</v>
      </c>
      <c r="L41" s="43" t="n">
        <f aca="false">ROUND(L48/L34/L$1,4)</f>
        <v>0.0235</v>
      </c>
      <c r="M41" s="43" t="n">
        <f aca="false">ROUND(M48/M34/M$1,4)</f>
        <v>0.0237</v>
      </c>
      <c r="N41" s="43" t="n">
        <f aca="false">ROUND(N48/N34/N$1,4)</f>
        <v>0.0234</v>
      </c>
      <c r="O41" s="553" t="n">
        <f aca="false">AVERAGE(C41:N41)</f>
        <v>0.0231833333333333</v>
      </c>
      <c r="Q41" s="43" t="n">
        <f aca="false">ROUND(Q48/Q34/Q$1,4)</f>
        <v>0.0228</v>
      </c>
      <c r="R41" s="43" t="n">
        <f aca="false">ROUND(R48/R34/R$1,4)</f>
        <v>0.0229</v>
      </c>
      <c r="S41" s="43" t="n">
        <f aca="false">ROUND(S48/S34/S$1,4)</f>
        <v>0.0235</v>
      </c>
      <c r="T41" s="43" t="n">
        <f aca="false">ROUND(T48/T34/T$1,4)</f>
        <v>0.0235</v>
      </c>
    </row>
    <row r="42" customFormat="false" ht="12.75" hidden="false" customHeight="false" outlineLevel="0" collapsed="false">
      <c r="A42" s="0" t="s">
        <v>514</v>
      </c>
      <c r="C42" s="43" t="n">
        <f aca="false">ROUND(C49/C35/C$1,4)</f>
        <v>0.0114</v>
      </c>
      <c r="D42" s="43" t="n">
        <f aca="false">ROUND(D49/D35/D$1,4)</f>
        <v>0.0107</v>
      </c>
      <c r="E42" s="43" t="n">
        <f aca="false">ROUND(E49/E35/E$1,4)</f>
        <v>0.011</v>
      </c>
      <c r="F42" s="43" t="n">
        <f aca="false">ROUND(F49/F35/F$1,4)</f>
        <v>0.0107</v>
      </c>
      <c r="G42" s="43" t="n">
        <f aca="false">ROUND(G49/G35/G$1,4)</f>
        <v>0.0105</v>
      </c>
      <c r="H42" s="43" t="n">
        <f aca="false">ROUND(H49/H35/H$1,4)</f>
        <v>0.011</v>
      </c>
      <c r="I42" s="43" t="n">
        <f aca="false">ROUND(I49/I35/I$1,4)</f>
        <v>0.0194</v>
      </c>
      <c r="J42" s="43" t="n">
        <f aca="false">ROUND(J49/J35/J$1,4)</f>
        <v>0.0191</v>
      </c>
      <c r="K42" s="43" t="n">
        <f aca="false">ROUND(K49/K35/K$1,4)</f>
        <v>0.0204</v>
      </c>
      <c r="L42" s="43" t="n">
        <f aca="false">ROUND(L49/L35/L$1,4)</f>
        <v>0.0199</v>
      </c>
      <c r="M42" s="43" t="n">
        <f aca="false">ROUND(M49/M35/M$1,4)</f>
        <v>0.0194</v>
      </c>
      <c r="N42" s="43" t="n">
        <f aca="false">ROUND(N49/N35/N$1,4)</f>
        <v>0.0197</v>
      </c>
      <c r="O42" s="553" t="n">
        <f aca="false">AVERAGE(C42:N42)</f>
        <v>0.0152666666666667</v>
      </c>
      <c r="Q42" s="43" t="n">
        <f aca="false">ROUND(Q49/Q35/Q$1,4)</f>
        <v>0.011</v>
      </c>
      <c r="R42" s="43" t="n">
        <f aca="false">ROUND(R49/R35/R$1,4)</f>
        <v>0.0107</v>
      </c>
      <c r="S42" s="43" t="n">
        <f aca="false">ROUND(S49/S35/S$1,4)</f>
        <v>0.0196</v>
      </c>
      <c r="T42" s="43" t="n">
        <f aca="false">ROUND(T49/T35/T$1,4)</f>
        <v>0.0196</v>
      </c>
    </row>
    <row r="43" customFormat="false" ht="12.75" hidden="false" customHeight="false" outlineLevel="0" collapsed="false">
      <c r="A43" s="0" t="s">
        <v>515</v>
      </c>
      <c r="C43" s="43" t="n">
        <f aca="false">ROUND(C50/C36/C$1,4)</f>
        <v>0.0056</v>
      </c>
      <c r="D43" s="43" t="n">
        <f aca="false">ROUND(D50/D36/D$1,4)</f>
        <v>0.0038</v>
      </c>
      <c r="E43" s="43" t="n">
        <f aca="false">ROUND(E50/E36/E$1,4)</f>
        <v>0.004</v>
      </c>
      <c r="F43" s="43" t="n">
        <f aca="false">ROUND(F50/F36/F$1,4)</f>
        <v>0.0123</v>
      </c>
      <c r="G43" s="43" t="n">
        <f aca="false">ROUND(G50/G36/G$1,4)</f>
        <v>0.0165</v>
      </c>
      <c r="H43" s="43" t="n">
        <f aca="false">ROUND(H50/H36/H$1,4)</f>
        <v>0.0178</v>
      </c>
      <c r="I43" s="43" t="n">
        <f aca="false">ROUND(I50/I36/I$1,4)</f>
        <v>0.0144</v>
      </c>
      <c r="J43" s="43" t="n">
        <f aca="false">ROUND(J50/J36/J$1,4)</f>
        <v>0.0124</v>
      </c>
      <c r="K43" s="43" t="n">
        <f aca="false">ROUND(K50/K36/K$1,4)</f>
        <v>0.0116</v>
      </c>
      <c r="L43" s="43" t="n">
        <f aca="false">ROUND(L50/L36/L$1,4)</f>
        <v>0.0093</v>
      </c>
      <c r="M43" s="43" t="n">
        <f aca="false">ROUND(M50/M36/M$1,4)</f>
        <v>0.0041</v>
      </c>
      <c r="N43" s="43" t="n">
        <f aca="false">ROUND(N50/N36/N$1,4)</f>
        <v>0.005</v>
      </c>
      <c r="O43" s="553" t="n">
        <f aca="false">AVERAGE(C43:N43)</f>
        <v>0.00973333333333333</v>
      </c>
      <c r="Q43" s="43" t="n">
        <f aca="false">ROUND(Q50/Q36/Q$1,4)</f>
        <v>0.0045</v>
      </c>
      <c r="R43" s="43" t="n">
        <f aca="false">ROUND(R50/R36/R$1,4)</f>
        <v>0.0156</v>
      </c>
      <c r="S43" s="43" t="n">
        <f aca="false">ROUND(S50/S36/S$1,4)</f>
        <v>0.0128</v>
      </c>
      <c r="T43" s="43" t="n">
        <f aca="false">ROUND(T50/T36/T$1,4)</f>
        <v>0.006</v>
      </c>
    </row>
    <row r="44" customFormat="false" ht="12.75" hidden="false" customHeight="false" outlineLevel="0" collapsed="false">
      <c r="A44" s="0" t="s">
        <v>516</v>
      </c>
      <c r="C44" s="43" t="n">
        <f aca="false">ROUND(C51/C37/C$1,4)</f>
        <v>0.0011</v>
      </c>
      <c r="D44" s="43" t="n">
        <f aca="false">ROUND(D51/D37/D$1,4)</f>
        <v>0.0011</v>
      </c>
      <c r="E44" s="43" t="n">
        <f aca="false">ROUND(E51/E37/E$1,4)</f>
        <v>0.0011</v>
      </c>
      <c r="F44" s="43" t="n">
        <f aca="false">ROUND(F51/F37/F$1,4)</f>
        <v>0.0011</v>
      </c>
      <c r="G44" s="43" t="n">
        <f aca="false">ROUND(G51/G37/G$1,4)</f>
        <v>0.0011</v>
      </c>
      <c r="H44" s="43" t="n">
        <f aca="false">ROUND(H51/H37/H$1,4)</f>
        <v>0.0011</v>
      </c>
      <c r="I44" s="43" t="n">
        <f aca="false">ROUND(I51/I37/I$1,4)</f>
        <v>0.0011</v>
      </c>
      <c r="J44" s="43" t="n">
        <f aca="false">ROUND(J51/J37/J$1,4)</f>
        <v>0.0011</v>
      </c>
      <c r="K44" s="43" t="n">
        <f aca="false">ROUND(K51/K37/K$1,4)</f>
        <v>0.0011</v>
      </c>
      <c r="L44" s="43" t="n">
        <f aca="false">ROUND(L51/L37/L$1,4)</f>
        <v>0.0011</v>
      </c>
      <c r="M44" s="43" t="n">
        <f aca="false">ROUND(M51/M37/M$1,4)</f>
        <v>0.0011</v>
      </c>
      <c r="N44" s="43" t="n">
        <f aca="false">ROUND(N51/N37/N$1,4)</f>
        <v>0.0011</v>
      </c>
      <c r="O44" s="553" t="n">
        <f aca="false">AVERAGE(C44:N44)</f>
        <v>0.0011</v>
      </c>
      <c r="Q44" s="43" t="n">
        <f aca="false">ROUND(Q51/Q37/Q$1,4)</f>
        <v>0.0011</v>
      </c>
      <c r="R44" s="43" t="n">
        <f aca="false">ROUND(R51/R37/R$1,4)</f>
        <v>0.0011</v>
      </c>
      <c r="S44" s="43" t="n">
        <f aca="false">ROUND(S51/S37/S$1,4)</f>
        <v>0.0011</v>
      </c>
      <c r="T44" s="43" t="n">
        <f aca="false">ROUND(T51/T37/T$1,4)</f>
        <v>0.0011</v>
      </c>
    </row>
    <row r="47" customFormat="false" ht="12.75" hidden="false" customHeight="false" outlineLevel="0" collapsed="false">
      <c r="A47" s="545" t="s">
        <v>12</v>
      </c>
      <c r="B47" s="546"/>
      <c r="C47" s="546"/>
      <c r="D47" s="546"/>
      <c r="E47" s="546"/>
      <c r="F47" s="547"/>
      <c r="G47" s="547"/>
      <c r="H47" s="547"/>
      <c r="I47" s="547"/>
      <c r="J47" s="547"/>
      <c r="K47" s="547"/>
      <c r="L47" s="547"/>
      <c r="M47" s="547"/>
      <c r="N47" s="547"/>
      <c r="O47" s="548"/>
      <c r="Q47" s="549"/>
      <c r="R47" s="546"/>
      <c r="S47" s="546"/>
      <c r="T47" s="550"/>
    </row>
    <row r="48" customFormat="false" ht="12.75" hidden="false" customHeight="false" outlineLevel="0" collapsed="false">
      <c r="A48" s="315" t="s">
        <v>513</v>
      </c>
      <c r="B48" s="183"/>
      <c r="C48" s="554" t="n">
        <f aca="false">Summary!B220</f>
        <v>726.081</v>
      </c>
      <c r="D48" s="554" t="n">
        <f aca="false">Summary!C220</f>
        <v>654.631</v>
      </c>
      <c r="E48" s="554" t="n">
        <f aca="false">Summary!D220</f>
        <v>702.633</v>
      </c>
      <c r="F48" s="554" t="n">
        <f aca="false">Summary!E220</f>
        <v>620.055</v>
      </c>
      <c r="G48" s="554" t="n">
        <f aca="false">Summary!F220</f>
        <v>639.55</v>
      </c>
      <c r="H48" s="554" t="n">
        <f aca="false">Summary!G220</f>
        <v>750.937</v>
      </c>
      <c r="I48" s="554" t="n">
        <f aca="false">Summary!H220</f>
        <v>803.021</v>
      </c>
      <c r="J48" s="554" t="n">
        <f aca="false">Summary!I220</f>
        <v>807.712</v>
      </c>
      <c r="K48" s="554" t="n">
        <f aca="false">Summary!J220</f>
        <v>784.474</v>
      </c>
      <c r="L48" s="554" t="n">
        <f aca="false">Summary!K220</f>
        <v>815.54</v>
      </c>
      <c r="M48" s="554" t="n">
        <f aca="false">Summary!L220</f>
        <v>763.729</v>
      </c>
      <c r="N48" s="554" t="n">
        <f aca="false">Summary!M220</f>
        <v>777.204</v>
      </c>
      <c r="O48" s="555" t="n">
        <f aca="false">SUM(C48:N48)</f>
        <v>8845.567</v>
      </c>
      <c r="Q48" s="555" t="n">
        <f aca="false">SUM(C48:E48)</f>
        <v>2083.345</v>
      </c>
      <c r="R48" s="555" t="n">
        <f aca="false">SUM(F48:H48)</f>
        <v>2010.542</v>
      </c>
      <c r="S48" s="555" t="n">
        <f aca="false">SUM(I48:K48)</f>
        <v>2395.207</v>
      </c>
      <c r="T48" s="555" t="n">
        <f aca="false">SUM(L48:N48)</f>
        <v>2356.473</v>
      </c>
    </row>
    <row r="49" customFormat="false" ht="12.75" hidden="false" customHeight="false" outlineLevel="0" collapsed="false">
      <c r="A49" s="0" t="s">
        <v>514</v>
      </c>
      <c r="C49" s="540" t="n">
        <f aca="false">Summary!B253</f>
        <v>131.156</v>
      </c>
      <c r="D49" s="540" t="n">
        <f aca="false">Summary!C253</f>
        <v>113.009</v>
      </c>
      <c r="E49" s="540" t="n">
        <f aca="false">Summary!D253</f>
        <v>120.014</v>
      </c>
      <c r="F49" s="540" t="n">
        <f aca="false">Summary!E253</f>
        <v>143.572</v>
      </c>
      <c r="G49" s="540" t="n">
        <f aca="false">Summary!F253</f>
        <v>143.489</v>
      </c>
      <c r="H49" s="540" t="n">
        <f aca="false">Summary!G253</f>
        <v>144.092</v>
      </c>
      <c r="I49" s="540" t="n">
        <f aca="false">Summary!H253</f>
        <v>256.051</v>
      </c>
      <c r="J49" s="540" t="n">
        <f aca="false">Summary!I253</f>
        <v>245.888</v>
      </c>
      <c r="K49" s="540" t="n">
        <f aca="false">Summary!J253</f>
        <v>241.217</v>
      </c>
      <c r="L49" s="540" t="n">
        <f aca="false">Summary!K253</f>
        <v>238.282</v>
      </c>
      <c r="M49" s="540" t="n">
        <f aca="false">Summary!L253</f>
        <v>246.615</v>
      </c>
      <c r="N49" s="540" t="n">
        <f aca="false">Summary!M253</f>
        <v>267.352</v>
      </c>
      <c r="O49" s="554" t="n">
        <f aca="false">SUM(C49:N49)</f>
        <v>2290.737</v>
      </c>
      <c r="Q49" s="540" t="n">
        <f aca="false">SUM(C49:E49)</f>
        <v>364.179</v>
      </c>
      <c r="R49" s="540" t="n">
        <f aca="false">SUM(F49:H49)</f>
        <v>431.153</v>
      </c>
      <c r="S49" s="540" t="n">
        <f aca="false">SUM(I49:K49)</f>
        <v>743.156</v>
      </c>
      <c r="T49" s="540" t="n">
        <f aca="false">SUM(L49:N49)</f>
        <v>752.249</v>
      </c>
    </row>
    <row r="50" customFormat="false" ht="12.75" hidden="false" customHeight="false" outlineLevel="0" collapsed="false">
      <c r="A50" s="0" t="s">
        <v>515</v>
      </c>
      <c r="C50" s="540" t="n">
        <f aca="false">Summary!B271</f>
        <v>87.7835</v>
      </c>
      <c r="D50" s="540" t="n">
        <f aca="false">Summary!C271</f>
        <v>55.647</v>
      </c>
      <c r="E50" s="540" t="n">
        <f aca="false">Summary!D271</f>
        <v>66.2485</v>
      </c>
      <c r="F50" s="540" t="n">
        <f aca="false">Summary!E271</f>
        <v>170.571</v>
      </c>
      <c r="G50" s="540" t="n">
        <f aca="false">Summary!F271</f>
        <v>248.408</v>
      </c>
      <c r="H50" s="540" t="n">
        <f aca="false">Summary!G271</f>
        <v>279.386</v>
      </c>
      <c r="I50" s="540" t="n">
        <f aca="false">Summary!H271</f>
        <v>204.09</v>
      </c>
      <c r="J50" s="540" t="n">
        <f aca="false">Summary!I271</f>
        <v>209.103</v>
      </c>
      <c r="K50" s="540" t="n">
        <f aca="false">Summary!J271</f>
        <v>163.021</v>
      </c>
      <c r="L50" s="540" t="n">
        <f aca="false">Summary!K271</f>
        <v>135.098</v>
      </c>
      <c r="M50" s="540" t="n">
        <f aca="false">Summary!L271</f>
        <v>63.874</v>
      </c>
      <c r="N50" s="540" t="n">
        <f aca="false">Summary!M271</f>
        <v>87.859</v>
      </c>
      <c r="O50" s="554" t="n">
        <f aca="false">SUM(C50:N50)</f>
        <v>1771.089</v>
      </c>
      <c r="Q50" s="540" t="n">
        <f aca="false">SUM(C50:E50)</f>
        <v>209.679</v>
      </c>
      <c r="R50" s="540" t="n">
        <f aca="false">SUM(F50:H50)</f>
        <v>698.365</v>
      </c>
      <c r="S50" s="540" t="n">
        <f aca="false">SUM(I50:K50)</f>
        <v>576.214</v>
      </c>
      <c r="T50" s="540" t="n">
        <f aca="false">SUM(L50:N50)</f>
        <v>286.831</v>
      </c>
    </row>
    <row r="51" customFormat="false" ht="15" hidden="false" customHeight="false" outlineLevel="0" collapsed="false">
      <c r="A51" s="0" t="s">
        <v>516</v>
      </c>
      <c r="C51" s="556" t="n">
        <f aca="false">Summary!B281</f>
        <v>16.286</v>
      </c>
      <c r="D51" s="556" t="n">
        <f aca="false">Summary!C281</f>
        <v>15.017</v>
      </c>
      <c r="E51" s="556" t="n">
        <f aca="false">Summary!D281</f>
        <v>15.469</v>
      </c>
      <c r="F51" s="556" t="n">
        <f aca="false">Summary!E281</f>
        <v>14.497</v>
      </c>
      <c r="G51" s="556" t="n">
        <f aca="false">Summary!F281</f>
        <v>14.003</v>
      </c>
      <c r="H51" s="556" t="n">
        <f aca="false">Summary!G281</f>
        <v>13.394</v>
      </c>
      <c r="I51" s="556" t="n">
        <f aca="false">Summary!H281</f>
        <v>15.469</v>
      </c>
      <c r="J51" s="556" t="n">
        <f aca="false">Summary!I281</f>
        <v>14.654</v>
      </c>
      <c r="K51" s="556" t="n">
        <f aca="false">Summary!J281</f>
        <v>14.339</v>
      </c>
      <c r="L51" s="556" t="n">
        <f aca="false">Summary!K281</f>
        <v>14.98</v>
      </c>
      <c r="M51" s="556" t="n">
        <f aca="false">Summary!L281</f>
        <v>13.694</v>
      </c>
      <c r="N51" s="556" t="n">
        <f aca="false">Summary!M281</f>
        <v>14.306</v>
      </c>
      <c r="O51" s="557" t="n">
        <f aca="false">SUM(C51:N51)</f>
        <v>176.108</v>
      </c>
      <c r="Q51" s="556" t="n">
        <f aca="false">SUM(C51:E51)</f>
        <v>46.772</v>
      </c>
      <c r="R51" s="556" t="n">
        <f aca="false">SUM(F51:H51)</f>
        <v>41.894</v>
      </c>
      <c r="S51" s="556" t="n">
        <f aca="false">SUM(I51:K51)</f>
        <v>44.462</v>
      </c>
      <c r="T51" s="556" t="n">
        <f aca="false">SUM(L51:N51)</f>
        <v>42.98</v>
      </c>
    </row>
    <row r="52" customFormat="false" ht="12.75" hidden="false" customHeight="false" outlineLevel="0" collapsed="false">
      <c r="C52" s="554" t="n">
        <f aca="false">SUM(C48:C51)</f>
        <v>961.3065</v>
      </c>
      <c r="D52" s="554" t="n">
        <f aca="false">SUM(D48:D51)</f>
        <v>838.304</v>
      </c>
      <c r="E52" s="554" t="n">
        <f aca="false">SUM(E48:E51)</f>
        <v>904.3645</v>
      </c>
      <c r="F52" s="554" t="n">
        <f aca="false">SUM(F48:F51)</f>
        <v>948.695</v>
      </c>
      <c r="G52" s="554" t="n">
        <f aca="false">SUM(G48:G51)</f>
        <v>1045.45</v>
      </c>
      <c r="H52" s="554" t="n">
        <f aca="false">SUM(H48:H51)</f>
        <v>1187.809</v>
      </c>
      <c r="I52" s="554" t="n">
        <f aca="false">SUM(I48:I51)</f>
        <v>1278.631</v>
      </c>
      <c r="J52" s="554" t="n">
        <f aca="false">SUM(J48:J51)</f>
        <v>1277.357</v>
      </c>
      <c r="K52" s="554" t="n">
        <f aca="false">SUM(K48:K51)</f>
        <v>1203.051</v>
      </c>
      <c r="L52" s="554" t="n">
        <f aca="false">SUM(L48:L51)</f>
        <v>1203.9</v>
      </c>
      <c r="M52" s="554" t="n">
        <f aca="false">SUM(M48:M51)</f>
        <v>1087.912</v>
      </c>
      <c r="N52" s="554" t="n">
        <f aca="false">SUM(N48:N51)</f>
        <v>1146.721</v>
      </c>
      <c r="O52" s="554" t="n">
        <f aca="false">SUM(O48:O51)</f>
        <v>13083.501</v>
      </c>
      <c r="Q52" s="554" t="n">
        <f aca="false">SUM(Q48:Q51)</f>
        <v>2703.975</v>
      </c>
      <c r="R52" s="554" t="n">
        <f aca="false">SUM(R48:R51)</f>
        <v>3181.954</v>
      </c>
      <c r="S52" s="554" t="n">
        <f aca="false">SUM(S48:S51)</f>
        <v>3759.039</v>
      </c>
      <c r="T52" s="554" t="n">
        <f aca="false">SUM(T48:T51)</f>
        <v>3438.533</v>
      </c>
    </row>
    <row r="53" customFormat="false" ht="12.75" hidden="false" customHeight="false" outlineLevel="0" collapsed="false">
      <c r="C53" s="554"/>
      <c r="D53" s="554"/>
      <c r="E53" s="554"/>
      <c r="F53" s="554"/>
      <c r="G53" s="554"/>
      <c r="H53" s="554"/>
      <c r="I53" s="554"/>
      <c r="J53" s="554"/>
      <c r="K53" s="554"/>
      <c r="L53" s="554"/>
      <c r="M53" s="554"/>
      <c r="N53" s="554"/>
      <c r="O53" s="554"/>
    </row>
    <row r="55" customFormat="false" ht="12.75" hidden="false" customHeight="false" outlineLevel="0" collapsed="false">
      <c r="A55" s="42" t="s">
        <v>519</v>
      </c>
      <c r="C55" s="558" t="n">
        <f aca="false">C52+C27</f>
        <v>13594.274181068</v>
      </c>
      <c r="D55" s="558" t="n">
        <f aca="false">D52+D27</f>
        <v>12161.591422384</v>
      </c>
      <c r="E55" s="558" t="n">
        <f aca="false">E52+E27</f>
        <v>13325.050024568</v>
      </c>
      <c r="F55" s="558" t="n">
        <f aca="false">F52+F27</f>
        <v>13129.43616416</v>
      </c>
      <c r="G55" s="558" t="n">
        <f aca="false">G52+G27</f>
        <v>13594.986112572</v>
      </c>
      <c r="H55" s="558" t="n">
        <f aca="false">H52+H27</f>
        <v>14321.76144068</v>
      </c>
      <c r="I55" s="558" t="n">
        <f aca="false">I52+I27</f>
        <v>15369.566417948</v>
      </c>
      <c r="J55" s="558" t="n">
        <f aca="false">J52+J27</f>
        <v>15359.714199504</v>
      </c>
      <c r="K55" s="558" t="n">
        <f aca="false">K52+K27</f>
        <v>14828.57273572</v>
      </c>
      <c r="L55" s="558" t="n">
        <f aca="false">L52+L27</f>
        <v>15178.4891355</v>
      </c>
      <c r="M55" s="558" t="n">
        <f aca="false">M52+M27</f>
        <v>15312.345968</v>
      </c>
      <c r="N55" s="558" t="n">
        <f aca="false">N52+N27</f>
        <v>15878.287401</v>
      </c>
      <c r="O55" s="558" t="n">
        <f aca="false">O52+O27</f>
        <v>172054.075203104</v>
      </c>
      <c r="Q55" s="558" t="n">
        <f aca="false">Q52+Q27</f>
        <v>39080.91562802</v>
      </c>
      <c r="R55" s="558" t="n">
        <f aca="false">R52+R27</f>
        <v>41046.183717412</v>
      </c>
      <c r="S55" s="558" t="n">
        <f aca="false">S52+S27</f>
        <v>45557.853353172</v>
      </c>
      <c r="T55" s="558" t="n">
        <f aca="false">T52+T27</f>
        <v>46369.1225045</v>
      </c>
      <c r="U55" s="558" t="n">
        <f aca="false">SUM(Q55:T55)</f>
        <v>172054.075203104</v>
      </c>
    </row>
    <row r="56" customFormat="false" ht="12.75" hidden="false" customHeight="false" outlineLevel="0" collapsed="false">
      <c r="A56" s="42"/>
      <c r="C56" s="558"/>
      <c r="D56" s="558"/>
      <c r="E56" s="558"/>
      <c r="F56" s="558"/>
      <c r="G56" s="558"/>
      <c r="H56" s="558"/>
      <c r="I56" s="558"/>
      <c r="J56" s="558"/>
      <c r="K56" s="558"/>
      <c r="L56" s="558"/>
      <c r="M56" s="558"/>
      <c r="N56" s="558"/>
      <c r="O56" s="558"/>
      <c r="Q56" s="558"/>
      <c r="R56" s="558"/>
      <c r="S56" s="558"/>
      <c r="T56" s="558"/>
      <c r="U56" s="558"/>
    </row>
    <row r="58" customFormat="false" ht="12.75" hidden="false" customHeight="false" outlineLevel="0" collapsed="false">
      <c r="A58" s="0" t="s">
        <v>520</v>
      </c>
      <c r="C58" s="554" t="n">
        <f aca="false">'Annual Fuel Calc'!C82</f>
        <v>783</v>
      </c>
      <c r="D58" s="554" t="n">
        <f aca="false">'Annual Fuel Calc'!D82</f>
        <v>707</v>
      </c>
      <c r="E58" s="554" t="n">
        <f aca="false">'Annual Fuel Calc'!E82</f>
        <v>783</v>
      </c>
      <c r="F58" s="554" t="n">
        <f aca="false">'Annual Fuel Calc'!F82</f>
        <v>758</v>
      </c>
      <c r="G58" s="554" t="n">
        <f aca="false">'Annual Fuel Calc'!G82</f>
        <v>783</v>
      </c>
      <c r="H58" s="554" t="n">
        <f aca="false">'Annual Fuel Calc'!H82</f>
        <v>758</v>
      </c>
      <c r="I58" s="554" t="n">
        <f aca="false">'Annual Fuel Calc'!I82</f>
        <v>783</v>
      </c>
      <c r="J58" s="554" t="n">
        <f aca="false">'Annual Fuel Calc'!J82</f>
        <v>783</v>
      </c>
      <c r="K58" s="554" t="n">
        <f aca="false">'Annual Fuel Calc'!K82</f>
        <v>758</v>
      </c>
      <c r="L58" s="554" t="n">
        <f aca="false">'Annual Fuel Calc'!L82</f>
        <v>783</v>
      </c>
      <c r="M58" s="554" t="n">
        <f aca="false">'Annual Fuel Calc'!M82</f>
        <v>758</v>
      </c>
      <c r="N58" s="554" t="n">
        <f aca="false">'Annual Fuel Calc'!N82</f>
        <v>783</v>
      </c>
      <c r="O58" s="558" t="n">
        <f aca="false">SUM(C58:N58)</f>
        <v>9220</v>
      </c>
      <c r="Q58" s="555" t="n">
        <f aca="false">SUM(C58:E58)</f>
        <v>2273</v>
      </c>
      <c r="R58" s="555" t="n">
        <f aca="false">SUM(F58:H58)</f>
        <v>2299</v>
      </c>
      <c r="S58" s="555" t="n">
        <f aca="false">SUM(I58:K58)</f>
        <v>2324</v>
      </c>
      <c r="T58" s="555" t="n">
        <f aca="false">SUM(L58:N58)</f>
        <v>2324</v>
      </c>
    </row>
    <row r="59" customFormat="false" ht="12.75" hidden="false" customHeight="false" outlineLevel="0" collapsed="false">
      <c r="A59" s="0" t="s">
        <v>521</v>
      </c>
      <c r="C59" s="554" t="n">
        <f aca="false">'Annual Fuel Calc'!C83</f>
        <v>0</v>
      </c>
      <c r="D59" s="554" t="n">
        <f aca="false">'Annual Fuel Calc'!D83</f>
        <v>0</v>
      </c>
      <c r="E59" s="554" t="n">
        <f aca="false">'Annual Fuel Calc'!E83</f>
        <v>0</v>
      </c>
      <c r="F59" s="554" t="n">
        <f aca="false">'Annual Fuel Calc'!F83</f>
        <v>0</v>
      </c>
      <c r="G59" s="554" t="n">
        <f aca="false">'Annual Fuel Calc'!G83</f>
        <v>0</v>
      </c>
      <c r="H59" s="554" t="n">
        <f aca="false">'Annual Fuel Calc'!H83</f>
        <v>0</v>
      </c>
      <c r="I59" s="554" t="n">
        <f aca="false">'Annual Fuel Calc'!I83</f>
        <v>0</v>
      </c>
      <c r="J59" s="554" t="n">
        <f aca="false">'Annual Fuel Calc'!J83</f>
        <v>0</v>
      </c>
      <c r="K59" s="554" t="n">
        <f aca="false">'Annual Fuel Calc'!K83</f>
        <v>0</v>
      </c>
      <c r="L59" s="554" t="n">
        <f aca="false">'Annual Fuel Calc'!L83</f>
        <v>0</v>
      </c>
      <c r="M59" s="554" t="n">
        <f aca="false">'Annual Fuel Calc'!M83</f>
        <v>0</v>
      </c>
      <c r="N59" s="554" t="n">
        <f aca="false">'Annual Fuel Calc'!N83</f>
        <v>0</v>
      </c>
      <c r="O59" s="558" t="n">
        <f aca="false">SUM(C59:N59)</f>
        <v>0</v>
      </c>
      <c r="Q59" s="540" t="n">
        <f aca="false">SUM(C59:E59)</f>
        <v>0</v>
      </c>
      <c r="R59" s="540" t="n">
        <f aca="false">SUM(F59:H59)</f>
        <v>0</v>
      </c>
      <c r="S59" s="540" t="n">
        <f aca="false">SUM(I59:K59)</f>
        <v>0</v>
      </c>
      <c r="T59" s="540" t="n">
        <f aca="false">SUM(L59:N59)</f>
        <v>0</v>
      </c>
    </row>
    <row r="60" customFormat="false" ht="12.75" hidden="false" customHeight="false" outlineLevel="0" collapsed="false">
      <c r="A60" s="0" t="s">
        <v>522</v>
      </c>
      <c r="C60" s="554" t="n">
        <f aca="false">'Annual Fuel Calc'!C84</f>
        <v>2063</v>
      </c>
      <c r="D60" s="554" t="n">
        <f aca="false">'Annual Fuel Calc'!D84</f>
        <v>1815</v>
      </c>
      <c r="E60" s="554" t="n">
        <f aca="false">'Annual Fuel Calc'!E84</f>
        <v>1897</v>
      </c>
      <c r="F60" s="554" t="n">
        <f aca="false">'Annual Fuel Calc'!F84</f>
        <v>1589</v>
      </c>
      <c r="G60" s="554" t="n">
        <f aca="false">'Annual Fuel Calc'!G84</f>
        <v>1628</v>
      </c>
      <c r="H60" s="554" t="n">
        <f aca="false">'Annual Fuel Calc'!H84</f>
        <v>1362</v>
      </c>
      <c r="I60" s="554" t="n">
        <f aca="false">'Annual Fuel Calc'!I84</f>
        <v>1687</v>
      </c>
      <c r="J60" s="554" t="n">
        <f aca="false">'Annual Fuel Calc'!J84</f>
        <v>1537</v>
      </c>
      <c r="K60" s="554" t="n">
        <f aca="false">'Annual Fuel Calc'!K84</f>
        <v>1658</v>
      </c>
      <c r="L60" s="554" t="n">
        <f aca="false">'Annual Fuel Calc'!L84</f>
        <v>1755</v>
      </c>
      <c r="M60" s="554" t="n">
        <f aca="false">'Annual Fuel Calc'!M84</f>
        <v>1467</v>
      </c>
      <c r="N60" s="554" t="n">
        <f aca="false">'Annual Fuel Calc'!N84</f>
        <v>1333</v>
      </c>
      <c r="O60" s="558" t="n">
        <f aca="false">SUM(C60:N60)</f>
        <v>19791</v>
      </c>
      <c r="Q60" s="540" t="n">
        <f aca="false">SUM(C60:E60)</f>
        <v>5775</v>
      </c>
      <c r="R60" s="540" t="n">
        <f aca="false">SUM(F60:H60)</f>
        <v>4579</v>
      </c>
      <c r="S60" s="540" t="n">
        <f aca="false">SUM(I60:K60)</f>
        <v>4882</v>
      </c>
      <c r="T60" s="540" t="n">
        <f aca="false">SUM(L60:N60)</f>
        <v>4555</v>
      </c>
    </row>
    <row r="61" customFormat="false" ht="15" hidden="false" customHeight="false" outlineLevel="0" collapsed="false">
      <c r="A61" s="0" t="s">
        <v>454</v>
      </c>
      <c r="C61" s="559" t="n">
        <f aca="false">'Annual Fuel Calc'!C85</f>
        <v>-94.74642096</v>
      </c>
      <c r="D61" s="559" t="n">
        <f aca="false">'Annual Fuel Calc'!D85</f>
        <v>-86.79804336</v>
      </c>
      <c r="E61" s="559" t="n">
        <f aca="false">'Annual Fuel Calc'!E85</f>
        <v>-91.40840079</v>
      </c>
      <c r="F61" s="559" t="n">
        <f aca="false">'Annual Fuel Calc'!F85</f>
        <v>-81.3778848</v>
      </c>
      <c r="G61" s="559" t="n">
        <f aca="false">'Annual Fuel Calc'!G85</f>
        <v>-84.80562492</v>
      </c>
      <c r="H61" s="559" t="n">
        <f aca="false">'Annual Fuel Calc'!H85</f>
        <v>-93.6802089</v>
      </c>
      <c r="I61" s="559" t="n">
        <f aca="false">'Annual Fuel Calc'!I85</f>
        <v>-94.27296819</v>
      </c>
      <c r="J61" s="559" t="n">
        <f aca="false">'Annual Fuel Calc'!J85</f>
        <v>-101.6260011</v>
      </c>
      <c r="K61" s="559" t="n">
        <f aca="false">'Annual Fuel Calc'!K85</f>
        <v>-92.088846</v>
      </c>
      <c r="L61" s="559" t="n">
        <f aca="false">'Annual Fuel Calc'!L85</f>
        <v>-95.35063824</v>
      </c>
      <c r="M61" s="559" t="n">
        <f aca="false">'Annual Fuel Calc'!M85</f>
        <v>-101.643048</v>
      </c>
      <c r="N61" s="559" t="n">
        <f aca="false">'Annual Fuel Calc'!N85</f>
        <v>-116.40535464</v>
      </c>
      <c r="O61" s="560" t="n">
        <f aca="false">SUM(C61:N61)</f>
        <v>-1134.2034399</v>
      </c>
      <c r="Q61" s="556" t="n">
        <f aca="false">SUM(C61:E61)</f>
        <v>-272.95286511</v>
      </c>
      <c r="R61" s="556" t="n">
        <f aca="false">SUM(F61:H61)</f>
        <v>-259.86371862</v>
      </c>
      <c r="S61" s="556" t="n">
        <f aca="false">SUM(I61:K61)</f>
        <v>-287.98781529</v>
      </c>
      <c r="T61" s="556" t="n">
        <f aca="false">SUM(L61:N61)</f>
        <v>-313.39904088</v>
      </c>
    </row>
    <row r="62" customFormat="false" ht="12.75" hidden="false" customHeight="false" outlineLevel="0" collapsed="false">
      <c r="A62" s="0" t="s">
        <v>523</v>
      </c>
      <c r="C62" s="558" t="n">
        <f aca="false">SUM(C58:C61)</f>
        <v>2751.25357904</v>
      </c>
      <c r="D62" s="558" t="n">
        <f aca="false">SUM(D58:D61)</f>
        <v>2435.20195664</v>
      </c>
      <c r="E62" s="558" t="n">
        <f aca="false">SUM(E58:E61)</f>
        <v>2588.59159921</v>
      </c>
      <c r="F62" s="558" t="n">
        <f aca="false">SUM(F58:F61)</f>
        <v>2265.6221152</v>
      </c>
      <c r="G62" s="558" t="n">
        <f aca="false">SUM(G58:G61)</f>
        <v>2326.19437508</v>
      </c>
      <c r="H62" s="558" t="n">
        <f aca="false">SUM(H58:H61)</f>
        <v>2026.3197911</v>
      </c>
      <c r="I62" s="558" t="n">
        <f aca="false">SUM(I58:I61)</f>
        <v>2375.72703181</v>
      </c>
      <c r="J62" s="558" t="n">
        <f aca="false">SUM(J58:J61)</f>
        <v>2218.3739989</v>
      </c>
      <c r="K62" s="558" t="n">
        <f aca="false">SUM(K58:K61)</f>
        <v>2323.911154</v>
      </c>
      <c r="L62" s="558" t="n">
        <f aca="false">SUM(L58:L61)</f>
        <v>2442.64936176</v>
      </c>
      <c r="M62" s="558" t="n">
        <f aca="false">SUM(M58:M61)</f>
        <v>2123.356952</v>
      </c>
      <c r="N62" s="558" t="n">
        <f aca="false">SUM(N58:N61)</f>
        <v>1999.59464536</v>
      </c>
      <c r="O62" s="558" t="n">
        <f aca="false">SUM(C62:N62)</f>
        <v>27876.7965601</v>
      </c>
      <c r="Q62" s="554" t="n">
        <f aca="false">SUM(Q58:Q61)</f>
        <v>7775.04713489</v>
      </c>
      <c r="R62" s="554" t="n">
        <f aca="false">SUM(R58:R61)</f>
        <v>6618.13628138</v>
      </c>
      <c r="S62" s="554" t="n">
        <f aca="false">SUM(S58:S61)</f>
        <v>6918.01218471</v>
      </c>
      <c r="T62" s="554" t="n">
        <f aca="false">SUM(T58:T61)</f>
        <v>6565.60095912</v>
      </c>
      <c r="U62" s="558" t="n">
        <f aca="false">SUM(Q62:T62)</f>
        <v>27876.7965601</v>
      </c>
    </row>
  </sheetData>
  <mergeCells count="4">
    <mergeCell ref="A2:O2"/>
    <mergeCell ref="Q2:T2"/>
    <mergeCell ref="A3:O3"/>
    <mergeCell ref="Q3:T3"/>
  </mergeCells>
  <printOptions headings="false" gridLines="false" gridLinesSet="true" horizontalCentered="false" verticalCentered="false"/>
  <pageMargins left="0.25" right="0.2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4"/>
  <sheetViews>
    <sheetView showFormulas="false" showGridLines="true" showRowColHeaders="true" showZeros="true" rightToLeft="false" tabSelected="false" showOutlineSymbols="true" defaultGridColor="true" view="normal" topLeftCell="A64" colorId="64" zoomScale="75" zoomScaleNormal="75" zoomScalePageLayoutView="100" workbookViewId="0">
      <selection pane="topLeft" activeCell="B67" activeCellId="0" sqref="B67"/>
    </sheetView>
  </sheetViews>
  <sheetFormatPr defaultColWidth="13.13671875" defaultRowHeight="12.75" customHeight="true" zeroHeight="false" outlineLevelRow="0" outlineLevelCol="0"/>
  <cols>
    <col collapsed="false" customWidth="false" hidden="false" outlineLevel="0" max="1" min="1" style="30" width="13.14"/>
    <col collapsed="false" customWidth="true" hidden="false" outlineLevel="0" max="2" min="2" style="30" width="15.99"/>
    <col collapsed="false" customWidth="false" hidden="false" outlineLevel="0" max="3" min="3" style="30" width="13.14"/>
    <col collapsed="false" customWidth="true" hidden="false" outlineLevel="0" max="4" min="4" style="30" width="13.7"/>
    <col collapsed="false" customWidth="true" hidden="false" outlineLevel="0" max="5" min="5" style="30" width="5.13"/>
    <col collapsed="false" customWidth="true" hidden="false" outlineLevel="0" max="6" min="6" style="561" width="11.13"/>
    <col collapsed="false" customWidth="false" hidden="false" outlineLevel="0" max="7" min="7" style="561" width="13.14"/>
    <col collapsed="false" customWidth="false" hidden="false" outlineLevel="0" max="8" min="8" style="562" width="13.14"/>
    <col collapsed="false" customWidth="true" hidden="false" outlineLevel="0" max="9" min="9" style="562" width="9.7"/>
    <col collapsed="false" customWidth="true" hidden="false" outlineLevel="0" max="10" min="10" style="562" width="9.56"/>
    <col collapsed="false" customWidth="true" hidden="false" outlineLevel="0" max="11" min="11" style="562" width="10.41"/>
    <col collapsed="false" customWidth="true" hidden="false" outlineLevel="0" max="12" min="12" style="562" width="14.7"/>
    <col collapsed="false" customWidth="false" hidden="false" outlineLevel="0" max="14" min="13" style="562" width="13.14"/>
    <col collapsed="false" customWidth="true" hidden="false" outlineLevel="0" max="15" min="15" style="562" width="19.56"/>
    <col collapsed="false" customWidth="true" hidden="false" outlineLevel="0" max="16" min="16" style="563" width="27.85"/>
    <col collapsed="false" customWidth="true" hidden="false" outlineLevel="0" max="17" min="17" style="30" width="5.99"/>
    <col collapsed="false" customWidth="true" hidden="false" outlineLevel="0" max="18" min="18" style="30" width="6.41"/>
    <col collapsed="false" customWidth="true" hidden="false" outlineLevel="0" max="19" min="19" style="563" width="2.7"/>
    <col collapsed="false" customWidth="false" hidden="false" outlineLevel="0" max="20" min="20" style="30" width="13.14"/>
  </cols>
  <sheetData>
    <row r="1" customFormat="false" ht="8.25" hidden="false" customHeight="true" outlineLevel="0" collapsed="false">
      <c r="A1" s="564"/>
      <c r="P1" s="565"/>
      <c r="Q1" s="566"/>
      <c r="R1" s="566"/>
      <c r="S1" s="565"/>
      <c r="T1" s="566"/>
    </row>
    <row r="2" customFormat="false" ht="20.25" hidden="false" customHeight="false" outlineLevel="0" collapsed="false">
      <c r="A2" s="567" t="s">
        <v>524</v>
      </c>
      <c r="E2" s="30" t="n">
        <v>30</v>
      </c>
      <c r="P2" s="568" t="n">
        <f aca="true">NOW()</f>
        <v>45926.8875175333</v>
      </c>
      <c r="Q2" s="569"/>
      <c r="R2" s="569"/>
      <c r="S2" s="565"/>
      <c r="T2" s="566"/>
    </row>
    <row r="3" customFormat="false" ht="12.75" hidden="false" customHeight="false" outlineLevel="0" collapsed="false">
      <c r="A3" s="48" t="s">
        <v>110</v>
      </c>
      <c r="B3" s="570" t="s">
        <v>525</v>
      </c>
      <c r="C3" s="48" t="s">
        <v>111</v>
      </c>
      <c r="D3" s="48" t="s">
        <v>112</v>
      </c>
      <c r="E3" s="48" t="s">
        <v>526</v>
      </c>
      <c r="F3" s="571"/>
      <c r="G3" s="571" t="s">
        <v>35</v>
      </c>
      <c r="H3" s="79" t="s">
        <v>527</v>
      </c>
      <c r="I3" s="79" t="s">
        <v>113</v>
      </c>
      <c r="J3" s="79" t="s">
        <v>114</v>
      </c>
      <c r="K3" s="53" t="s">
        <v>115</v>
      </c>
      <c r="L3" s="53" t="s">
        <v>36</v>
      </c>
      <c r="M3" s="53" t="s">
        <v>228</v>
      </c>
      <c r="N3" s="53" t="s">
        <v>35</v>
      </c>
      <c r="O3" s="53" t="s">
        <v>31</v>
      </c>
      <c r="P3" s="572" t="s">
        <v>528</v>
      </c>
      <c r="Q3" s="48" t="s">
        <v>529</v>
      </c>
      <c r="R3" s="48" t="s">
        <v>530</v>
      </c>
      <c r="S3" s="572"/>
      <c r="T3" s="47" t="s">
        <v>31</v>
      </c>
    </row>
    <row r="4" customFormat="false" ht="12" hidden="false" customHeight="true" outlineLevel="0" collapsed="false">
      <c r="A4" s="55" t="s">
        <v>118</v>
      </c>
      <c r="B4" s="55" t="s">
        <v>110</v>
      </c>
      <c r="C4" s="55" t="s">
        <v>120</v>
      </c>
      <c r="D4" s="55" t="s">
        <v>121</v>
      </c>
      <c r="E4" s="55" t="s">
        <v>531</v>
      </c>
      <c r="F4" s="573" t="s">
        <v>122</v>
      </c>
      <c r="G4" s="573" t="s">
        <v>532</v>
      </c>
      <c r="H4" s="59" t="s">
        <v>123</v>
      </c>
      <c r="I4" s="59" t="s">
        <v>123</v>
      </c>
      <c r="J4" s="59" t="s">
        <v>123</v>
      </c>
      <c r="K4" s="59" t="s">
        <v>123</v>
      </c>
      <c r="L4" s="59" t="s">
        <v>125</v>
      </c>
      <c r="M4" s="59" t="s">
        <v>125</v>
      </c>
      <c r="N4" s="59" t="s">
        <v>125</v>
      </c>
      <c r="O4" s="59" t="s">
        <v>8</v>
      </c>
      <c r="P4" s="574" t="s">
        <v>533</v>
      </c>
      <c r="Q4" s="77" t="s">
        <v>534</v>
      </c>
      <c r="R4" s="77" t="s">
        <v>534</v>
      </c>
      <c r="S4" s="575"/>
      <c r="T4" s="576" t="s">
        <v>535</v>
      </c>
    </row>
    <row r="5" customFormat="false" ht="12" hidden="false" customHeight="true" outlineLevel="0" collapsed="false">
      <c r="A5" s="577" t="s">
        <v>536</v>
      </c>
      <c r="B5" s="577" t="s">
        <v>536</v>
      </c>
      <c r="C5" s="77"/>
      <c r="D5" s="77"/>
      <c r="E5" s="77"/>
      <c r="F5" s="578"/>
      <c r="G5" s="578"/>
      <c r="H5" s="79"/>
      <c r="I5" s="79"/>
      <c r="J5" s="79"/>
      <c r="K5" s="79"/>
      <c r="L5" s="79"/>
      <c r="M5" s="79"/>
      <c r="N5" s="79"/>
      <c r="O5" s="79"/>
      <c r="P5" s="575"/>
      <c r="Q5" s="77"/>
      <c r="R5" s="77"/>
      <c r="S5" s="575"/>
      <c r="T5" s="579"/>
    </row>
    <row r="6" customFormat="false" ht="12.75" hidden="false" customHeight="true" outlineLevel="0" collapsed="false">
      <c r="A6" s="580" t="s">
        <v>131</v>
      </c>
      <c r="B6" s="580" t="s">
        <v>132</v>
      </c>
      <c r="C6" s="68" t="n">
        <v>34851</v>
      </c>
      <c r="D6" s="68" t="n">
        <v>37407</v>
      </c>
      <c r="E6" s="94" t="n">
        <f aca="false">$E$2</f>
        <v>30</v>
      </c>
      <c r="F6" s="581" t="n">
        <v>35714</v>
      </c>
      <c r="G6" s="581" t="n">
        <f aca="false">SUM(E6*F6)</f>
        <v>1071420</v>
      </c>
      <c r="H6" s="582" t="n">
        <f aca="false">SUM(I6*30.4)</f>
        <v>2.90928</v>
      </c>
      <c r="I6" s="93" t="n">
        <v>0.0957</v>
      </c>
      <c r="J6" s="583" t="n">
        <v>0.0093</v>
      </c>
      <c r="K6" s="93" t="n">
        <f aca="false">SUM(I6+J6)</f>
        <v>0.105</v>
      </c>
      <c r="L6" s="584" t="n">
        <f aca="false">SUM(I6*G6)</f>
        <v>102534.894</v>
      </c>
      <c r="M6" s="584" t="n">
        <f aca="false">SUM(J6*G6)</f>
        <v>9964.206</v>
      </c>
      <c r="N6" s="584" t="n">
        <f aca="false">SUM(L6:M6)</f>
        <v>112499.1</v>
      </c>
      <c r="O6" s="584" t="s">
        <v>537</v>
      </c>
      <c r="P6" s="66" t="s">
        <v>538</v>
      </c>
      <c r="Q6" s="585" t="s">
        <v>536</v>
      </c>
      <c r="R6" s="585" t="s">
        <v>536</v>
      </c>
      <c r="S6" s="66"/>
      <c r="T6" s="66" t="s">
        <v>539</v>
      </c>
      <c r="U6" s="376"/>
      <c r="V6" s="376"/>
      <c r="W6" s="376"/>
      <c r="X6" s="376"/>
      <c r="Y6" s="376"/>
      <c r="Z6" s="376"/>
      <c r="AA6" s="376"/>
      <c r="AB6" s="376"/>
      <c r="AC6" s="586"/>
      <c r="AD6" s="586"/>
      <c r="AE6" s="587"/>
      <c r="AF6" s="587"/>
      <c r="AG6" s="587"/>
      <c r="AH6" s="587"/>
      <c r="AI6" s="587"/>
      <c r="AJ6" s="587"/>
      <c r="AK6" s="587"/>
      <c r="AL6" s="587"/>
      <c r="AM6" s="587"/>
      <c r="AN6" s="587"/>
      <c r="AO6" s="587"/>
      <c r="AP6" s="587"/>
      <c r="AQ6" s="587"/>
      <c r="AR6" s="587"/>
      <c r="AS6" s="587"/>
      <c r="AT6" s="587"/>
      <c r="AU6" s="587"/>
      <c r="AV6" s="587"/>
      <c r="AW6" s="587"/>
      <c r="AX6" s="587"/>
      <c r="AY6" s="587"/>
      <c r="AZ6" s="587"/>
      <c r="BA6" s="587"/>
      <c r="BB6" s="587"/>
      <c r="BC6" s="587"/>
      <c r="BD6" s="587"/>
      <c r="BE6" s="587"/>
      <c r="BF6" s="587"/>
      <c r="BG6" s="587"/>
      <c r="BH6" s="587"/>
      <c r="BI6" s="587"/>
      <c r="BJ6" s="587"/>
      <c r="BK6" s="587"/>
      <c r="BL6" s="587"/>
      <c r="BM6" s="587"/>
      <c r="BN6" s="587"/>
      <c r="BO6" s="587"/>
      <c r="BP6" s="587"/>
      <c r="BQ6" s="587"/>
      <c r="BR6" s="587"/>
      <c r="BS6" s="587"/>
      <c r="BT6" s="587"/>
      <c r="BU6" s="587"/>
      <c r="BV6" s="587"/>
      <c r="BW6" s="587"/>
      <c r="BX6" s="587"/>
      <c r="BY6" s="587"/>
      <c r="BZ6" s="587"/>
      <c r="CA6" s="587"/>
      <c r="CB6" s="587"/>
      <c r="CC6" s="587"/>
      <c r="CD6" s="587"/>
      <c r="CE6" s="587"/>
      <c r="CF6" s="587"/>
      <c r="CG6" s="587"/>
      <c r="CH6" s="587"/>
      <c r="CI6" s="587"/>
      <c r="CJ6" s="587"/>
      <c r="CK6" s="587"/>
      <c r="CL6" s="587"/>
      <c r="CM6" s="587"/>
      <c r="CN6" s="587"/>
      <c r="CO6" s="587"/>
      <c r="CP6" s="587"/>
      <c r="CQ6" s="587"/>
      <c r="CR6" s="587"/>
      <c r="CS6" s="587"/>
      <c r="CT6" s="587"/>
      <c r="CU6" s="587"/>
      <c r="CV6" s="587"/>
      <c r="CW6" s="587"/>
      <c r="CX6" s="587"/>
      <c r="CY6" s="587"/>
      <c r="CZ6" s="587"/>
      <c r="DA6" s="587"/>
      <c r="DB6" s="587"/>
      <c r="DC6" s="587"/>
      <c r="DD6" s="587"/>
      <c r="DE6" s="587"/>
      <c r="DF6" s="587"/>
      <c r="DG6" s="587"/>
      <c r="DH6" s="587"/>
      <c r="DI6" s="587"/>
      <c r="DJ6" s="587"/>
      <c r="DK6" s="587"/>
      <c r="DL6" s="587"/>
      <c r="DM6" s="587"/>
      <c r="DN6" s="587"/>
      <c r="DO6" s="587"/>
      <c r="DP6" s="587"/>
      <c r="DQ6" s="587"/>
      <c r="DR6" s="587"/>
      <c r="DS6" s="587"/>
      <c r="DT6" s="587"/>
      <c r="DU6" s="587"/>
      <c r="DV6" s="587"/>
      <c r="DW6" s="587"/>
      <c r="DX6" s="587"/>
      <c r="DY6" s="587"/>
      <c r="DZ6" s="587"/>
      <c r="EA6" s="587"/>
      <c r="EB6" s="587"/>
      <c r="EC6" s="587"/>
      <c r="ED6" s="587"/>
      <c r="EE6" s="587"/>
      <c r="EF6" s="587"/>
      <c r="EG6" s="587"/>
      <c r="EH6" s="587"/>
      <c r="EI6" s="587"/>
      <c r="EJ6" s="587"/>
      <c r="EK6" s="587"/>
      <c r="EL6" s="587"/>
      <c r="EM6" s="587"/>
      <c r="EN6" s="587"/>
      <c r="EO6" s="587"/>
      <c r="EP6" s="587"/>
      <c r="EQ6" s="587"/>
      <c r="ER6" s="587"/>
      <c r="ES6" s="587"/>
      <c r="ET6" s="587"/>
      <c r="EU6" s="587"/>
      <c r="EV6" s="587"/>
      <c r="EW6" s="587"/>
      <c r="EX6" s="587"/>
      <c r="EY6" s="587"/>
      <c r="EZ6" s="587"/>
      <c r="FA6" s="587"/>
      <c r="FB6" s="587"/>
      <c r="FC6" s="587"/>
      <c r="FD6" s="587"/>
      <c r="FE6" s="587"/>
      <c r="FF6" s="587"/>
      <c r="FG6" s="587"/>
      <c r="FH6" s="587"/>
      <c r="FI6" s="587"/>
      <c r="FJ6" s="587"/>
      <c r="FK6" s="587"/>
      <c r="FL6" s="587"/>
      <c r="FM6" s="587"/>
      <c r="FN6" s="587"/>
      <c r="FO6" s="587"/>
      <c r="FP6" s="587"/>
      <c r="FQ6" s="587"/>
      <c r="FR6" s="587"/>
      <c r="FS6" s="587"/>
      <c r="FT6" s="587"/>
      <c r="FU6" s="587"/>
      <c r="FV6" s="587"/>
      <c r="FW6" s="587"/>
      <c r="FX6" s="587"/>
      <c r="FY6" s="587"/>
      <c r="FZ6" s="587"/>
      <c r="GA6" s="587"/>
      <c r="GB6" s="587"/>
      <c r="GC6" s="587"/>
      <c r="GD6" s="587"/>
      <c r="GE6" s="587"/>
      <c r="GF6" s="587"/>
      <c r="GG6" s="587"/>
      <c r="GH6" s="587"/>
      <c r="GI6" s="587"/>
      <c r="GJ6" s="587"/>
      <c r="GK6" s="587"/>
      <c r="GL6" s="587"/>
      <c r="GM6" s="587"/>
      <c r="GN6" s="587"/>
      <c r="GO6" s="587"/>
      <c r="GP6" s="587"/>
      <c r="GQ6" s="587"/>
      <c r="GR6" s="587"/>
      <c r="GS6" s="587"/>
      <c r="GT6" s="587"/>
      <c r="GU6" s="587"/>
      <c r="GV6" s="587"/>
      <c r="GW6" s="587"/>
      <c r="GX6" s="587"/>
      <c r="GY6" s="587"/>
      <c r="GZ6" s="587"/>
      <c r="HA6" s="587"/>
      <c r="HB6" s="587"/>
      <c r="HC6" s="587"/>
      <c r="HD6" s="587"/>
      <c r="HE6" s="587"/>
      <c r="HF6" s="587"/>
      <c r="HG6" s="587"/>
      <c r="HH6" s="587"/>
      <c r="HI6" s="587"/>
      <c r="HJ6" s="587"/>
      <c r="HK6" s="587"/>
      <c r="HL6" s="587"/>
      <c r="HM6" s="587"/>
      <c r="HN6" s="587"/>
      <c r="HO6" s="587"/>
      <c r="HP6" s="587"/>
      <c r="HQ6" s="587"/>
      <c r="HR6" s="587"/>
      <c r="HS6" s="587"/>
      <c r="HT6" s="587"/>
      <c r="HU6" s="587"/>
      <c r="HV6" s="587"/>
      <c r="HW6" s="587"/>
      <c r="HX6" s="587"/>
      <c r="HY6" s="587"/>
      <c r="HZ6" s="587"/>
      <c r="IA6" s="587"/>
      <c r="IB6" s="587"/>
      <c r="IC6" s="587"/>
      <c r="ID6" s="587"/>
      <c r="IE6" s="587"/>
      <c r="IF6" s="587"/>
      <c r="IG6" s="587"/>
      <c r="IH6" s="587"/>
      <c r="II6" s="587"/>
      <c r="IJ6" s="587"/>
      <c r="IK6" s="587"/>
      <c r="IL6" s="587"/>
      <c r="IM6" s="587"/>
      <c r="IN6" s="587"/>
      <c r="IO6" s="587"/>
      <c r="IP6" s="587"/>
      <c r="IQ6" s="587"/>
      <c r="IR6" s="587"/>
      <c r="IS6" s="587"/>
      <c r="IT6" s="587"/>
      <c r="IU6" s="587"/>
      <c r="IV6" s="587"/>
      <c r="IW6" s="587"/>
    </row>
    <row r="7" customFormat="false" ht="12.75" hidden="false" customHeight="false" outlineLevel="0" collapsed="false">
      <c r="A7" s="588" t="n">
        <v>24754</v>
      </c>
      <c r="B7" s="588" t="s">
        <v>540</v>
      </c>
      <c r="C7" s="589" t="s">
        <v>541</v>
      </c>
      <c r="D7" s="68" t="n">
        <v>38472</v>
      </c>
      <c r="E7" s="94" t="n">
        <f aca="false">$E$2</f>
        <v>30</v>
      </c>
      <c r="F7" s="590" t="n">
        <v>1000</v>
      </c>
      <c r="G7" s="591" t="n">
        <f aca="false">SUM(E7*F7)</f>
        <v>30000</v>
      </c>
      <c r="H7" s="592" t="n">
        <f aca="false">SUM(I7*30.4)</f>
        <v>2.75728</v>
      </c>
      <c r="I7" s="562" t="n">
        <v>0.0907</v>
      </c>
      <c r="J7" s="562" t="n">
        <v>0.0093</v>
      </c>
      <c r="K7" s="562" t="n">
        <f aca="false">SUM(I7+J7)</f>
        <v>0.1</v>
      </c>
      <c r="L7" s="593" t="n">
        <f aca="false">SUM(I7*G7)</f>
        <v>2721</v>
      </c>
      <c r="M7" s="593" t="n">
        <f aca="false">SUM(J7*G7)</f>
        <v>279</v>
      </c>
      <c r="N7" s="593" t="n">
        <f aca="false">SUM(L7:M7)</f>
        <v>3000</v>
      </c>
      <c r="O7" s="593" t="s">
        <v>542</v>
      </c>
      <c r="P7" s="594" t="s">
        <v>543</v>
      </c>
      <c r="Q7" s="595" t="s">
        <v>536</v>
      </c>
      <c r="R7" s="595" t="s">
        <v>536</v>
      </c>
      <c r="S7" s="596"/>
      <c r="T7" s="597"/>
      <c r="U7" s="596"/>
      <c r="V7" s="596"/>
      <c r="W7" s="596"/>
      <c r="X7" s="596"/>
      <c r="Y7" s="596"/>
      <c r="Z7" s="596"/>
      <c r="AA7" s="596"/>
      <c r="AB7" s="598"/>
      <c r="AC7" s="598"/>
      <c r="AD7" s="598"/>
      <c r="AE7" s="599"/>
      <c r="AF7" s="599"/>
      <c r="AG7" s="599"/>
      <c r="AH7" s="599"/>
      <c r="AI7" s="599"/>
      <c r="AJ7" s="333"/>
      <c r="AK7" s="333"/>
      <c r="AL7" s="333"/>
      <c r="AM7" s="333"/>
      <c r="AN7" s="333"/>
      <c r="AO7" s="333"/>
      <c r="AP7" s="333"/>
      <c r="AQ7" s="333"/>
      <c r="AR7" s="333"/>
      <c r="AS7" s="333"/>
      <c r="AT7" s="333"/>
      <c r="AU7" s="333"/>
      <c r="AV7" s="333"/>
      <c r="AW7" s="333"/>
      <c r="AX7" s="333"/>
      <c r="AY7" s="333"/>
      <c r="AZ7" s="333"/>
      <c r="BA7" s="333"/>
      <c r="BB7" s="333"/>
      <c r="BC7" s="333"/>
      <c r="BD7" s="333"/>
      <c r="BE7" s="333"/>
      <c r="BF7" s="333"/>
      <c r="BG7" s="333"/>
      <c r="BH7" s="333"/>
      <c r="BI7" s="333"/>
      <c r="BJ7" s="333"/>
      <c r="BK7" s="333"/>
      <c r="BL7" s="333"/>
      <c r="BM7" s="333"/>
      <c r="BN7" s="333"/>
      <c r="BO7" s="333"/>
      <c r="BP7" s="333"/>
      <c r="BQ7" s="333"/>
      <c r="BR7" s="333"/>
      <c r="BS7" s="333"/>
      <c r="BT7" s="333"/>
      <c r="BU7" s="333"/>
      <c r="BV7" s="333"/>
      <c r="BW7" s="333"/>
      <c r="BX7" s="333"/>
      <c r="BY7" s="333"/>
      <c r="BZ7" s="333"/>
      <c r="CA7" s="333"/>
      <c r="CB7" s="333"/>
      <c r="CC7" s="333"/>
      <c r="CD7" s="333"/>
      <c r="CE7" s="333"/>
      <c r="CF7" s="333"/>
      <c r="CG7" s="333"/>
      <c r="CH7" s="333"/>
      <c r="CI7" s="333"/>
      <c r="CJ7" s="333"/>
      <c r="CK7" s="333"/>
      <c r="CL7" s="333"/>
      <c r="CM7" s="333"/>
      <c r="CN7" s="333"/>
      <c r="CO7" s="333"/>
      <c r="CP7" s="333"/>
      <c r="CQ7" s="333"/>
      <c r="CR7" s="333"/>
      <c r="CS7" s="333"/>
      <c r="CT7" s="333"/>
      <c r="CU7" s="333"/>
      <c r="CV7" s="333"/>
      <c r="CW7" s="333"/>
      <c r="CX7" s="333"/>
      <c r="CY7" s="333"/>
      <c r="CZ7" s="333"/>
      <c r="DA7" s="333"/>
      <c r="DB7" s="333"/>
      <c r="DC7" s="333"/>
      <c r="DD7" s="333"/>
      <c r="DE7" s="333"/>
      <c r="DF7" s="333"/>
      <c r="DG7" s="333"/>
      <c r="DH7" s="333"/>
      <c r="DI7" s="333"/>
      <c r="DJ7" s="333"/>
      <c r="DK7" s="333"/>
      <c r="DL7" s="333"/>
      <c r="DM7" s="333"/>
      <c r="DN7" s="333"/>
      <c r="DO7" s="333"/>
      <c r="DP7" s="333"/>
      <c r="DQ7" s="333"/>
      <c r="DR7" s="333"/>
      <c r="DS7" s="333"/>
      <c r="DT7" s="333"/>
      <c r="DU7" s="333"/>
      <c r="DV7" s="333"/>
      <c r="DW7" s="333"/>
      <c r="DX7" s="333"/>
      <c r="DY7" s="333"/>
      <c r="DZ7" s="333"/>
      <c r="EA7" s="333"/>
      <c r="EB7" s="333"/>
      <c r="EC7" s="333"/>
      <c r="ED7" s="333"/>
      <c r="EE7" s="333"/>
      <c r="EF7" s="333"/>
      <c r="EG7" s="333"/>
      <c r="EH7" s="333"/>
      <c r="EI7" s="333"/>
      <c r="EJ7" s="333"/>
      <c r="EK7" s="333"/>
      <c r="EL7" s="333"/>
      <c r="EM7" s="333"/>
      <c r="EN7" s="333"/>
      <c r="EO7" s="333"/>
      <c r="EP7" s="333"/>
      <c r="EQ7" s="333"/>
      <c r="ER7" s="333"/>
      <c r="ES7" s="333"/>
      <c r="ET7" s="333"/>
      <c r="EU7" s="333"/>
      <c r="EV7" s="333"/>
      <c r="EW7" s="333"/>
      <c r="EX7" s="333"/>
      <c r="EY7" s="333"/>
      <c r="EZ7" s="333"/>
      <c r="FA7" s="333"/>
      <c r="FB7" s="333"/>
      <c r="FC7" s="333"/>
      <c r="FD7" s="333"/>
      <c r="FE7" s="333"/>
      <c r="FF7" s="333"/>
      <c r="FG7" s="333"/>
      <c r="FH7" s="333"/>
      <c r="FI7" s="333"/>
      <c r="FJ7" s="333"/>
      <c r="FK7" s="333"/>
      <c r="FL7" s="333"/>
      <c r="FM7" s="333"/>
      <c r="FN7" s="333"/>
      <c r="FO7" s="333"/>
      <c r="FP7" s="333"/>
      <c r="FQ7" s="333"/>
      <c r="FR7" s="333"/>
      <c r="FS7" s="333"/>
      <c r="FT7" s="333"/>
      <c r="FU7" s="333"/>
      <c r="FV7" s="333"/>
      <c r="FW7" s="333"/>
      <c r="FX7" s="333"/>
      <c r="FY7" s="333"/>
      <c r="FZ7" s="333"/>
      <c r="GA7" s="333"/>
      <c r="GB7" s="333"/>
      <c r="GC7" s="333"/>
      <c r="GD7" s="333"/>
      <c r="GE7" s="333"/>
      <c r="GF7" s="333"/>
      <c r="GG7" s="333"/>
      <c r="GH7" s="333"/>
      <c r="GI7" s="333"/>
      <c r="GJ7" s="333"/>
      <c r="GK7" s="333"/>
      <c r="GL7" s="333"/>
      <c r="GM7" s="333"/>
      <c r="GN7" s="333"/>
      <c r="GO7" s="333"/>
      <c r="GP7" s="333"/>
      <c r="GQ7" s="333"/>
      <c r="GR7" s="333"/>
      <c r="GS7" s="333"/>
      <c r="GT7" s="333"/>
      <c r="GU7" s="333"/>
      <c r="GV7" s="333"/>
      <c r="GW7" s="333"/>
      <c r="GX7" s="333"/>
      <c r="GY7" s="333"/>
      <c r="GZ7" s="333"/>
      <c r="HA7" s="333"/>
      <c r="HB7" s="333"/>
      <c r="HC7" s="333"/>
      <c r="HD7" s="333"/>
      <c r="HE7" s="333"/>
      <c r="HF7" s="333"/>
      <c r="HG7" s="333"/>
      <c r="HH7" s="333"/>
      <c r="HI7" s="333"/>
      <c r="HJ7" s="333"/>
      <c r="HK7" s="333"/>
      <c r="HL7" s="333"/>
      <c r="HM7" s="333"/>
      <c r="HN7" s="333"/>
      <c r="HO7" s="333"/>
      <c r="HP7" s="333"/>
      <c r="HQ7" s="333"/>
      <c r="HR7" s="333"/>
      <c r="HS7" s="333"/>
      <c r="HT7" s="333"/>
      <c r="HU7" s="333"/>
      <c r="HV7" s="333"/>
      <c r="HW7" s="333"/>
      <c r="HX7" s="333"/>
      <c r="HY7" s="333"/>
      <c r="HZ7" s="333"/>
      <c r="IA7" s="333"/>
      <c r="IB7" s="333"/>
      <c r="IC7" s="333"/>
      <c r="ID7" s="333"/>
      <c r="IE7" s="333"/>
      <c r="IF7" s="333"/>
      <c r="IG7" s="333"/>
      <c r="IH7" s="333"/>
      <c r="II7" s="333"/>
      <c r="IJ7" s="333"/>
      <c r="IK7" s="333"/>
      <c r="IL7" s="333"/>
      <c r="IM7" s="333"/>
      <c r="IN7" s="333"/>
      <c r="IO7" s="333"/>
      <c r="IP7" s="333"/>
      <c r="IQ7" s="333"/>
      <c r="IR7" s="333"/>
      <c r="IS7" s="333"/>
      <c r="IT7" s="333"/>
      <c r="IU7" s="333"/>
      <c r="IV7" s="333"/>
      <c r="IW7" s="333"/>
    </row>
    <row r="8" customFormat="false" ht="12.75" hidden="false" customHeight="true" outlineLevel="0" collapsed="false">
      <c r="A8" s="588" t="n">
        <v>25031</v>
      </c>
      <c r="B8" s="588" t="s">
        <v>544</v>
      </c>
      <c r="C8" s="589" t="n">
        <v>35400</v>
      </c>
      <c r="D8" s="589" t="n">
        <v>39051</v>
      </c>
      <c r="E8" s="94" t="n">
        <f aca="false">$E$2</f>
        <v>30</v>
      </c>
      <c r="F8" s="590" t="n">
        <v>0</v>
      </c>
      <c r="G8" s="590" t="n">
        <f aca="false">SUM(E8*F8)</f>
        <v>0</v>
      </c>
      <c r="H8" s="592" t="n">
        <f aca="false">SUM(I8*30.4)</f>
        <v>0</v>
      </c>
      <c r="I8" s="562" t="n">
        <v>0</v>
      </c>
      <c r="J8" s="562" t="n">
        <v>0</v>
      </c>
      <c r="K8" s="562" t="n">
        <f aca="false">SUM(I8+J8)</f>
        <v>0</v>
      </c>
      <c r="L8" s="593" t="n">
        <f aca="false">SUM(I8*G8)</f>
        <v>0</v>
      </c>
      <c r="M8" s="593" t="n">
        <f aca="false">SUM(J8*G8)</f>
        <v>0</v>
      </c>
      <c r="N8" s="593" t="n">
        <f aca="false">SUM(L8:M8)</f>
        <v>0</v>
      </c>
      <c r="O8" s="593" t="s">
        <v>537</v>
      </c>
      <c r="P8" s="600" t="s">
        <v>545</v>
      </c>
      <c r="Q8" s="601" t="s">
        <v>536</v>
      </c>
      <c r="R8" s="601" t="s">
        <v>536</v>
      </c>
      <c r="S8" s="600"/>
      <c r="T8" s="597"/>
      <c r="U8" s="596"/>
      <c r="V8" s="596"/>
      <c r="W8" s="596"/>
      <c r="X8" s="596"/>
      <c r="Y8" s="596"/>
      <c r="Z8" s="596"/>
      <c r="AA8" s="596"/>
      <c r="AB8" s="598"/>
      <c r="AC8" s="598"/>
      <c r="AD8" s="598"/>
      <c r="AE8" s="599"/>
      <c r="AF8" s="599"/>
      <c r="AG8" s="599"/>
      <c r="AH8" s="599"/>
      <c r="AI8" s="599"/>
      <c r="AJ8" s="602"/>
      <c r="AK8" s="602"/>
      <c r="AL8" s="602"/>
      <c r="AM8" s="602"/>
      <c r="AN8" s="602"/>
      <c r="AO8" s="602"/>
      <c r="AP8" s="602"/>
      <c r="AQ8" s="602"/>
      <c r="AR8" s="602"/>
      <c r="AS8" s="602"/>
      <c r="AT8" s="602"/>
      <c r="AU8" s="602"/>
      <c r="AV8" s="602"/>
      <c r="AW8" s="602"/>
      <c r="AX8" s="602"/>
      <c r="AY8" s="602"/>
      <c r="AZ8" s="602"/>
      <c r="BA8" s="602"/>
      <c r="BB8" s="602"/>
      <c r="BC8" s="602"/>
      <c r="BD8" s="602"/>
      <c r="BE8" s="602"/>
      <c r="BF8" s="602"/>
      <c r="BG8" s="602"/>
      <c r="BH8" s="602"/>
      <c r="BI8" s="602"/>
      <c r="BJ8" s="602"/>
      <c r="BK8" s="602"/>
      <c r="BL8" s="602"/>
      <c r="BM8" s="602"/>
      <c r="BN8" s="602"/>
      <c r="BO8" s="602"/>
      <c r="BP8" s="602"/>
      <c r="BQ8" s="602"/>
      <c r="BR8" s="602"/>
      <c r="BS8" s="602"/>
      <c r="BT8" s="602"/>
      <c r="BU8" s="602"/>
      <c r="BV8" s="602"/>
      <c r="BW8" s="602"/>
      <c r="BX8" s="602"/>
      <c r="BY8" s="602"/>
      <c r="BZ8" s="602"/>
      <c r="CA8" s="602"/>
      <c r="CB8" s="602"/>
      <c r="CC8" s="602"/>
      <c r="CD8" s="602"/>
      <c r="CE8" s="602"/>
      <c r="CF8" s="602"/>
      <c r="CG8" s="602"/>
      <c r="CH8" s="602"/>
      <c r="CI8" s="602"/>
      <c r="CJ8" s="602"/>
      <c r="CK8" s="602"/>
      <c r="CL8" s="602"/>
      <c r="CM8" s="602"/>
      <c r="CN8" s="602"/>
      <c r="CO8" s="602"/>
      <c r="CP8" s="602"/>
      <c r="CQ8" s="602"/>
      <c r="CR8" s="602"/>
      <c r="CS8" s="602"/>
      <c r="CT8" s="602"/>
      <c r="CU8" s="602"/>
      <c r="CV8" s="602"/>
      <c r="CW8" s="602"/>
      <c r="CX8" s="602"/>
      <c r="CY8" s="602"/>
      <c r="CZ8" s="602"/>
      <c r="DA8" s="602"/>
      <c r="DB8" s="602"/>
      <c r="DC8" s="602"/>
      <c r="DD8" s="602"/>
      <c r="DE8" s="602"/>
      <c r="DF8" s="602"/>
      <c r="DG8" s="602"/>
      <c r="DH8" s="602"/>
      <c r="DI8" s="602"/>
      <c r="DJ8" s="602"/>
      <c r="DK8" s="602"/>
      <c r="DL8" s="602"/>
      <c r="DM8" s="602"/>
      <c r="DN8" s="602"/>
      <c r="DO8" s="602"/>
      <c r="DP8" s="602"/>
      <c r="DQ8" s="602"/>
      <c r="DR8" s="602"/>
      <c r="DS8" s="602"/>
      <c r="DT8" s="602"/>
      <c r="DU8" s="602"/>
      <c r="DV8" s="602"/>
      <c r="DW8" s="602"/>
      <c r="DX8" s="602"/>
      <c r="DY8" s="602"/>
      <c r="DZ8" s="602"/>
      <c r="EA8" s="602"/>
      <c r="EB8" s="602"/>
      <c r="EC8" s="602"/>
      <c r="ED8" s="602"/>
      <c r="EE8" s="602"/>
      <c r="EF8" s="602"/>
      <c r="EG8" s="602"/>
      <c r="EH8" s="602"/>
      <c r="EI8" s="602"/>
      <c r="EJ8" s="602"/>
      <c r="EK8" s="602"/>
      <c r="EL8" s="602"/>
      <c r="EM8" s="602"/>
      <c r="EN8" s="602"/>
      <c r="EO8" s="602"/>
      <c r="EP8" s="602"/>
      <c r="EQ8" s="602"/>
      <c r="ER8" s="602"/>
      <c r="ES8" s="602"/>
      <c r="ET8" s="602"/>
      <c r="EU8" s="602"/>
      <c r="EV8" s="602"/>
      <c r="EW8" s="602"/>
      <c r="EX8" s="602"/>
      <c r="EY8" s="602"/>
      <c r="EZ8" s="602"/>
      <c r="FA8" s="602"/>
      <c r="FB8" s="602"/>
      <c r="FC8" s="602"/>
      <c r="FD8" s="602"/>
      <c r="FE8" s="602"/>
      <c r="FF8" s="602"/>
      <c r="FG8" s="602"/>
      <c r="FH8" s="602"/>
      <c r="FI8" s="602"/>
      <c r="FJ8" s="602"/>
      <c r="FK8" s="602"/>
      <c r="FL8" s="602"/>
      <c r="FM8" s="602"/>
      <c r="FN8" s="602"/>
      <c r="FO8" s="602"/>
      <c r="FP8" s="602"/>
      <c r="FQ8" s="602"/>
      <c r="FR8" s="602"/>
      <c r="FS8" s="602"/>
      <c r="FT8" s="602"/>
      <c r="FU8" s="602"/>
      <c r="FV8" s="602"/>
      <c r="FW8" s="602"/>
      <c r="FX8" s="602"/>
      <c r="FY8" s="602"/>
      <c r="FZ8" s="602"/>
      <c r="GA8" s="602"/>
      <c r="GB8" s="602"/>
      <c r="GC8" s="602"/>
      <c r="GD8" s="602"/>
      <c r="GE8" s="602"/>
      <c r="GF8" s="602"/>
      <c r="GG8" s="602"/>
      <c r="GH8" s="602"/>
      <c r="GI8" s="602"/>
      <c r="GJ8" s="602"/>
      <c r="GK8" s="602"/>
      <c r="GL8" s="602"/>
      <c r="GM8" s="602"/>
      <c r="GN8" s="602"/>
      <c r="GO8" s="602"/>
      <c r="GP8" s="602"/>
      <c r="GQ8" s="602"/>
      <c r="GR8" s="602"/>
      <c r="GS8" s="602"/>
      <c r="GT8" s="602"/>
      <c r="GU8" s="602"/>
      <c r="GV8" s="602"/>
      <c r="GW8" s="602"/>
      <c r="GX8" s="602"/>
      <c r="GY8" s="602"/>
      <c r="GZ8" s="602"/>
      <c r="HA8" s="602"/>
      <c r="HB8" s="602"/>
      <c r="HC8" s="602"/>
      <c r="HD8" s="602"/>
      <c r="HE8" s="602"/>
      <c r="HF8" s="602"/>
      <c r="HG8" s="602"/>
      <c r="HH8" s="602"/>
      <c r="HI8" s="602"/>
      <c r="HJ8" s="602"/>
      <c r="HK8" s="602"/>
      <c r="HL8" s="602"/>
      <c r="HM8" s="602"/>
      <c r="HN8" s="602"/>
      <c r="HO8" s="602"/>
      <c r="HP8" s="602"/>
      <c r="HQ8" s="602"/>
      <c r="HR8" s="602"/>
      <c r="HS8" s="602"/>
      <c r="HT8" s="602"/>
      <c r="HU8" s="602"/>
      <c r="HV8" s="602"/>
      <c r="HW8" s="602"/>
      <c r="HX8" s="602"/>
      <c r="HY8" s="602"/>
      <c r="HZ8" s="602"/>
      <c r="IA8" s="602"/>
      <c r="IB8" s="602"/>
      <c r="IC8" s="602"/>
      <c r="ID8" s="602"/>
      <c r="IE8" s="602"/>
      <c r="IF8" s="602"/>
      <c r="IG8" s="602"/>
      <c r="IH8" s="602"/>
      <c r="II8" s="602"/>
      <c r="IJ8" s="602"/>
      <c r="IK8" s="602"/>
      <c r="IL8" s="602"/>
      <c r="IM8" s="602"/>
      <c r="IN8" s="602"/>
      <c r="IO8" s="602"/>
      <c r="IP8" s="602"/>
      <c r="IQ8" s="602"/>
      <c r="IR8" s="602"/>
      <c r="IS8" s="602"/>
      <c r="IT8" s="602"/>
      <c r="IU8" s="602"/>
      <c r="IV8" s="602"/>
      <c r="IW8" s="602"/>
    </row>
    <row r="9" customFormat="false" ht="12.75" hidden="false" customHeight="false" outlineLevel="0" collapsed="false">
      <c r="A9" s="603" t="n">
        <v>25374</v>
      </c>
      <c r="B9" s="603" t="s">
        <v>546</v>
      </c>
      <c r="C9" s="604" t="n">
        <v>35947</v>
      </c>
      <c r="D9" s="604" t="n">
        <v>37225</v>
      </c>
      <c r="E9" s="603" t="n">
        <f aca="false">$E$2</f>
        <v>30</v>
      </c>
      <c r="F9" s="605" t="n">
        <v>23000</v>
      </c>
      <c r="G9" s="605" t="n">
        <f aca="false">SUM(E9*F9)</f>
        <v>690000</v>
      </c>
      <c r="H9" s="606" t="n">
        <f aca="false">SUM(I9*30.4)</f>
        <v>1.23728</v>
      </c>
      <c r="I9" s="607" t="n">
        <v>0.0407</v>
      </c>
      <c r="J9" s="607" t="n">
        <v>0.0093</v>
      </c>
      <c r="K9" s="607" t="n">
        <f aca="false">SUM(I9+J9)</f>
        <v>0.05</v>
      </c>
      <c r="L9" s="608" t="n">
        <f aca="false">SUM(I9*G9)</f>
        <v>28083</v>
      </c>
      <c r="M9" s="608" t="n">
        <f aca="false">SUM(J9*G9)</f>
        <v>6417</v>
      </c>
      <c r="N9" s="608" t="n">
        <f aca="false">SUM(L9:M9)</f>
        <v>34500</v>
      </c>
      <c r="O9" s="609" t="s">
        <v>542</v>
      </c>
      <c r="P9" s="610" t="s">
        <v>547</v>
      </c>
      <c r="Q9" s="611" t="s">
        <v>536</v>
      </c>
      <c r="R9" s="611" t="s">
        <v>536</v>
      </c>
      <c r="S9" s="610"/>
      <c r="T9" s="612"/>
      <c r="U9" s="613"/>
      <c r="V9" s="613"/>
      <c r="W9" s="613"/>
      <c r="X9" s="613"/>
      <c r="Y9" s="613"/>
      <c r="Z9" s="613"/>
      <c r="AA9" s="613"/>
      <c r="AB9" s="613"/>
      <c r="AC9" s="613"/>
      <c r="AD9" s="613"/>
      <c r="AE9" s="613"/>
      <c r="AF9" s="613"/>
      <c r="AG9" s="613"/>
      <c r="AH9" s="613"/>
      <c r="AI9" s="613"/>
      <c r="AJ9" s="614"/>
      <c r="AK9" s="614"/>
      <c r="AL9" s="614"/>
      <c r="AM9" s="614"/>
      <c r="AN9" s="614"/>
      <c r="AO9" s="614"/>
      <c r="AP9" s="614"/>
      <c r="AQ9" s="614"/>
      <c r="AR9" s="614"/>
      <c r="AS9" s="614"/>
      <c r="AT9" s="614"/>
      <c r="AU9" s="614"/>
      <c r="AV9" s="614"/>
      <c r="AW9" s="614"/>
      <c r="AX9" s="614"/>
      <c r="AY9" s="614"/>
      <c r="AZ9" s="614"/>
      <c r="BA9" s="614"/>
      <c r="BB9" s="614"/>
      <c r="BC9" s="614"/>
      <c r="BD9" s="614"/>
      <c r="BE9" s="614"/>
      <c r="BF9" s="614"/>
      <c r="BG9" s="614"/>
      <c r="BH9" s="614"/>
      <c r="BI9" s="614"/>
      <c r="BJ9" s="614"/>
      <c r="BK9" s="614"/>
      <c r="BL9" s="614"/>
      <c r="BM9" s="614"/>
      <c r="BN9" s="614"/>
      <c r="BO9" s="614"/>
      <c r="BP9" s="614"/>
      <c r="BQ9" s="614"/>
      <c r="BR9" s="614"/>
      <c r="BS9" s="614"/>
      <c r="BT9" s="614"/>
      <c r="BU9" s="614"/>
      <c r="BV9" s="614"/>
      <c r="BW9" s="614"/>
      <c r="BX9" s="614"/>
      <c r="BY9" s="614"/>
      <c r="BZ9" s="614"/>
      <c r="CA9" s="614"/>
      <c r="CB9" s="614"/>
      <c r="CC9" s="614"/>
      <c r="CD9" s="614"/>
      <c r="CE9" s="614"/>
      <c r="CF9" s="614"/>
      <c r="CG9" s="614"/>
      <c r="CH9" s="614"/>
      <c r="CI9" s="614"/>
      <c r="CJ9" s="614"/>
      <c r="CK9" s="614"/>
      <c r="CL9" s="614"/>
      <c r="CM9" s="614"/>
      <c r="CN9" s="614"/>
      <c r="CO9" s="614"/>
      <c r="CP9" s="614"/>
      <c r="CQ9" s="614"/>
      <c r="CR9" s="614"/>
      <c r="CS9" s="614"/>
      <c r="CT9" s="614"/>
      <c r="CU9" s="614"/>
      <c r="CV9" s="614"/>
      <c r="CW9" s="614"/>
      <c r="CX9" s="614"/>
      <c r="CY9" s="614"/>
      <c r="CZ9" s="614"/>
      <c r="DA9" s="614"/>
      <c r="DB9" s="614"/>
      <c r="DC9" s="614"/>
      <c r="DD9" s="614"/>
      <c r="DE9" s="614"/>
      <c r="DF9" s="614"/>
      <c r="DG9" s="614"/>
      <c r="DH9" s="614"/>
      <c r="DI9" s="614"/>
      <c r="DJ9" s="614"/>
      <c r="DK9" s="614"/>
      <c r="DL9" s="614"/>
      <c r="DM9" s="614"/>
      <c r="DN9" s="614"/>
      <c r="DO9" s="614"/>
      <c r="DP9" s="614"/>
      <c r="DQ9" s="614"/>
      <c r="DR9" s="614"/>
      <c r="DS9" s="614"/>
      <c r="DT9" s="614"/>
      <c r="DU9" s="614"/>
      <c r="DV9" s="614"/>
      <c r="DW9" s="614"/>
      <c r="DX9" s="614"/>
      <c r="DY9" s="614"/>
      <c r="DZ9" s="614"/>
      <c r="EA9" s="614"/>
      <c r="EB9" s="614"/>
      <c r="EC9" s="614"/>
      <c r="ED9" s="614"/>
      <c r="EE9" s="614"/>
      <c r="EF9" s="614"/>
      <c r="EG9" s="614"/>
      <c r="EH9" s="614"/>
      <c r="EI9" s="614"/>
      <c r="EJ9" s="614"/>
      <c r="EK9" s="614"/>
      <c r="EL9" s="614"/>
      <c r="EM9" s="614"/>
      <c r="EN9" s="614"/>
      <c r="EO9" s="614"/>
      <c r="EP9" s="614"/>
      <c r="EQ9" s="614"/>
      <c r="ER9" s="614"/>
      <c r="ES9" s="614"/>
      <c r="ET9" s="614"/>
      <c r="EU9" s="614"/>
      <c r="EV9" s="614"/>
      <c r="EW9" s="614"/>
      <c r="EX9" s="614"/>
      <c r="EY9" s="614"/>
      <c r="EZ9" s="614"/>
      <c r="FA9" s="614"/>
      <c r="FB9" s="614"/>
      <c r="FC9" s="614"/>
      <c r="FD9" s="614"/>
      <c r="FE9" s="614"/>
      <c r="FF9" s="614"/>
      <c r="FG9" s="614"/>
      <c r="FH9" s="614"/>
      <c r="FI9" s="614"/>
      <c r="FJ9" s="614"/>
      <c r="FK9" s="614"/>
      <c r="FL9" s="614"/>
      <c r="FM9" s="614"/>
      <c r="FN9" s="614"/>
      <c r="FO9" s="614"/>
      <c r="FP9" s="614"/>
      <c r="FQ9" s="614"/>
      <c r="FR9" s="614"/>
      <c r="FS9" s="614"/>
      <c r="FT9" s="614"/>
      <c r="FU9" s="614"/>
      <c r="FV9" s="614"/>
      <c r="FW9" s="614"/>
      <c r="FX9" s="614"/>
      <c r="FY9" s="614"/>
      <c r="FZ9" s="614"/>
      <c r="GA9" s="614"/>
      <c r="GB9" s="614"/>
      <c r="GC9" s="614"/>
      <c r="GD9" s="614"/>
      <c r="GE9" s="614"/>
      <c r="GF9" s="614"/>
      <c r="GG9" s="614"/>
      <c r="GH9" s="614"/>
      <c r="GI9" s="614"/>
      <c r="GJ9" s="614"/>
      <c r="GK9" s="614"/>
      <c r="GL9" s="614"/>
      <c r="GM9" s="614"/>
      <c r="GN9" s="614"/>
      <c r="GO9" s="614"/>
      <c r="GP9" s="614"/>
      <c r="GQ9" s="614"/>
      <c r="GR9" s="614"/>
      <c r="GS9" s="614"/>
      <c r="GT9" s="614"/>
      <c r="GU9" s="614"/>
      <c r="GV9" s="614"/>
      <c r="GW9" s="614"/>
      <c r="GX9" s="614"/>
      <c r="GY9" s="614"/>
      <c r="GZ9" s="614"/>
      <c r="HA9" s="614"/>
      <c r="HB9" s="614"/>
      <c r="HC9" s="614"/>
      <c r="HD9" s="614"/>
      <c r="HE9" s="614"/>
      <c r="HF9" s="614"/>
      <c r="HG9" s="614"/>
      <c r="HH9" s="614"/>
      <c r="HI9" s="614"/>
      <c r="HJ9" s="614"/>
      <c r="HK9" s="614"/>
      <c r="HL9" s="614"/>
      <c r="HM9" s="614"/>
      <c r="HN9" s="614"/>
      <c r="HO9" s="614"/>
      <c r="HP9" s="614"/>
      <c r="HQ9" s="614"/>
      <c r="HR9" s="614"/>
      <c r="HS9" s="614"/>
      <c r="HT9" s="614"/>
      <c r="HU9" s="614"/>
      <c r="HV9" s="614"/>
      <c r="HW9" s="614"/>
      <c r="HX9" s="614"/>
      <c r="HY9" s="614"/>
      <c r="HZ9" s="614"/>
      <c r="IA9" s="614"/>
      <c r="IB9" s="614"/>
      <c r="IC9" s="614"/>
      <c r="ID9" s="614"/>
      <c r="IE9" s="614"/>
      <c r="IF9" s="614"/>
      <c r="IG9" s="614"/>
      <c r="IH9" s="614"/>
      <c r="II9" s="614"/>
      <c r="IJ9" s="614"/>
      <c r="IK9" s="614"/>
      <c r="IL9" s="614"/>
      <c r="IM9" s="614"/>
      <c r="IN9" s="614"/>
      <c r="IO9" s="614"/>
      <c r="IP9" s="614"/>
      <c r="IQ9" s="614"/>
      <c r="IR9" s="614"/>
      <c r="IS9" s="614"/>
      <c r="IT9" s="614"/>
      <c r="IU9" s="614"/>
      <c r="IV9" s="614"/>
      <c r="IW9" s="614"/>
    </row>
    <row r="10" customFormat="false" ht="12.75" hidden="false" customHeight="false" outlineLevel="0" collapsed="false">
      <c r="A10" s="94" t="n">
        <v>25394</v>
      </c>
      <c r="B10" s="94" t="s">
        <v>548</v>
      </c>
      <c r="C10" s="95"/>
      <c r="D10" s="95"/>
      <c r="E10" s="94" t="n">
        <f aca="false">$E$2</f>
        <v>30</v>
      </c>
      <c r="F10" s="615" t="n">
        <v>5000</v>
      </c>
      <c r="G10" s="616" t="n">
        <f aca="false">SUM(E10*F10)</f>
        <v>150000</v>
      </c>
      <c r="H10" s="582" t="n">
        <f aca="false">SUM(I10*30.4)</f>
        <v>0</v>
      </c>
      <c r="I10" s="93" t="n">
        <v>0</v>
      </c>
      <c r="J10" s="93" t="n">
        <v>0</v>
      </c>
      <c r="K10" s="93" t="n">
        <f aca="false">SUM(I10+J10)</f>
        <v>0</v>
      </c>
      <c r="L10" s="584" t="n">
        <f aca="false">SUM(I10*G10)</f>
        <v>0</v>
      </c>
      <c r="M10" s="584" t="n">
        <f aca="false">SUM(J10*G10)</f>
        <v>0</v>
      </c>
      <c r="N10" s="584" t="n">
        <f aca="false">SUM(L10:M10)</f>
        <v>0</v>
      </c>
      <c r="O10" s="584" t="s">
        <v>549</v>
      </c>
      <c r="P10" s="617"/>
      <c r="Q10" s="618"/>
      <c r="R10" s="618"/>
      <c r="S10" s="617"/>
      <c r="T10" s="597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596"/>
      <c r="AI10" s="596"/>
      <c r="AJ10" s="619"/>
      <c r="AK10" s="619"/>
      <c r="AL10" s="619"/>
      <c r="AM10" s="619"/>
      <c r="AN10" s="619"/>
      <c r="AO10" s="619"/>
      <c r="AP10" s="619"/>
      <c r="AQ10" s="619"/>
      <c r="AR10" s="619"/>
      <c r="AS10" s="619"/>
      <c r="AT10" s="619"/>
      <c r="AU10" s="619"/>
      <c r="AV10" s="619"/>
      <c r="AW10" s="619"/>
      <c r="AX10" s="619"/>
      <c r="AY10" s="619"/>
      <c r="AZ10" s="619"/>
      <c r="BA10" s="619"/>
      <c r="BB10" s="619"/>
      <c r="BC10" s="619"/>
      <c r="BD10" s="619"/>
      <c r="BE10" s="619"/>
      <c r="BF10" s="619"/>
      <c r="BG10" s="619"/>
      <c r="BH10" s="619"/>
      <c r="BI10" s="619"/>
      <c r="BJ10" s="619"/>
      <c r="BK10" s="619"/>
      <c r="BL10" s="619"/>
      <c r="BM10" s="619"/>
      <c r="BN10" s="619"/>
      <c r="BO10" s="619"/>
      <c r="BP10" s="619"/>
      <c r="BQ10" s="619"/>
      <c r="BR10" s="619"/>
      <c r="BS10" s="619"/>
      <c r="BT10" s="619"/>
      <c r="BU10" s="619"/>
      <c r="BV10" s="619"/>
      <c r="BW10" s="619"/>
      <c r="BX10" s="619"/>
      <c r="BY10" s="619"/>
      <c r="BZ10" s="619"/>
      <c r="CA10" s="619"/>
      <c r="CB10" s="619"/>
      <c r="CC10" s="619"/>
      <c r="CD10" s="619"/>
      <c r="CE10" s="619"/>
      <c r="CF10" s="619"/>
      <c r="CG10" s="619"/>
      <c r="CH10" s="619"/>
      <c r="CI10" s="619"/>
      <c r="CJ10" s="619"/>
      <c r="CK10" s="619"/>
      <c r="CL10" s="619"/>
      <c r="CM10" s="619"/>
      <c r="CN10" s="619"/>
      <c r="CO10" s="619"/>
      <c r="CP10" s="619"/>
      <c r="CQ10" s="619"/>
      <c r="CR10" s="619"/>
      <c r="CS10" s="619"/>
      <c r="CT10" s="619"/>
      <c r="CU10" s="619"/>
      <c r="CV10" s="619"/>
      <c r="CW10" s="619"/>
      <c r="CX10" s="619"/>
      <c r="CY10" s="619"/>
      <c r="CZ10" s="619"/>
      <c r="DA10" s="619"/>
      <c r="DB10" s="619"/>
      <c r="DC10" s="619"/>
      <c r="DD10" s="619"/>
      <c r="DE10" s="619"/>
      <c r="DF10" s="619"/>
      <c r="DG10" s="619"/>
      <c r="DH10" s="619"/>
      <c r="DI10" s="619"/>
      <c r="DJ10" s="619"/>
      <c r="DK10" s="619"/>
      <c r="DL10" s="619"/>
      <c r="DM10" s="619"/>
      <c r="DN10" s="619"/>
      <c r="DO10" s="619"/>
      <c r="DP10" s="619"/>
      <c r="DQ10" s="619"/>
      <c r="DR10" s="619"/>
      <c r="DS10" s="619"/>
      <c r="DT10" s="619"/>
      <c r="DU10" s="619"/>
      <c r="DV10" s="619"/>
      <c r="DW10" s="619"/>
      <c r="DX10" s="619"/>
      <c r="DY10" s="619"/>
      <c r="DZ10" s="619"/>
      <c r="EA10" s="619"/>
      <c r="EB10" s="619"/>
      <c r="EC10" s="619"/>
      <c r="ED10" s="619"/>
      <c r="EE10" s="619"/>
      <c r="EF10" s="619"/>
      <c r="EG10" s="619"/>
      <c r="EH10" s="619"/>
      <c r="EI10" s="619"/>
      <c r="EJ10" s="619"/>
      <c r="EK10" s="619"/>
      <c r="EL10" s="619"/>
      <c r="EM10" s="619"/>
      <c r="EN10" s="619"/>
      <c r="EO10" s="619"/>
      <c r="EP10" s="619"/>
      <c r="EQ10" s="619"/>
      <c r="ER10" s="619"/>
      <c r="ES10" s="619"/>
      <c r="ET10" s="619"/>
      <c r="EU10" s="619"/>
      <c r="EV10" s="619"/>
      <c r="EW10" s="619"/>
      <c r="EX10" s="619"/>
      <c r="EY10" s="619"/>
      <c r="EZ10" s="619"/>
      <c r="FA10" s="619"/>
      <c r="FB10" s="619"/>
      <c r="FC10" s="619"/>
      <c r="FD10" s="619"/>
      <c r="FE10" s="619"/>
      <c r="FF10" s="619"/>
      <c r="FG10" s="619"/>
      <c r="FH10" s="619"/>
      <c r="FI10" s="619"/>
      <c r="FJ10" s="619"/>
      <c r="FK10" s="619"/>
      <c r="FL10" s="619"/>
      <c r="FM10" s="619"/>
      <c r="FN10" s="619"/>
      <c r="FO10" s="619"/>
      <c r="FP10" s="619"/>
      <c r="FQ10" s="619"/>
      <c r="FR10" s="619"/>
      <c r="FS10" s="619"/>
      <c r="FT10" s="619"/>
      <c r="FU10" s="619"/>
      <c r="FV10" s="619"/>
      <c r="FW10" s="619"/>
      <c r="FX10" s="619"/>
      <c r="FY10" s="619"/>
      <c r="FZ10" s="619"/>
      <c r="GA10" s="619"/>
      <c r="GB10" s="619"/>
      <c r="GC10" s="619"/>
      <c r="GD10" s="619"/>
      <c r="GE10" s="619"/>
      <c r="GF10" s="619"/>
      <c r="GG10" s="619"/>
      <c r="GH10" s="619"/>
      <c r="GI10" s="619"/>
      <c r="GJ10" s="619"/>
      <c r="GK10" s="619"/>
      <c r="GL10" s="619"/>
      <c r="GM10" s="619"/>
      <c r="GN10" s="619"/>
      <c r="GO10" s="619"/>
      <c r="GP10" s="619"/>
      <c r="GQ10" s="619"/>
      <c r="GR10" s="619"/>
      <c r="GS10" s="619"/>
      <c r="GT10" s="619"/>
      <c r="GU10" s="619"/>
      <c r="GV10" s="619"/>
      <c r="GW10" s="619"/>
      <c r="GX10" s="619"/>
      <c r="GY10" s="619"/>
      <c r="GZ10" s="619"/>
      <c r="HA10" s="619"/>
      <c r="HB10" s="619"/>
      <c r="HC10" s="619"/>
      <c r="HD10" s="619"/>
      <c r="HE10" s="619"/>
      <c r="HF10" s="619"/>
      <c r="HG10" s="619"/>
      <c r="HH10" s="619"/>
      <c r="HI10" s="619"/>
      <c r="HJ10" s="619"/>
      <c r="HK10" s="619"/>
      <c r="HL10" s="619"/>
      <c r="HM10" s="619"/>
      <c r="HN10" s="619"/>
      <c r="HO10" s="619"/>
      <c r="HP10" s="619"/>
      <c r="HQ10" s="619"/>
      <c r="HR10" s="619"/>
      <c r="HS10" s="619"/>
      <c r="HT10" s="619"/>
      <c r="HU10" s="619"/>
      <c r="HV10" s="619"/>
      <c r="HW10" s="619"/>
      <c r="HX10" s="619"/>
      <c r="HY10" s="619"/>
      <c r="HZ10" s="619"/>
      <c r="IA10" s="619"/>
      <c r="IB10" s="619"/>
      <c r="IC10" s="619"/>
      <c r="ID10" s="619"/>
      <c r="IE10" s="619"/>
      <c r="IF10" s="619"/>
      <c r="IG10" s="619"/>
      <c r="IH10" s="619"/>
      <c r="II10" s="619"/>
      <c r="IJ10" s="619"/>
      <c r="IK10" s="619"/>
      <c r="IL10" s="619"/>
      <c r="IM10" s="619"/>
      <c r="IN10" s="619"/>
      <c r="IO10" s="619"/>
      <c r="IP10" s="619"/>
      <c r="IQ10" s="619"/>
      <c r="IR10" s="619"/>
      <c r="IS10" s="619"/>
      <c r="IT10" s="619"/>
      <c r="IU10" s="619"/>
      <c r="IV10" s="619"/>
      <c r="IW10" s="619"/>
    </row>
    <row r="11" customFormat="false" ht="12.75" hidden="false" customHeight="false" outlineLevel="0" collapsed="false">
      <c r="A11" s="94" t="s">
        <v>550</v>
      </c>
      <c r="B11" s="94" t="s">
        <v>133</v>
      </c>
      <c r="C11" s="95" t="n">
        <v>36100</v>
      </c>
      <c r="D11" s="95" t="n">
        <v>37925</v>
      </c>
      <c r="E11" s="94" t="n">
        <f aca="false">$E$2</f>
        <v>30</v>
      </c>
      <c r="F11" s="616" t="n">
        <v>40000</v>
      </c>
      <c r="G11" s="616" t="n">
        <f aca="false">SUM(E11*F11)</f>
        <v>1200000</v>
      </c>
      <c r="H11" s="582" t="n">
        <f aca="false">SUM(I11*30.4)</f>
        <v>1.54128</v>
      </c>
      <c r="I11" s="93" t="n">
        <v>0.0507</v>
      </c>
      <c r="J11" s="93" t="n">
        <v>0.0093</v>
      </c>
      <c r="K11" s="93" t="n">
        <f aca="false">SUM(I11+J11)</f>
        <v>0.06</v>
      </c>
      <c r="L11" s="584" t="n">
        <f aca="false">SUM(I11*G11)</f>
        <v>60840</v>
      </c>
      <c r="M11" s="584" t="n">
        <f aca="false">SUM(J11*G11)</f>
        <v>11160</v>
      </c>
      <c r="N11" s="584" t="n">
        <f aca="false">SUM(L11:M11)</f>
        <v>72000</v>
      </c>
      <c r="O11" s="584" t="s">
        <v>551</v>
      </c>
      <c r="P11" s="620" t="s">
        <v>552</v>
      </c>
      <c r="Q11" s="621" t="s">
        <v>536</v>
      </c>
      <c r="R11" s="621" t="s">
        <v>553</v>
      </c>
      <c r="S11" s="617"/>
      <c r="T11" s="617" t="s">
        <v>554</v>
      </c>
      <c r="U11" s="376"/>
      <c r="V11" s="376"/>
      <c r="W11" s="376"/>
      <c r="X11" s="376"/>
      <c r="Y11" s="376"/>
      <c r="Z11" s="376"/>
      <c r="AA11" s="376"/>
      <c r="AB11" s="596"/>
      <c r="AC11" s="596"/>
      <c r="AD11" s="596"/>
      <c r="AE11" s="333"/>
      <c r="AF11" s="333"/>
      <c r="AG11" s="333"/>
      <c r="AH11" s="333"/>
      <c r="AI11" s="333"/>
      <c r="AJ11" s="599"/>
      <c r="AK11" s="599"/>
      <c r="AL11" s="599"/>
      <c r="AM11" s="599"/>
      <c r="AN11" s="599"/>
      <c r="AO11" s="599"/>
      <c r="AP11" s="599"/>
      <c r="AQ11" s="599"/>
      <c r="AR11" s="599"/>
      <c r="AS11" s="599"/>
      <c r="AT11" s="599"/>
      <c r="AU11" s="599"/>
      <c r="AV11" s="599"/>
      <c r="AW11" s="599"/>
      <c r="AX11" s="599"/>
      <c r="AY11" s="599"/>
      <c r="AZ11" s="599"/>
      <c r="BA11" s="599"/>
      <c r="BB11" s="599"/>
      <c r="BC11" s="599"/>
      <c r="BD11" s="599"/>
      <c r="BE11" s="599"/>
      <c r="BF11" s="599"/>
      <c r="BG11" s="599"/>
      <c r="BH11" s="599"/>
      <c r="BI11" s="599"/>
      <c r="BJ11" s="599"/>
      <c r="BK11" s="599"/>
      <c r="BL11" s="599"/>
      <c r="BM11" s="599"/>
      <c r="BN11" s="599"/>
      <c r="BO11" s="599"/>
      <c r="BP11" s="599"/>
      <c r="BQ11" s="599"/>
      <c r="BR11" s="599"/>
      <c r="BS11" s="599"/>
      <c r="BT11" s="599"/>
      <c r="BU11" s="599"/>
      <c r="BV11" s="599"/>
      <c r="BW11" s="599"/>
      <c r="BX11" s="599"/>
      <c r="BY11" s="599"/>
      <c r="BZ11" s="599"/>
      <c r="CA11" s="599"/>
      <c r="CB11" s="599"/>
      <c r="CC11" s="599"/>
      <c r="CD11" s="599"/>
      <c r="CE11" s="599"/>
      <c r="CF11" s="599"/>
      <c r="CG11" s="599"/>
      <c r="CH11" s="599"/>
      <c r="CI11" s="599"/>
      <c r="CJ11" s="599"/>
      <c r="CK11" s="599"/>
      <c r="CL11" s="599"/>
      <c r="CM11" s="599"/>
      <c r="CN11" s="599"/>
      <c r="CO11" s="599"/>
      <c r="CP11" s="599"/>
      <c r="CQ11" s="599"/>
      <c r="CR11" s="599"/>
      <c r="CS11" s="599"/>
      <c r="CT11" s="599"/>
      <c r="CU11" s="599"/>
      <c r="CV11" s="599"/>
      <c r="CW11" s="599"/>
      <c r="CX11" s="599"/>
      <c r="CY11" s="599"/>
      <c r="CZ11" s="599"/>
      <c r="DA11" s="599"/>
      <c r="DB11" s="599"/>
      <c r="DC11" s="599"/>
      <c r="DD11" s="599"/>
      <c r="DE11" s="599"/>
      <c r="DF11" s="599"/>
      <c r="DG11" s="599"/>
      <c r="DH11" s="599"/>
      <c r="DI11" s="599"/>
      <c r="DJ11" s="599"/>
      <c r="DK11" s="599"/>
      <c r="DL11" s="599"/>
      <c r="DM11" s="599"/>
      <c r="DN11" s="599"/>
      <c r="DO11" s="599"/>
      <c r="DP11" s="599"/>
      <c r="DQ11" s="599"/>
      <c r="DR11" s="599"/>
      <c r="DS11" s="599"/>
      <c r="DT11" s="599"/>
      <c r="DU11" s="599"/>
      <c r="DV11" s="599"/>
      <c r="DW11" s="599"/>
      <c r="DX11" s="599"/>
      <c r="DY11" s="599"/>
      <c r="DZ11" s="599"/>
      <c r="EA11" s="599"/>
      <c r="EB11" s="599"/>
      <c r="EC11" s="599"/>
      <c r="ED11" s="599"/>
      <c r="EE11" s="599"/>
      <c r="EF11" s="599"/>
      <c r="EG11" s="599"/>
      <c r="EH11" s="599"/>
      <c r="EI11" s="599"/>
      <c r="EJ11" s="599"/>
      <c r="EK11" s="599"/>
      <c r="EL11" s="599"/>
      <c r="EM11" s="599"/>
      <c r="EN11" s="599"/>
      <c r="EO11" s="599"/>
      <c r="EP11" s="599"/>
      <c r="EQ11" s="599"/>
      <c r="ER11" s="599"/>
      <c r="ES11" s="599"/>
      <c r="ET11" s="599"/>
      <c r="EU11" s="599"/>
      <c r="EV11" s="599"/>
      <c r="EW11" s="599"/>
      <c r="EX11" s="599"/>
      <c r="EY11" s="599"/>
      <c r="EZ11" s="599"/>
      <c r="FA11" s="599"/>
      <c r="FB11" s="599"/>
      <c r="FC11" s="599"/>
      <c r="FD11" s="599"/>
      <c r="FE11" s="599"/>
      <c r="FF11" s="599"/>
      <c r="FG11" s="599"/>
      <c r="FH11" s="599"/>
      <c r="FI11" s="599"/>
      <c r="FJ11" s="599"/>
      <c r="FK11" s="599"/>
      <c r="FL11" s="599"/>
      <c r="FM11" s="599"/>
      <c r="FN11" s="599"/>
      <c r="FO11" s="599"/>
      <c r="FP11" s="599"/>
      <c r="FQ11" s="599"/>
      <c r="FR11" s="599"/>
      <c r="FS11" s="599"/>
      <c r="FT11" s="599"/>
      <c r="FU11" s="599"/>
      <c r="FV11" s="599"/>
      <c r="FW11" s="599"/>
      <c r="FX11" s="599"/>
      <c r="FY11" s="599"/>
      <c r="FZ11" s="599"/>
      <c r="GA11" s="599"/>
      <c r="GB11" s="599"/>
      <c r="GC11" s="599"/>
      <c r="GD11" s="599"/>
      <c r="GE11" s="599"/>
      <c r="GF11" s="599"/>
      <c r="GG11" s="599"/>
      <c r="GH11" s="599"/>
      <c r="GI11" s="599"/>
      <c r="GJ11" s="599"/>
      <c r="GK11" s="599"/>
      <c r="GL11" s="599"/>
      <c r="GM11" s="599"/>
      <c r="GN11" s="599"/>
      <c r="GO11" s="599"/>
      <c r="GP11" s="599"/>
      <c r="GQ11" s="599"/>
      <c r="GR11" s="599"/>
      <c r="GS11" s="599"/>
      <c r="GT11" s="599"/>
      <c r="GU11" s="599"/>
      <c r="GV11" s="599"/>
      <c r="GW11" s="599"/>
      <c r="GX11" s="599"/>
      <c r="GY11" s="599"/>
      <c r="GZ11" s="599"/>
      <c r="HA11" s="599"/>
      <c r="HB11" s="599"/>
      <c r="HC11" s="599"/>
      <c r="HD11" s="599"/>
      <c r="HE11" s="599"/>
      <c r="HF11" s="599"/>
      <c r="HG11" s="599"/>
      <c r="HH11" s="599"/>
      <c r="HI11" s="599"/>
      <c r="HJ11" s="599"/>
      <c r="HK11" s="599"/>
      <c r="HL11" s="599"/>
      <c r="HM11" s="599"/>
      <c r="HN11" s="599"/>
      <c r="HO11" s="599"/>
      <c r="HP11" s="599"/>
      <c r="HQ11" s="599"/>
      <c r="HR11" s="599"/>
      <c r="HS11" s="599"/>
      <c r="HT11" s="599"/>
      <c r="HU11" s="599"/>
      <c r="HV11" s="599"/>
      <c r="HW11" s="599"/>
      <c r="HX11" s="599"/>
      <c r="HY11" s="599"/>
      <c r="HZ11" s="599"/>
      <c r="IA11" s="599"/>
      <c r="IB11" s="599"/>
      <c r="IC11" s="599"/>
      <c r="ID11" s="599"/>
      <c r="IE11" s="599"/>
      <c r="IF11" s="599"/>
      <c r="IG11" s="599"/>
      <c r="IH11" s="599"/>
      <c r="II11" s="599"/>
      <c r="IJ11" s="599"/>
      <c r="IK11" s="599"/>
      <c r="IL11" s="599"/>
      <c r="IM11" s="599"/>
      <c r="IN11" s="599"/>
      <c r="IO11" s="599"/>
      <c r="IP11" s="599"/>
      <c r="IQ11" s="599"/>
      <c r="IR11" s="599"/>
      <c r="IS11" s="599"/>
      <c r="IT11" s="599"/>
      <c r="IU11" s="599"/>
      <c r="IV11" s="599"/>
      <c r="IW11" s="599"/>
    </row>
    <row r="12" customFormat="false" ht="12.75" hidden="false" customHeight="true" outlineLevel="0" collapsed="false">
      <c r="A12" s="588" t="n">
        <v>26740</v>
      </c>
      <c r="B12" s="588" t="s">
        <v>555</v>
      </c>
      <c r="C12" s="589" t="n">
        <v>36312</v>
      </c>
      <c r="D12" s="589" t="n">
        <v>39113</v>
      </c>
      <c r="E12" s="94" t="n">
        <f aca="false">$E$2</f>
        <v>30</v>
      </c>
      <c r="F12" s="590" t="n">
        <v>8000</v>
      </c>
      <c r="G12" s="590" t="n">
        <f aca="false">SUM(E12*F12)</f>
        <v>240000</v>
      </c>
      <c r="H12" s="592" t="n">
        <f aca="false">SUM(I12*30.4)</f>
        <v>1.23728</v>
      </c>
      <c r="I12" s="93" t="n">
        <v>0.0407</v>
      </c>
      <c r="J12" s="93" t="n">
        <v>0.0093</v>
      </c>
      <c r="K12" s="562" t="n">
        <f aca="false">SUM(I12+J12)</f>
        <v>0.05</v>
      </c>
      <c r="L12" s="593" t="n">
        <f aca="false">SUM(I12*G12)</f>
        <v>9768</v>
      </c>
      <c r="M12" s="593" t="n">
        <f aca="false">SUM(J12*G12)</f>
        <v>2232</v>
      </c>
      <c r="N12" s="593" t="n">
        <f aca="false">SUM(L12:M12)</f>
        <v>12000</v>
      </c>
      <c r="O12" s="593" t="s">
        <v>556</v>
      </c>
      <c r="P12" s="617" t="s">
        <v>557</v>
      </c>
      <c r="Q12" s="601" t="s">
        <v>536</v>
      </c>
      <c r="R12" s="601" t="s">
        <v>558</v>
      </c>
      <c r="S12" s="596"/>
      <c r="T12" s="596"/>
      <c r="U12" s="622"/>
      <c r="V12" s="622"/>
      <c r="W12" s="622"/>
      <c r="X12" s="622"/>
      <c r="Y12" s="622"/>
      <c r="Z12" s="622"/>
      <c r="AA12" s="622"/>
      <c r="AB12" s="622"/>
      <c r="AC12" s="622"/>
      <c r="AD12" s="622"/>
      <c r="AE12" s="602"/>
      <c r="AF12" s="602"/>
      <c r="AG12" s="602"/>
      <c r="AH12" s="602"/>
      <c r="AI12" s="602"/>
      <c r="AJ12" s="623"/>
      <c r="AK12" s="623"/>
      <c r="AL12" s="623"/>
      <c r="AM12" s="623"/>
      <c r="AN12" s="623"/>
      <c r="AO12" s="623"/>
      <c r="AP12" s="623"/>
      <c r="AQ12" s="623"/>
      <c r="AR12" s="623"/>
      <c r="AS12" s="623"/>
      <c r="AT12" s="623"/>
      <c r="AU12" s="623"/>
      <c r="AV12" s="623"/>
      <c r="AW12" s="623"/>
      <c r="AX12" s="623"/>
      <c r="AY12" s="623"/>
      <c r="AZ12" s="623"/>
      <c r="BA12" s="623"/>
      <c r="BB12" s="623"/>
      <c r="BC12" s="623"/>
      <c r="BD12" s="623"/>
      <c r="BE12" s="623"/>
      <c r="BF12" s="623"/>
      <c r="BG12" s="623"/>
      <c r="BH12" s="623"/>
      <c r="BI12" s="623"/>
      <c r="BJ12" s="623"/>
      <c r="BK12" s="623"/>
      <c r="BL12" s="623"/>
      <c r="BM12" s="623"/>
      <c r="BN12" s="623"/>
      <c r="BO12" s="623"/>
      <c r="BP12" s="623"/>
      <c r="BQ12" s="623"/>
      <c r="BR12" s="623"/>
      <c r="BS12" s="623"/>
      <c r="BT12" s="623"/>
      <c r="BU12" s="623"/>
      <c r="BV12" s="623"/>
      <c r="BW12" s="623"/>
      <c r="BX12" s="623"/>
      <c r="BY12" s="623"/>
      <c r="BZ12" s="623"/>
      <c r="CA12" s="623"/>
      <c r="CB12" s="623"/>
      <c r="CC12" s="623"/>
      <c r="CD12" s="623"/>
      <c r="CE12" s="623"/>
      <c r="CF12" s="623"/>
      <c r="CG12" s="623"/>
      <c r="CH12" s="623"/>
      <c r="CI12" s="623"/>
      <c r="CJ12" s="623"/>
      <c r="CK12" s="623"/>
      <c r="CL12" s="623"/>
      <c r="CM12" s="623"/>
      <c r="CN12" s="623"/>
      <c r="CO12" s="623"/>
      <c r="CP12" s="623"/>
      <c r="CQ12" s="623"/>
      <c r="CR12" s="623"/>
      <c r="CS12" s="623"/>
      <c r="CT12" s="623"/>
      <c r="CU12" s="623"/>
      <c r="CV12" s="623"/>
      <c r="CW12" s="623"/>
      <c r="CX12" s="623"/>
      <c r="CY12" s="623"/>
      <c r="CZ12" s="623"/>
      <c r="DA12" s="623"/>
      <c r="DB12" s="623"/>
      <c r="DC12" s="623"/>
      <c r="DD12" s="623"/>
      <c r="DE12" s="623"/>
      <c r="DF12" s="623"/>
      <c r="DG12" s="623"/>
      <c r="DH12" s="623"/>
      <c r="DI12" s="599"/>
      <c r="DJ12" s="599"/>
      <c r="DK12" s="599"/>
      <c r="DL12" s="599"/>
      <c r="DM12" s="599"/>
      <c r="DN12" s="599"/>
      <c r="DO12" s="599"/>
      <c r="DP12" s="599"/>
      <c r="DQ12" s="599"/>
      <c r="DR12" s="599"/>
      <c r="DS12" s="599"/>
      <c r="DT12" s="599"/>
      <c r="DU12" s="599"/>
      <c r="DV12" s="599"/>
      <c r="DW12" s="599"/>
      <c r="DX12" s="599"/>
      <c r="DY12" s="599"/>
      <c r="DZ12" s="599"/>
      <c r="EA12" s="599"/>
      <c r="EB12" s="599"/>
      <c r="EC12" s="599"/>
      <c r="ED12" s="599"/>
      <c r="EE12" s="599"/>
      <c r="EF12" s="599"/>
      <c r="EG12" s="599"/>
      <c r="EH12" s="599"/>
      <c r="EI12" s="599"/>
      <c r="EJ12" s="599"/>
      <c r="EK12" s="599"/>
      <c r="EL12" s="599"/>
      <c r="EM12" s="599"/>
      <c r="EN12" s="599"/>
      <c r="EO12" s="599"/>
      <c r="EP12" s="599"/>
      <c r="EQ12" s="599"/>
      <c r="ER12" s="599"/>
      <c r="ES12" s="599"/>
      <c r="ET12" s="599"/>
      <c r="EU12" s="599"/>
      <c r="EV12" s="599"/>
      <c r="EW12" s="599"/>
      <c r="EX12" s="599"/>
      <c r="EY12" s="599"/>
      <c r="EZ12" s="599"/>
      <c r="FA12" s="599"/>
      <c r="FB12" s="599"/>
      <c r="FC12" s="599"/>
      <c r="FD12" s="599"/>
      <c r="FE12" s="599"/>
      <c r="FF12" s="599"/>
      <c r="FG12" s="599"/>
      <c r="FH12" s="599"/>
      <c r="FI12" s="599"/>
      <c r="FJ12" s="599"/>
      <c r="FK12" s="599"/>
      <c r="FL12" s="599"/>
      <c r="FM12" s="599"/>
      <c r="FN12" s="599"/>
      <c r="FO12" s="599"/>
      <c r="FP12" s="599"/>
      <c r="FQ12" s="599"/>
      <c r="FR12" s="599"/>
      <c r="FS12" s="599"/>
      <c r="FT12" s="599"/>
      <c r="FU12" s="599"/>
      <c r="FV12" s="599"/>
      <c r="FW12" s="599"/>
      <c r="FX12" s="599"/>
      <c r="FY12" s="599"/>
      <c r="FZ12" s="599"/>
      <c r="GA12" s="599"/>
      <c r="GB12" s="599"/>
      <c r="GC12" s="599"/>
      <c r="GD12" s="599"/>
      <c r="GE12" s="599"/>
      <c r="GF12" s="599"/>
      <c r="GG12" s="599"/>
      <c r="GH12" s="599"/>
      <c r="GI12" s="599"/>
      <c r="GJ12" s="599"/>
      <c r="GK12" s="599"/>
      <c r="GL12" s="599"/>
      <c r="GM12" s="599"/>
      <c r="GN12" s="599"/>
      <c r="GO12" s="599"/>
      <c r="GP12" s="599"/>
      <c r="GQ12" s="599"/>
      <c r="GR12" s="599"/>
      <c r="GS12" s="599"/>
      <c r="GT12" s="599"/>
      <c r="GU12" s="599"/>
      <c r="GV12" s="599"/>
      <c r="GW12" s="599"/>
      <c r="GX12" s="599"/>
      <c r="GY12" s="599"/>
      <c r="GZ12" s="599"/>
      <c r="HA12" s="599"/>
      <c r="HB12" s="599"/>
      <c r="HC12" s="599"/>
      <c r="HD12" s="599"/>
      <c r="HE12" s="599"/>
      <c r="HF12" s="599"/>
      <c r="HG12" s="599"/>
      <c r="HH12" s="599"/>
      <c r="HI12" s="599"/>
      <c r="HJ12" s="599"/>
      <c r="HK12" s="599"/>
      <c r="HL12" s="599"/>
      <c r="HM12" s="599"/>
      <c r="HN12" s="599"/>
      <c r="HO12" s="599"/>
      <c r="HP12" s="599"/>
      <c r="HQ12" s="599"/>
      <c r="HR12" s="599"/>
      <c r="HS12" s="599"/>
      <c r="HT12" s="599"/>
      <c r="HU12" s="599"/>
      <c r="HV12" s="599"/>
      <c r="HW12" s="599"/>
      <c r="HX12" s="599"/>
      <c r="HY12" s="599"/>
      <c r="HZ12" s="599"/>
      <c r="IA12" s="599"/>
      <c r="IB12" s="599"/>
      <c r="IC12" s="599"/>
      <c r="ID12" s="599"/>
      <c r="IE12" s="599"/>
      <c r="IF12" s="599"/>
      <c r="IG12" s="599"/>
      <c r="IH12" s="599"/>
      <c r="II12" s="599"/>
      <c r="IJ12" s="599"/>
      <c r="IK12" s="599"/>
      <c r="IL12" s="599"/>
      <c r="IM12" s="599"/>
      <c r="IN12" s="599"/>
      <c r="IO12" s="599"/>
      <c r="IP12" s="599"/>
      <c r="IQ12" s="599"/>
      <c r="IR12" s="599"/>
      <c r="IS12" s="599"/>
      <c r="IT12" s="599"/>
      <c r="IU12" s="599"/>
      <c r="IV12" s="599"/>
      <c r="IW12" s="599"/>
    </row>
    <row r="13" customFormat="false" ht="12.75" hidden="false" customHeight="false" outlineLevel="0" collapsed="false">
      <c r="A13" s="588" t="n">
        <v>27104</v>
      </c>
      <c r="B13" s="588" t="s">
        <v>559</v>
      </c>
      <c r="C13" s="589" t="n">
        <v>36557</v>
      </c>
      <c r="D13" s="95" t="n">
        <v>38383</v>
      </c>
      <c r="E13" s="94" t="n">
        <f aca="false">$E$2</f>
        <v>30</v>
      </c>
      <c r="F13" s="590" t="n">
        <v>0</v>
      </c>
      <c r="G13" s="590" t="n">
        <f aca="false">SUM(E13*F13)</f>
        <v>0</v>
      </c>
      <c r="H13" s="592" t="n">
        <f aca="false">SUM(I13*30.4)</f>
        <v>1.23728</v>
      </c>
      <c r="I13" s="93" t="n">
        <v>0.0407</v>
      </c>
      <c r="J13" s="93" t="n">
        <v>0.0093</v>
      </c>
      <c r="K13" s="562" t="n">
        <f aca="false">SUM(I13+J13)</f>
        <v>0.05</v>
      </c>
      <c r="L13" s="593" t="n">
        <f aca="false">SUM(I13*G13)</f>
        <v>0</v>
      </c>
      <c r="M13" s="593" t="n">
        <f aca="false">SUM(J13*G13)</f>
        <v>0</v>
      </c>
      <c r="N13" s="593" t="n">
        <f aca="false">SUM(L13:M13)</f>
        <v>0</v>
      </c>
      <c r="O13" s="593" t="s">
        <v>551</v>
      </c>
      <c r="P13" s="617" t="s">
        <v>560</v>
      </c>
      <c r="Q13" s="624" t="s">
        <v>536</v>
      </c>
      <c r="R13" s="624" t="s">
        <v>536</v>
      </c>
      <c r="S13" s="617"/>
      <c r="T13" s="600"/>
      <c r="U13" s="622"/>
      <c r="V13" s="622"/>
      <c r="W13" s="622"/>
      <c r="X13" s="622"/>
      <c r="Y13" s="622"/>
      <c r="Z13" s="622"/>
      <c r="AA13" s="622"/>
      <c r="AB13" s="625"/>
      <c r="AC13" s="625"/>
      <c r="AD13" s="625"/>
      <c r="AE13" s="623"/>
      <c r="AF13" s="623"/>
      <c r="AG13" s="623"/>
      <c r="AH13" s="623"/>
      <c r="AI13" s="623"/>
      <c r="AJ13" s="599"/>
      <c r="AK13" s="599"/>
      <c r="AL13" s="599"/>
      <c r="AM13" s="599"/>
      <c r="AN13" s="599"/>
      <c r="AO13" s="599"/>
      <c r="AP13" s="599"/>
      <c r="AQ13" s="599"/>
      <c r="AR13" s="599"/>
      <c r="AS13" s="599"/>
      <c r="AT13" s="599"/>
      <c r="AU13" s="599"/>
      <c r="AV13" s="599"/>
      <c r="AW13" s="599"/>
      <c r="AX13" s="599"/>
      <c r="AY13" s="599"/>
      <c r="AZ13" s="599"/>
      <c r="BA13" s="599"/>
      <c r="BB13" s="599"/>
      <c r="BC13" s="599"/>
      <c r="BD13" s="599"/>
      <c r="BE13" s="599"/>
      <c r="BF13" s="599"/>
      <c r="BG13" s="599"/>
      <c r="BH13" s="599"/>
      <c r="BI13" s="599"/>
      <c r="BJ13" s="599"/>
      <c r="BK13" s="599"/>
      <c r="BL13" s="599"/>
      <c r="BM13" s="599"/>
      <c r="BN13" s="599"/>
      <c r="BO13" s="599"/>
      <c r="BP13" s="599"/>
      <c r="BQ13" s="599"/>
      <c r="BR13" s="599"/>
      <c r="BS13" s="599"/>
      <c r="BT13" s="599"/>
      <c r="BU13" s="599"/>
      <c r="BV13" s="599"/>
      <c r="BW13" s="599"/>
      <c r="BX13" s="599"/>
      <c r="BY13" s="599"/>
      <c r="BZ13" s="599"/>
      <c r="CA13" s="599"/>
      <c r="CB13" s="599"/>
      <c r="CC13" s="599"/>
      <c r="CD13" s="599"/>
      <c r="CE13" s="599"/>
      <c r="CF13" s="599"/>
      <c r="CG13" s="599"/>
      <c r="CH13" s="599"/>
      <c r="CI13" s="599"/>
      <c r="CJ13" s="599"/>
      <c r="CK13" s="599"/>
      <c r="CL13" s="599"/>
      <c r="CM13" s="599"/>
      <c r="CN13" s="599"/>
      <c r="CO13" s="599"/>
      <c r="CP13" s="599"/>
      <c r="CQ13" s="599"/>
      <c r="CR13" s="599"/>
      <c r="CS13" s="599"/>
      <c r="CT13" s="599"/>
      <c r="CU13" s="599"/>
      <c r="CV13" s="599"/>
      <c r="CW13" s="599"/>
      <c r="CX13" s="599"/>
      <c r="CY13" s="599"/>
      <c r="CZ13" s="599"/>
      <c r="DA13" s="599"/>
      <c r="DB13" s="599"/>
      <c r="DC13" s="599"/>
      <c r="DD13" s="599"/>
      <c r="DE13" s="599"/>
      <c r="DF13" s="599"/>
      <c r="DG13" s="599"/>
      <c r="DH13" s="599"/>
      <c r="DI13" s="599"/>
      <c r="DJ13" s="599"/>
      <c r="DK13" s="599"/>
      <c r="DL13" s="599"/>
      <c r="DM13" s="599"/>
      <c r="DN13" s="599"/>
      <c r="DO13" s="599"/>
      <c r="DP13" s="599"/>
      <c r="DQ13" s="599"/>
      <c r="DR13" s="599"/>
      <c r="DS13" s="599"/>
      <c r="DT13" s="599"/>
      <c r="DU13" s="599"/>
      <c r="DV13" s="599"/>
      <c r="DW13" s="599"/>
      <c r="DX13" s="599"/>
      <c r="DY13" s="599"/>
      <c r="DZ13" s="599"/>
      <c r="EA13" s="599"/>
      <c r="EB13" s="599"/>
      <c r="EC13" s="599"/>
      <c r="ED13" s="599"/>
      <c r="EE13" s="599"/>
      <c r="EF13" s="599"/>
      <c r="EG13" s="599"/>
      <c r="EH13" s="599"/>
      <c r="EI13" s="599"/>
      <c r="EJ13" s="599"/>
      <c r="EK13" s="599"/>
      <c r="EL13" s="599"/>
      <c r="EM13" s="599"/>
      <c r="EN13" s="599"/>
      <c r="EO13" s="599"/>
      <c r="EP13" s="599"/>
      <c r="EQ13" s="599"/>
      <c r="ER13" s="599"/>
      <c r="ES13" s="599"/>
      <c r="ET13" s="599"/>
      <c r="EU13" s="599"/>
      <c r="EV13" s="599"/>
      <c r="EW13" s="599"/>
      <c r="EX13" s="599"/>
      <c r="EY13" s="599"/>
      <c r="EZ13" s="599"/>
      <c r="FA13" s="599"/>
      <c r="FB13" s="599"/>
      <c r="FC13" s="599"/>
      <c r="FD13" s="599"/>
      <c r="FE13" s="599"/>
      <c r="FF13" s="599"/>
      <c r="FG13" s="599"/>
      <c r="FH13" s="599"/>
      <c r="FI13" s="599"/>
      <c r="FJ13" s="599"/>
      <c r="FK13" s="599"/>
      <c r="FL13" s="599"/>
      <c r="FM13" s="599"/>
      <c r="FN13" s="599"/>
      <c r="FO13" s="599"/>
      <c r="FP13" s="599"/>
      <c r="FQ13" s="599"/>
      <c r="FR13" s="599"/>
      <c r="FS13" s="599"/>
      <c r="FT13" s="599"/>
      <c r="FU13" s="599"/>
      <c r="FV13" s="599"/>
      <c r="FW13" s="599"/>
      <c r="FX13" s="599"/>
      <c r="FY13" s="599"/>
      <c r="FZ13" s="599"/>
      <c r="GA13" s="599"/>
      <c r="GB13" s="599"/>
      <c r="GC13" s="599"/>
      <c r="GD13" s="599"/>
      <c r="GE13" s="599"/>
      <c r="GF13" s="599"/>
      <c r="GG13" s="599"/>
      <c r="GH13" s="599"/>
      <c r="GI13" s="599"/>
      <c r="GJ13" s="599"/>
      <c r="GK13" s="599"/>
      <c r="GL13" s="599"/>
      <c r="GM13" s="599"/>
      <c r="GN13" s="599"/>
      <c r="GO13" s="599"/>
      <c r="GP13" s="599"/>
      <c r="GQ13" s="599"/>
      <c r="GR13" s="599"/>
      <c r="GS13" s="599"/>
      <c r="GT13" s="599"/>
      <c r="GU13" s="599"/>
      <c r="GV13" s="599"/>
      <c r="GW13" s="599"/>
      <c r="GX13" s="599"/>
      <c r="GY13" s="599"/>
      <c r="GZ13" s="599"/>
      <c r="HA13" s="599"/>
      <c r="HB13" s="599"/>
      <c r="HC13" s="599"/>
      <c r="HD13" s="599"/>
      <c r="HE13" s="599"/>
      <c r="HF13" s="599"/>
      <c r="HG13" s="599"/>
      <c r="HH13" s="599"/>
      <c r="HI13" s="599"/>
      <c r="HJ13" s="599"/>
      <c r="HK13" s="599"/>
      <c r="HL13" s="599"/>
      <c r="HM13" s="599"/>
      <c r="HN13" s="599"/>
      <c r="HO13" s="599"/>
      <c r="HP13" s="599"/>
      <c r="HQ13" s="599"/>
      <c r="HR13" s="599"/>
      <c r="HS13" s="599"/>
      <c r="HT13" s="599"/>
      <c r="HU13" s="599"/>
      <c r="HV13" s="599"/>
      <c r="HW13" s="599"/>
      <c r="HX13" s="599"/>
      <c r="HY13" s="599"/>
      <c r="HZ13" s="599"/>
      <c r="IA13" s="599"/>
      <c r="IB13" s="599"/>
      <c r="IC13" s="599"/>
      <c r="ID13" s="599"/>
      <c r="IE13" s="599"/>
      <c r="IF13" s="599"/>
      <c r="IG13" s="599"/>
      <c r="IH13" s="599"/>
      <c r="II13" s="599"/>
      <c r="IJ13" s="599"/>
      <c r="IK13" s="599"/>
      <c r="IL13" s="599"/>
      <c r="IM13" s="599"/>
      <c r="IN13" s="599"/>
      <c r="IO13" s="599"/>
      <c r="IP13" s="599"/>
      <c r="IQ13" s="599"/>
      <c r="IR13" s="599"/>
      <c r="IS13" s="599"/>
      <c r="IT13" s="599"/>
      <c r="IU13" s="599"/>
      <c r="IV13" s="599"/>
      <c r="IW13" s="599"/>
    </row>
    <row r="14" customFormat="false" ht="12.75" hidden="false" customHeight="false" outlineLevel="0" collapsed="false">
      <c r="A14" s="588" t="n">
        <v>27161</v>
      </c>
      <c r="B14" s="588" t="s">
        <v>561</v>
      </c>
      <c r="C14" s="589" t="n">
        <v>36617</v>
      </c>
      <c r="D14" s="95" t="n">
        <v>37711</v>
      </c>
      <c r="E14" s="94" t="n">
        <f aca="false">$E$2</f>
        <v>30</v>
      </c>
      <c r="F14" s="615" t="n">
        <v>400000</v>
      </c>
      <c r="G14" s="590" t="n">
        <f aca="false">SUM(E14*F14)</f>
        <v>12000000</v>
      </c>
      <c r="H14" s="592" t="n">
        <f aca="false">SUM(I14*30.4)</f>
        <v>0.76</v>
      </c>
      <c r="I14" s="93" t="n">
        <v>0.025</v>
      </c>
      <c r="J14" s="93" t="n">
        <v>0.0093</v>
      </c>
      <c r="K14" s="562" t="n">
        <f aca="false">SUM(I14+J14)</f>
        <v>0.0343</v>
      </c>
      <c r="L14" s="593" t="n">
        <f aca="false">SUM(I14*G14)</f>
        <v>300000</v>
      </c>
      <c r="M14" s="593" t="n">
        <f aca="false">SUM(J14*G14)</f>
        <v>111600</v>
      </c>
      <c r="N14" s="593" t="n">
        <f aca="false">SUM(L14:M14)</f>
        <v>411600</v>
      </c>
      <c r="O14" s="626" t="s">
        <v>562</v>
      </c>
      <c r="P14" s="617"/>
      <c r="Q14" s="621"/>
      <c r="R14" s="621"/>
      <c r="S14" s="617"/>
      <c r="T14" s="600" t="s">
        <v>563</v>
      </c>
      <c r="U14" s="596"/>
      <c r="V14" s="596"/>
      <c r="W14" s="596"/>
      <c r="X14" s="596"/>
      <c r="Y14" s="596"/>
      <c r="Z14" s="596"/>
      <c r="AA14" s="596"/>
      <c r="AB14" s="596"/>
      <c r="AC14" s="596"/>
      <c r="AD14" s="596"/>
      <c r="AE14" s="333"/>
      <c r="AF14" s="333"/>
      <c r="AG14" s="333"/>
      <c r="AH14" s="333"/>
      <c r="AI14" s="333"/>
      <c r="AJ14" s="599"/>
      <c r="AK14" s="599"/>
      <c r="AL14" s="599"/>
      <c r="AM14" s="599"/>
      <c r="AN14" s="599"/>
      <c r="AO14" s="599"/>
      <c r="AP14" s="599"/>
      <c r="AQ14" s="599"/>
      <c r="AR14" s="599"/>
      <c r="AS14" s="599"/>
      <c r="AT14" s="599"/>
      <c r="AU14" s="599"/>
      <c r="AV14" s="599"/>
      <c r="AW14" s="599"/>
      <c r="AX14" s="599"/>
      <c r="AY14" s="599"/>
      <c r="AZ14" s="599"/>
      <c r="BA14" s="599"/>
      <c r="BB14" s="599"/>
      <c r="BC14" s="599"/>
      <c r="BD14" s="599"/>
      <c r="BE14" s="599"/>
      <c r="BF14" s="599"/>
      <c r="BG14" s="599"/>
      <c r="BH14" s="599"/>
      <c r="BI14" s="599"/>
      <c r="BJ14" s="599"/>
      <c r="BK14" s="599"/>
      <c r="BL14" s="599"/>
      <c r="BM14" s="599"/>
      <c r="BN14" s="599"/>
      <c r="BO14" s="599"/>
      <c r="BP14" s="599"/>
      <c r="BQ14" s="599"/>
      <c r="BR14" s="599"/>
      <c r="BS14" s="599"/>
      <c r="BT14" s="599"/>
      <c r="BU14" s="599"/>
      <c r="BV14" s="599"/>
      <c r="BW14" s="599"/>
      <c r="BX14" s="599"/>
      <c r="BY14" s="599"/>
      <c r="BZ14" s="599"/>
      <c r="CA14" s="599"/>
      <c r="CB14" s="599"/>
      <c r="CC14" s="599"/>
      <c r="CD14" s="599"/>
      <c r="CE14" s="599"/>
      <c r="CF14" s="599"/>
      <c r="CG14" s="599"/>
      <c r="CH14" s="599"/>
      <c r="CI14" s="599"/>
      <c r="CJ14" s="599"/>
      <c r="CK14" s="599"/>
      <c r="CL14" s="599"/>
      <c r="CM14" s="599"/>
      <c r="CN14" s="599"/>
      <c r="CO14" s="599"/>
      <c r="CP14" s="599"/>
      <c r="CQ14" s="599"/>
      <c r="CR14" s="599"/>
      <c r="CS14" s="599"/>
      <c r="CT14" s="599"/>
      <c r="CU14" s="599"/>
      <c r="CV14" s="599"/>
      <c r="CW14" s="599"/>
      <c r="CX14" s="599"/>
      <c r="CY14" s="599"/>
      <c r="CZ14" s="599"/>
      <c r="DA14" s="599"/>
      <c r="DB14" s="599"/>
      <c r="DC14" s="599"/>
      <c r="DD14" s="599"/>
      <c r="DE14" s="599"/>
      <c r="DF14" s="599"/>
      <c r="DG14" s="599"/>
      <c r="DH14" s="599"/>
      <c r="DI14" s="599"/>
      <c r="DJ14" s="599"/>
      <c r="DK14" s="599"/>
      <c r="DL14" s="599"/>
      <c r="DM14" s="599"/>
      <c r="DN14" s="599"/>
      <c r="DO14" s="599"/>
      <c r="DP14" s="599"/>
      <c r="DQ14" s="599"/>
      <c r="DR14" s="599"/>
      <c r="DS14" s="599"/>
      <c r="DT14" s="599"/>
      <c r="DU14" s="599"/>
      <c r="DV14" s="599"/>
      <c r="DW14" s="599"/>
      <c r="DX14" s="599"/>
      <c r="DY14" s="599"/>
      <c r="DZ14" s="599"/>
      <c r="EA14" s="599"/>
      <c r="EB14" s="599"/>
      <c r="EC14" s="599"/>
      <c r="ED14" s="599"/>
      <c r="EE14" s="599"/>
      <c r="EF14" s="599"/>
      <c r="EG14" s="599"/>
      <c r="EH14" s="599"/>
      <c r="EI14" s="599"/>
      <c r="EJ14" s="599"/>
      <c r="EK14" s="599"/>
      <c r="EL14" s="599"/>
      <c r="EM14" s="599"/>
      <c r="EN14" s="599"/>
      <c r="EO14" s="599"/>
      <c r="EP14" s="599"/>
      <c r="EQ14" s="599"/>
      <c r="ER14" s="599"/>
      <c r="ES14" s="599"/>
      <c r="ET14" s="599"/>
      <c r="EU14" s="599"/>
      <c r="EV14" s="599"/>
      <c r="EW14" s="599"/>
      <c r="EX14" s="599"/>
      <c r="EY14" s="599"/>
      <c r="EZ14" s="599"/>
      <c r="FA14" s="599"/>
      <c r="FB14" s="599"/>
      <c r="FC14" s="599"/>
      <c r="FD14" s="599"/>
      <c r="FE14" s="599"/>
      <c r="FF14" s="599"/>
      <c r="FG14" s="599"/>
      <c r="FH14" s="599"/>
      <c r="FI14" s="599"/>
      <c r="FJ14" s="599"/>
      <c r="FK14" s="599"/>
      <c r="FL14" s="599"/>
      <c r="FM14" s="599"/>
      <c r="FN14" s="599"/>
      <c r="FO14" s="599"/>
      <c r="FP14" s="599"/>
      <c r="FQ14" s="599"/>
      <c r="FR14" s="599"/>
      <c r="FS14" s="599"/>
      <c r="FT14" s="599"/>
      <c r="FU14" s="599"/>
      <c r="FV14" s="599"/>
      <c r="FW14" s="599"/>
      <c r="FX14" s="599"/>
      <c r="FY14" s="599"/>
      <c r="FZ14" s="599"/>
      <c r="GA14" s="599"/>
      <c r="GB14" s="599"/>
      <c r="GC14" s="599"/>
      <c r="GD14" s="599"/>
      <c r="GE14" s="599"/>
      <c r="GF14" s="599"/>
      <c r="GG14" s="599"/>
      <c r="GH14" s="599"/>
      <c r="GI14" s="599"/>
      <c r="GJ14" s="599"/>
      <c r="GK14" s="599"/>
      <c r="GL14" s="599"/>
      <c r="GM14" s="599"/>
      <c r="GN14" s="599"/>
      <c r="GO14" s="599"/>
      <c r="GP14" s="599"/>
      <c r="GQ14" s="599"/>
      <c r="GR14" s="599"/>
      <c r="GS14" s="599"/>
      <c r="GT14" s="599"/>
      <c r="GU14" s="599"/>
      <c r="GV14" s="599"/>
      <c r="GW14" s="599"/>
      <c r="GX14" s="599"/>
      <c r="GY14" s="599"/>
      <c r="GZ14" s="599"/>
      <c r="HA14" s="599"/>
      <c r="HB14" s="599"/>
      <c r="HC14" s="599"/>
      <c r="HD14" s="599"/>
      <c r="HE14" s="599"/>
      <c r="HF14" s="599"/>
      <c r="HG14" s="599"/>
      <c r="HH14" s="599"/>
      <c r="HI14" s="599"/>
      <c r="HJ14" s="599"/>
      <c r="HK14" s="599"/>
      <c r="HL14" s="599"/>
      <c r="HM14" s="599"/>
      <c r="HN14" s="599"/>
      <c r="HO14" s="599"/>
      <c r="HP14" s="599"/>
      <c r="HQ14" s="599"/>
      <c r="HR14" s="599"/>
      <c r="HS14" s="599"/>
      <c r="HT14" s="599"/>
      <c r="HU14" s="599"/>
      <c r="HV14" s="599"/>
      <c r="HW14" s="599"/>
      <c r="HX14" s="599"/>
      <c r="HY14" s="599"/>
      <c r="HZ14" s="599"/>
      <c r="IA14" s="599"/>
      <c r="IB14" s="599"/>
      <c r="IC14" s="599"/>
      <c r="ID14" s="599"/>
      <c r="IE14" s="599"/>
      <c r="IF14" s="599"/>
      <c r="IG14" s="599"/>
      <c r="IH14" s="599"/>
      <c r="II14" s="599"/>
      <c r="IJ14" s="599"/>
      <c r="IK14" s="599"/>
      <c r="IL14" s="599"/>
      <c r="IM14" s="599"/>
      <c r="IN14" s="599"/>
      <c r="IO14" s="599"/>
      <c r="IP14" s="599"/>
      <c r="IQ14" s="599"/>
      <c r="IR14" s="599"/>
      <c r="IS14" s="599"/>
      <c r="IT14" s="599"/>
      <c r="IU14" s="599"/>
      <c r="IV14" s="599"/>
      <c r="IW14" s="599"/>
    </row>
    <row r="15" customFormat="false" ht="12.75" hidden="false" customHeight="false" outlineLevel="0" collapsed="false">
      <c r="A15" s="94" t="n">
        <v>27291</v>
      </c>
      <c r="B15" s="588" t="s">
        <v>564</v>
      </c>
      <c r="C15" s="589" t="n">
        <v>36739</v>
      </c>
      <c r="D15" s="95" t="n">
        <v>37468</v>
      </c>
      <c r="E15" s="94" t="n">
        <f aca="false">$E$2</f>
        <v>30</v>
      </c>
      <c r="F15" s="616" t="n">
        <v>20000</v>
      </c>
      <c r="G15" s="590" t="n">
        <f aca="false">SUM(E15*F15)</f>
        <v>600000</v>
      </c>
      <c r="H15" s="592" t="n">
        <f aca="false">SUM(I15*30.4)</f>
        <v>0.32528</v>
      </c>
      <c r="I15" s="93" t="n">
        <v>0.0107</v>
      </c>
      <c r="J15" s="93" t="n">
        <v>0.0093</v>
      </c>
      <c r="K15" s="562" t="n">
        <f aca="false">SUM(I15+J15)</f>
        <v>0.02</v>
      </c>
      <c r="L15" s="593" t="n">
        <f aca="false">SUM(I15*G15)</f>
        <v>6420</v>
      </c>
      <c r="M15" s="593" t="n">
        <f aca="false">SUM(J15*G15)</f>
        <v>5580</v>
      </c>
      <c r="N15" s="593" t="n">
        <f aca="false">SUM(L15:M15)</f>
        <v>12000</v>
      </c>
      <c r="O15" s="593" t="s">
        <v>551</v>
      </c>
      <c r="P15" s="617" t="s">
        <v>565</v>
      </c>
      <c r="Q15" s="621" t="s">
        <v>566</v>
      </c>
      <c r="R15" s="621" t="s">
        <v>536</v>
      </c>
      <c r="S15" s="617"/>
      <c r="T15" s="600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02"/>
      <c r="AF15" s="602"/>
      <c r="AG15" s="602"/>
      <c r="AH15" s="602"/>
      <c r="AI15" s="602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333"/>
      <c r="AV15" s="333"/>
      <c r="AW15" s="333"/>
      <c r="AX15" s="333"/>
      <c r="AY15" s="333"/>
      <c r="AZ15" s="333"/>
      <c r="BA15" s="333"/>
      <c r="BB15" s="333"/>
      <c r="BC15" s="333"/>
      <c r="BD15" s="333"/>
      <c r="BE15" s="333"/>
      <c r="BF15" s="333"/>
      <c r="BG15" s="333"/>
      <c r="BH15" s="333"/>
      <c r="BI15" s="333"/>
      <c r="BJ15" s="333"/>
      <c r="BK15" s="333"/>
      <c r="BL15" s="333"/>
      <c r="BM15" s="333"/>
      <c r="BN15" s="333"/>
      <c r="BO15" s="333"/>
      <c r="BP15" s="333"/>
      <c r="BQ15" s="333"/>
      <c r="BR15" s="333"/>
      <c r="BS15" s="333"/>
      <c r="BT15" s="333"/>
      <c r="BU15" s="333"/>
      <c r="BV15" s="333"/>
      <c r="BW15" s="333"/>
      <c r="BX15" s="333"/>
      <c r="BY15" s="333"/>
      <c r="BZ15" s="333"/>
      <c r="CA15" s="333"/>
      <c r="CB15" s="333"/>
      <c r="CC15" s="333"/>
      <c r="CD15" s="333"/>
      <c r="CE15" s="333"/>
      <c r="CF15" s="333"/>
      <c r="CG15" s="333"/>
      <c r="CH15" s="333"/>
      <c r="CI15" s="333"/>
      <c r="CJ15" s="333"/>
      <c r="CK15" s="333"/>
      <c r="CL15" s="333"/>
      <c r="CM15" s="333"/>
      <c r="CN15" s="333"/>
      <c r="CO15" s="333"/>
      <c r="CP15" s="333"/>
      <c r="CQ15" s="333"/>
      <c r="CR15" s="333"/>
      <c r="CS15" s="333"/>
      <c r="CT15" s="333"/>
      <c r="CU15" s="333"/>
      <c r="CV15" s="333"/>
      <c r="CW15" s="333"/>
      <c r="CX15" s="333"/>
      <c r="CY15" s="333"/>
      <c r="CZ15" s="333"/>
      <c r="DA15" s="333"/>
      <c r="DB15" s="333"/>
      <c r="DC15" s="333"/>
      <c r="DD15" s="333"/>
      <c r="DE15" s="333"/>
      <c r="DF15" s="333"/>
      <c r="DG15" s="333"/>
      <c r="DH15" s="333"/>
      <c r="DI15" s="333"/>
      <c r="DJ15" s="333"/>
      <c r="DK15" s="333"/>
      <c r="DL15" s="333"/>
      <c r="DM15" s="333"/>
      <c r="DN15" s="333"/>
      <c r="DO15" s="333"/>
      <c r="DP15" s="333"/>
      <c r="DQ15" s="333"/>
      <c r="DR15" s="333"/>
      <c r="DS15" s="333"/>
      <c r="DT15" s="333"/>
      <c r="DU15" s="333"/>
      <c r="DV15" s="333"/>
      <c r="DW15" s="333"/>
      <c r="DX15" s="333"/>
      <c r="DY15" s="333"/>
      <c r="DZ15" s="333"/>
      <c r="EA15" s="333"/>
      <c r="EB15" s="333"/>
      <c r="EC15" s="333"/>
      <c r="ED15" s="333"/>
      <c r="EE15" s="333"/>
      <c r="EF15" s="333"/>
      <c r="EG15" s="333"/>
      <c r="EH15" s="333"/>
      <c r="EI15" s="333"/>
      <c r="EJ15" s="333"/>
      <c r="EK15" s="333"/>
      <c r="EL15" s="333"/>
      <c r="EM15" s="333"/>
      <c r="EN15" s="333"/>
      <c r="EO15" s="333"/>
      <c r="EP15" s="333"/>
      <c r="EQ15" s="333"/>
      <c r="ER15" s="333"/>
      <c r="ES15" s="333"/>
      <c r="ET15" s="333"/>
      <c r="EU15" s="333"/>
      <c r="EV15" s="333"/>
      <c r="EW15" s="333"/>
      <c r="EX15" s="333"/>
      <c r="EY15" s="333"/>
      <c r="EZ15" s="333"/>
      <c r="FA15" s="333"/>
      <c r="FB15" s="333"/>
      <c r="FC15" s="333"/>
      <c r="FD15" s="333"/>
      <c r="FE15" s="333"/>
      <c r="FF15" s="333"/>
      <c r="FG15" s="333"/>
      <c r="FH15" s="333"/>
      <c r="FI15" s="333"/>
      <c r="FJ15" s="333"/>
      <c r="FK15" s="333"/>
      <c r="FL15" s="333"/>
      <c r="FM15" s="333"/>
      <c r="FN15" s="333"/>
      <c r="FO15" s="333"/>
      <c r="FP15" s="333"/>
      <c r="FQ15" s="333"/>
      <c r="FR15" s="333"/>
      <c r="FS15" s="333"/>
      <c r="FT15" s="333"/>
      <c r="FU15" s="333"/>
      <c r="FV15" s="333"/>
      <c r="FW15" s="333"/>
      <c r="FX15" s="333"/>
      <c r="FY15" s="333"/>
      <c r="FZ15" s="333"/>
      <c r="GA15" s="333"/>
      <c r="GB15" s="333"/>
      <c r="GC15" s="333"/>
      <c r="GD15" s="333"/>
      <c r="GE15" s="333"/>
      <c r="GF15" s="333"/>
      <c r="GG15" s="333"/>
      <c r="GH15" s="333"/>
      <c r="GI15" s="333"/>
      <c r="GJ15" s="333"/>
      <c r="GK15" s="333"/>
      <c r="GL15" s="333"/>
      <c r="GM15" s="333"/>
      <c r="GN15" s="333"/>
      <c r="GO15" s="333"/>
      <c r="GP15" s="333"/>
      <c r="GQ15" s="333"/>
      <c r="GR15" s="333"/>
      <c r="GS15" s="333"/>
      <c r="GT15" s="333"/>
      <c r="GU15" s="333"/>
      <c r="GV15" s="333"/>
      <c r="GW15" s="333"/>
      <c r="GX15" s="333"/>
      <c r="GY15" s="333"/>
      <c r="GZ15" s="333"/>
      <c r="HA15" s="333"/>
      <c r="HB15" s="333"/>
      <c r="HC15" s="333"/>
      <c r="HD15" s="333"/>
      <c r="HE15" s="333"/>
      <c r="HF15" s="333"/>
      <c r="HG15" s="333"/>
      <c r="HH15" s="333"/>
      <c r="HI15" s="333"/>
      <c r="HJ15" s="333"/>
      <c r="HK15" s="333"/>
      <c r="HL15" s="333"/>
      <c r="HM15" s="333"/>
      <c r="HN15" s="333"/>
      <c r="HO15" s="333"/>
      <c r="HP15" s="333"/>
      <c r="HQ15" s="333"/>
      <c r="HR15" s="333"/>
      <c r="HS15" s="333"/>
      <c r="HT15" s="333"/>
      <c r="HU15" s="333"/>
      <c r="HV15" s="333"/>
      <c r="HW15" s="333"/>
      <c r="HX15" s="333"/>
      <c r="HY15" s="333"/>
      <c r="HZ15" s="333"/>
      <c r="IA15" s="333"/>
      <c r="IB15" s="333"/>
      <c r="IC15" s="333"/>
      <c r="ID15" s="333"/>
      <c r="IE15" s="333"/>
      <c r="IF15" s="333"/>
      <c r="IG15" s="333"/>
      <c r="IH15" s="333"/>
      <c r="II15" s="333"/>
      <c r="IJ15" s="333"/>
      <c r="IK15" s="333"/>
      <c r="IL15" s="333"/>
      <c r="IM15" s="333"/>
      <c r="IN15" s="333"/>
      <c r="IO15" s="333"/>
      <c r="IP15" s="333"/>
      <c r="IQ15" s="333"/>
      <c r="IR15" s="333"/>
      <c r="IS15" s="333"/>
      <c r="IT15" s="333"/>
      <c r="IU15" s="333"/>
      <c r="IV15" s="333"/>
      <c r="IW15" s="333"/>
    </row>
    <row r="16" customFormat="false" ht="12.75" hidden="false" customHeight="false" outlineLevel="0" collapsed="false">
      <c r="A16" s="94" t="n">
        <v>27349</v>
      </c>
      <c r="B16" s="94" t="s">
        <v>153</v>
      </c>
      <c r="C16" s="95" t="n">
        <v>36892</v>
      </c>
      <c r="D16" s="95" t="n">
        <v>38717</v>
      </c>
      <c r="E16" s="94" t="n">
        <f aca="false">$E$2</f>
        <v>30</v>
      </c>
      <c r="F16" s="616" t="n">
        <v>20000</v>
      </c>
      <c r="G16" s="616" t="n">
        <f aca="false">SUM(E16*F16)</f>
        <v>600000</v>
      </c>
      <c r="H16" s="592" t="n">
        <f aca="false">SUM(I16*30.4)</f>
        <v>1.23728</v>
      </c>
      <c r="I16" s="93" t="n">
        <v>0.0407</v>
      </c>
      <c r="J16" s="93" t="n">
        <v>0.0093</v>
      </c>
      <c r="K16" s="93" t="n">
        <f aca="false">SUM(I16+J16)</f>
        <v>0.05</v>
      </c>
      <c r="L16" s="584" t="n">
        <f aca="false">SUM(I16*G16)</f>
        <v>24420</v>
      </c>
      <c r="M16" s="584" t="n">
        <f aca="false">SUM(J16*G16)</f>
        <v>5580</v>
      </c>
      <c r="N16" s="584" t="n">
        <f aca="false">SUM(L16:M16)</f>
        <v>30000</v>
      </c>
      <c r="O16" s="593" t="s">
        <v>551</v>
      </c>
      <c r="P16" s="620"/>
      <c r="Q16" s="621"/>
      <c r="R16" s="621"/>
      <c r="S16" s="617"/>
      <c r="T16" s="617"/>
      <c r="U16" s="596"/>
      <c r="V16" s="596"/>
      <c r="W16" s="622"/>
      <c r="X16" s="622"/>
      <c r="Y16" s="622"/>
      <c r="Z16" s="622"/>
      <c r="AA16" s="622"/>
      <c r="AB16" s="622"/>
      <c r="AC16" s="622"/>
      <c r="AD16" s="622"/>
      <c r="AE16" s="602"/>
      <c r="AF16" s="602"/>
      <c r="AG16" s="602"/>
      <c r="AH16" s="602"/>
      <c r="AI16" s="602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333"/>
      <c r="AY16" s="333"/>
      <c r="AZ16" s="333"/>
      <c r="BA16" s="333"/>
      <c r="BB16" s="333"/>
      <c r="BC16" s="333"/>
      <c r="BD16" s="333"/>
      <c r="BE16" s="333"/>
      <c r="BF16" s="333"/>
      <c r="BG16" s="333"/>
      <c r="BH16" s="333"/>
      <c r="BI16" s="333"/>
      <c r="BJ16" s="333"/>
      <c r="BK16" s="333"/>
      <c r="BL16" s="333"/>
      <c r="BM16" s="333"/>
      <c r="BN16" s="333"/>
      <c r="BO16" s="333"/>
      <c r="BP16" s="333"/>
      <c r="BQ16" s="333"/>
      <c r="BR16" s="333"/>
      <c r="BS16" s="333"/>
      <c r="BT16" s="333"/>
      <c r="BU16" s="333"/>
      <c r="BV16" s="333"/>
      <c r="BW16" s="333"/>
      <c r="BX16" s="333"/>
      <c r="BY16" s="333"/>
      <c r="BZ16" s="333"/>
      <c r="CA16" s="333"/>
      <c r="CB16" s="333"/>
      <c r="CC16" s="333"/>
      <c r="CD16" s="333"/>
      <c r="CE16" s="333"/>
      <c r="CF16" s="333"/>
      <c r="CG16" s="333"/>
      <c r="CH16" s="333"/>
      <c r="CI16" s="333"/>
      <c r="CJ16" s="333"/>
      <c r="CK16" s="333"/>
      <c r="CL16" s="333"/>
      <c r="CM16" s="333"/>
      <c r="CN16" s="333"/>
      <c r="CO16" s="333"/>
      <c r="CP16" s="333"/>
      <c r="CQ16" s="333"/>
      <c r="CR16" s="333"/>
      <c r="CS16" s="333"/>
      <c r="CT16" s="333"/>
      <c r="CU16" s="333"/>
      <c r="CV16" s="333"/>
      <c r="CW16" s="333"/>
      <c r="CX16" s="333"/>
      <c r="CY16" s="333"/>
      <c r="CZ16" s="333"/>
      <c r="DA16" s="333"/>
      <c r="DB16" s="333"/>
      <c r="DC16" s="333"/>
      <c r="DD16" s="333"/>
      <c r="DE16" s="333"/>
      <c r="DF16" s="333"/>
      <c r="DG16" s="333"/>
      <c r="DH16" s="333"/>
      <c r="DI16" s="333"/>
      <c r="DJ16" s="333"/>
      <c r="DK16" s="333"/>
      <c r="DL16" s="333"/>
      <c r="DM16" s="333"/>
      <c r="DN16" s="333"/>
      <c r="DO16" s="333"/>
      <c r="DP16" s="333"/>
      <c r="DQ16" s="333"/>
      <c r="DR16" s="333"/>
      <c r="DS16" s="333"/>
      <c r="DT16" s="333"/>
      <c r="DU16" s="333"/>
      <c r="DV16" s="333"/>
      <c r="DW16" s="333"/>
      <c r="DX16" s="333"/>
      <c r="DY16" s="333"/>
      <c r="DZ16" s="333"/>
      <c r="EA16" s="333"/>
      <c r="EB16" s="333"/>
      <c r="EC16" s="333"/>
      <c r="ED16" s="333"/>
      <c r="EE16" s="333"/>
      <c r="EF16" s="333"/>
      <c r="EG16" s="333"/>
      <c r="EH16" s="333"/>
      <c r="EI16" s="333"/>
      <c r="EJ16" s="333"/>
      <c r="EK16" s="333"/>
      <c r="EL16" s="333"/>
      <c r="EM16" s="333"/>
      <c r="EN16" s="333"/>
      <c r="EO16" s="333"/>
      <c r="EP16" s="333"/>
      <c r="EQ16" s="333"/>
      <c r="ER16" s="333"/>
      <c r="ES16" s="333"/>
      <c r="ET16" s="333"/>
      <c r="EU16" s="333"/>
      <c r="EV16" s="333"/>
      <c r="EW16" s="333"/>
      <c r="EX16" s="333"/>
      <c r="EY16" s="333"/>
      <c r="EZ16" s="333"/>
      <c r="FA16" s="333"/>
      <c r="FB16" s="333"/>
      <c r="FC16" s="333"/>
      <c r="FD16" s="333"/>
      <c r="FE16" s="333"/>
      <c r="FF16" s="333"/>
      <c r="FG16" s="333"/>
      <c r="FH16" s="333"/>
      <c r="FI16" s="333"/>
      <c r="FJ16" s="333"/>
      <c r="FK16" s="333"/>
      <c r="FL16" s="333"/>
      <c r="FM16" s="333"/>
      <c r="FN16" s="333"/>
      <c r="FO16" s="333"/>
      <c r="FP16" s="333"/>
      <c r="FQ16" s="333"/>
      <c r="FR16" s="333"/>
      <c r="FS16" s="333"/>
      <c r="FT16" s="333"/>
      <c r="FU16" s="333"/>
      <c r="FV16" s="333"/>
      <c r="FW16" s="333"/>
      <c r="FX16" s="333"/>
      <c r="FY16" s="333"/>
      <c r="FZ16" s="333"/>
      <c r="GA16" s="333"/>
      <c r="GB16" s="333"/>
      <c r="GC16" s="333"/>
      <c r="GD16" s="333"/>
      <c r="GE16" s="333"/>
      <c r="GF16" s="333"/>
      <c r="GG16" s="333"/>
      <c r="GH16" s="333"/>
      <c r="GI16" s="333"/>
      <c r="GJ16" s="333"/>
      <c r="GK16" s="333"/>
      <c r="GL16" s="333"/>
      <c r="GM16" s="333"/>
      <c r="GN16" s="333"/>
      <c r="GO16" s="333"/>
      <c r="GP16" s="333"/>
      <c r="GQ16" s="333"/>
      <c r="GR16" s="333"/>
      <c r="GS16" s="333"/>
      <c r="GT16" s="333"/>
      <c r="GU16" s="333"/>
      <c r="GV16" s="333"/>
      <c r="GW16" s="333"/>
      <c r="GX16" s="333"/>
      <c r="GY16" s="333"/>
      <c r="GZ16" s="333"/>
      <c r="HA16" s="333"/>
      <c r="HB16" s="333"/>
      <c r="HC16" s="333"/>
      <c r="HD16" s="333"/>
      <c r="HE16" s="333"/>
      <c r="HF16" s="333"/>
      <c r="HG16" s="333"/>
      <c r="HH16" s="333"/>
      <c r="HI16" s="333"/>
      <c r="HJ16" s="333"/>
      <c r="HK16" s="333"/>
      <c r="HL16" s="333"/>
      <c r="HM16" s="333"/>
      <c r="HN16" s="333"/>
      <c r="HO16" s="333"/>
      <c r="HP16" s="333"/>
      <c r="HQ16" s="333"/>
      <c r="HR16" s="333"/>
      <c r="HS16" s="333"/>
      <c r="HT16" s="333"/>
      <c r="HU16" s="333"/>
      <c r="HV16" s="333"/>
      <c r="HW16" s="333"/>
      <c r="HX16" s="333"/>
      <c r="HY16" s="333"/>
      <c r="HZ16" s="333"/>
      <c r="IA16" s="333"/>
      <c r="IB16" s="333"/>
      <c r="IC16" s="333"/>
      <c r="ID16" s="333"/>
      <c r="IE16" s="333"/>
      <c r="IF16" s="333"/>
      <c r="IG16" s="333"/>
      <c r="IH16" s="333"/>
      <c r="II16" s="333"/>
      <c r="IJ16" s="333"/>
      <c r="IK16" s="333"/>
      <c r="IL16" s="333"/>
      <c r="IM16" s="333"/>
      <c r="IN16" s="333"/>
      <c r="IO16" s="333"/>
      <c r="IP16" s="333"/>
      <c r="IQ16" s="333"/>
      <c r="IR16" s="333"/>
      <c r="IS16" s="333"/>
      <c r="IT16" s="333"/>
      <c r="IU16" s="333"/>
      <c r="IV16" s="333"/>
      <c r="IW16" s="333"/>
    </row>
    <row r="17" customFormat="false" ht="12.75" hidden="false" customHeight="false" outlineLevel="0" collapsed="false">
      <c r="A17" s="94" t="n">
        <v>27377</v>
      </c>
      <c r="B17" s="94" t="s">
        <v>133</v>
      </c>
      <c r="C17" s="95" t="n">
        <v>36951</v>
      </c>
      <c r="D17" s="95" t="n">
        <v>37315</v>
      </c>
      <c r="E17" s="94" t="n">
        <f aca="false">$E$2</f>
        <v>30</v>
      </c>
      <c r="F17" s="616" t="n">
        <v>10000</v>
      </c>
      <c r="G17" s="616" t="n">
        <f aca="false">SUM(E17*F17)</f>
        <v>300000</v>
      </c>
      <c r="H17" s="582" t="n">
        <f aca="false">SUM(I17*30.4)</f>
        <v>1.23728</v>
      </c>
      <c r="I17" s="93" t="n">
        <v>0.0407</v>
      </c>
      <c r="J17" s="93" t="n">
        <v>0.0093</v>
      </c>
      <c r="K17" s="93" t="n">
        <f aca="false">SUM(I17+J17)</f>
        <v>0.05</v>
      </c>
      <c r="L17" s="584" t="n">
        <f aca="false">SUM(I17*G17)</f>
        <v>12210</v>
      </c>
      <c r="M17" s="584" t="n">
        <f aca="false">SUM(J17*G17)</f>
        <v>2790</v>
      </c>
      <c r="N17" s="584" t="n">
        <f aca="false">SUM(L17:M17)</f>
        <v>15000</v>
      </c>
      <c r="O17" s="593" t="s">
        <v>551</v>
      </c>
      <c r="P17" s="627"/>
      <c r="Q17" s="628" t="s">
        <v>536</v>
      </c>
      <c r="R17" s="628" t="s">
        <v>536</v>
      </c>
      <c r="S17" s="629"/>
      <c r="T17" s="629"/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F17" s="630"/>
      <c r="AG17" s="630"/>
      <c r="AH17" s="630"/>
      <c r="AI17" s="630"/>
      <c r="AJ17" s="631"/>
      <c r="AK17" s="631"/>
      <c r="AL17" s="631"/>
      <c r="AM17" s="631"/>
      <c r="AN17" s="631"/>
      <c r="AO17" s="631"/>
      <c r="AP17" s="631"/>
      <c r="AQ17" s="631"/>
      <c r="AR17" s="631"/>
      <c r="AS17" s="631"/>
      <c r="AT17" s="631"/>
      <c r="AU17" s="631"/>
      <c r="AV17" s="631"/>
      <c r="AW17" s="631"/>
      <c r="AX17" s="631"/>
      <c r="AY17" s="631"/>
      <c r="AZ17" s="631"/>
      <c r="BA17" s="631"/>
      <c r="BB17" s="631"/>
      <c r="BC17" s="631"/>
      <c r="BD17" s="631"/>
      <c r="BE17" s="631"/>
      <c r="BF17" s="631"/>
      <c r="BG17" s="631"/>
      <c r="BH17" s="631"/>
      <c r="BI17" s="631"/>
      <c r="BJ17" s="631"/>
      <c r="BK17" s="631"/>
      <c r="BL17" s="631"/>
      <c r="BM17" s="631"/>
      <c r="BN17" s="631"/>
      <c r="BO17" s="631"/>
      <c r="BP17" s="631"/>
      <c r="BQ17" s="631"/>
      <c r="BR17" s="631"/>
      <c r="BS17" s="631"/>
      <c r="BT17" s="631"/>
      <c r="BU17" s="631"/>
      <c r="BV17" s="631"/>
      <c r="BW17" s="631"/>
      <c r="BX17" s="631"/>
      <c r="BY17" s="631"/>
      <c r="BZ17" s="631"/>
      <c r="CA17" s="631"/>
      <c r="CB17" s="631"/>
      <c r="CC17" s="631"/>
      <c r="CD17" s="631"/>
      <c r="CE17" s="631"/>
      <c r="CF17" s="631"/>
      <c r="CG17" s="631"/>
      <c r="CH17" s="631"/>
      <c r="CI17" s="631"/>
      <c r="CJ17" s="631"/>
      <c r="CK17" s="631"/>
      <c r="CL17" s="631"/>
      <c r="CM17" s="631"/>
      <c r="CN17" s="631"/>
      <c r="CO17" s="631"/>
      <c r="CP17" s="631"/>
      <c r="CQ17" s="631"/>
      <c r="CR17" s="631"/>
      <c r="CS17" s="631"/>
      <c r="CT17" s="631"/>
      <c r="CU17" s="631"/>
      <c r="CV17" s="631"/>
      <c r="CW17" s="631"/>
      <c r="CX17" s="631"/>
      <c r="CY17" s="631"/>
      <c r="CZ17" s="631"/>
      <c r="DA17" s="631"/>
      <c r="DB17" s="631"/>
      <c r="DC17" s="631"/>
      <c r="DD17" s="631"/>
      <c r="DE17" s="631"/>
      <c r="DF17" s="631"/>
      <c r="DG17" s="631"/>
      <c r="DH17" s="631"/>
      <c r="DI17" s="631"/>
      <c r="DJ17" s="631"/>
      <c r="DK17" s="631"/>
      <c r="DL17" s="631"/>
      <c r="DM17" s="631"/>
      <c r="DN17" s="631"/>
      <c r="DO17" s="631"/>
      <c r="DP17" s="631"/>
      <c r="DQ17" s="631"/>
      <c r="DR17" s="631"/>
      <c r="DS17" s="631"/>
      <c r="DT17" s="631"/>
      <c r="DU17" s="631"/>
      <c r="DV17" s="631"/>
      <c r="DW17" s="631"/>
      <c r="DX17" s="631"/>
      <c r="DY17" s="631"/>
      <c r="DZ17" s="631"/>
      <c r="EA17" s="631"/>
      <c r="EB17" s="631"/>
      <c r="EC17" s="631"/>
      <c r="ED17" s="631"/>
      <c r="EE17" s="631"/>
      <c r="EF17" s="631"/>
      <c r="EG17" s="631"/>
      <c r="EH17" s="631"/>
      <c r="EI17" s="631"/>
      <c r="EJ17" s="631"/>
      <c r="EK17" s="631"/>
      <c r="EL17" s="631"/>
      <c r="EM17" s="631"/>
      <c r="EN17" s="631"/>
      <c r="EO17" s="631"/>
      <c r="EP17" s="631"/>
      <c r="EQ17" s="631"/>
      <c r="ER17" s="631"/>
      <c r="ES17" s="631"/>
      <c r="ET17" s="631"/>
      <c r="EU17" s="631"/>
      <c r="EV17" s="631"/>
      <c r="EW17" s="631"/>
      <c r="EX17" s="631"/>
      <c r="EY17" s="631"/>
      <c r="EZ17" s="631"/>
      <c r="FA17" s="631"/>
      <c r="FB17" s="631"/>
      <c r="FC17" s="631"/>
      <c r="FD17" s="631"/>
      <c r="FE17" s="631"/>
      <c r="FF17" s="631"/>
      <c r="FG17" s="631"/>
      <c r="FH17" s="631"/>
      <c r="FI17" s="631"/>
      <c r="FJ17" s="631"/>
      <c r="FK17" s="631"/>
      <c r="FL17" s="631"/>
      <c r="FM17" s="631"/>
      <c r="FN17" s="631"/>
      <c r="FO17" s="631"/>
      <c r="FP17" s="631"/>
      <c r="FQ17" s="631"/>
      <c r="FR17" s="631"/>
      <c r="FS17" s="631"/>
      <c r="FT17" s="631"/>
      <c r="FU17" s="631"/>
      <c r="FV17" s="631"/>
      <c r="FW17" s="631"/>
      <c r="FX17" s="631"/>
      <c r="FY17" s="631"/>
      <c r="FZ17" s="631"/>
      <c r="GA17" s="631"/>
      <c r="GB17" s="631"/>
      <c r="GC17" s="631"/>
      <c r="GD17" s="631"/>
      <c r="GE17" s="631"/>
      <c r="GF17" s="631"/>
      <c r="GG17" s="631"/>
      <c r="GH17" s="631"/>
      <c r="GI17" s="631"/>
      <c r="GJ17" s="631"/>
      <c r="GK17" s="631"/>
      <c r="GL17" s="631"/>
      <c r="GM17" s="631"/>
      <c r="GN17" s="631"/>
      <c r="GO17" s="631"/>
      <c r="GP17" s="631"/>
      <c r="GQ17" s="631"/>
      <c r="GR17" s="631"/>
      <c r="GS17" s="631"/>
      <c r="GT17" s="631"/>
      <c r="GU17" s="631"/>
      <c r="GV17" s="631"/>
      <c r="GW17" s="631"/>
      <c r="GX17" s="631"/>
      <c r="GY17" s="631"/>
      <c r="GZ17" s="631"/>
      <c r="HA17" s="631"/>
      <c r="HB17" s="631"/>
      <c r="HC17" s="631"/>
      <c r="HD17" s="631"/>
      <c r="HE17" s="631"/>
      <c r="HF17" s="631"/>
      <c r="HG17" s="631"/>
      <c r="HH17" s="631"/>
      <c r="HI17" s="631"/>
      <c r="HJ17" s="631"/>
      <c r="HK17" s="631"/>
      <c r="HL17" s="631"/>
      <c r="HM17" s="631"/>
      <c r="HN17" s="631"/>
      <c r="HO17" s="631"/>
      <c r="HP17" s="631"/>
      <c r="HQ17" s="631"/>
      <c r="HR17" s="631"/>
      <c r="HS17" s="631"/>
      <c r="HT17" s="631"/>
      <c r="HU17" s="631"/>
      <c r="HV17" s="631"/>
      <c r="HW17" s="631"/>
      <c r="HX17" s="631"/>
      <c r="HY17" s="631"/>
      <c r="HZ17" s="631"/>
      <c r="IA17" s="631"/>
      <c r="IB17" s="631"/>
      <c r="IC17" s="631"/>
      <c r="ID17" s="631"/>
      <c r="IE17" s="631"/>
      <c r="IF17" s="631"/>
      <c r="IG17" s="631"/>
      <c r="IH17" s="631"/>
      <c r="II17" s="631"/>
      <c r="IJ17" s="631"/>
      <c r="IK17" s="631"/>
      <c r="IL17" s="631"/>
      <c r="IM17" s="631"/>
      <c r="IN17" s="631"/>
      <c r="IO17" s="631"/>
      <c r="IP17" s="631"/>
      <c r="IQ17" s="631"/>
      <c r="IR17" s="631"/>
      <c r="IS17" s="631"/>
      <c r="IT17" s="631"/>
      <c r="IU17" s="631"/>
      <c r="IV17" s="631"/>
      <c r="IW17" s="631"/>
    </row>
    <row r="18" customFormat="false" ht="12.75" hidden="false" customHeight="false" outlineLevel="0" collapsed="false">
      <c r="A18" s="94" t="n">
        <v>27420</v>
      </c>
      <c r="B18" s="94" t="s">
        <v>567</v>
      </c>
      <c r="C18" s="95" t="n">
        <v>36861</v>
      </c>
      <c r="D18" s="604" t="n">
        <v>37225</v>
      </c>
      <c r="E18" s="94" t="n">
        <f aca="false">$E$2</f>
        <v>30</v>
      </c>
      <c r="F18" s="632" t="n">
        <v>0</v>
      </c>
      <c r="G18" s="616" t="n">
        <f aca="false">SUM(E18*F18)</f>
        <v>0</v>
      </c>
      <c r="H18" s="592" t="n">
        <f aca="false">SUM(I18*30.4)</f>
        <v>1.69328</v>
      </c>
      <c r="I18" s="93" t="n">
        <v>0.0557</v>
      </c>
      <c r="J18" s="93" t="n">
        <v>0.0093</v>
      </c>
      <c r="K18" s="93" t="n">
        <f aca="false">SUM(I18+J18)</f>
        <v>0.065</v>
      </c>
      <c r="L18" s="584" t="n">
        <f aca="false">SUM(I18*G18)</f>
        <v>0</v>
      </c>
      <c r="M18" s="584" t="n">
        <f aca="false">SUM(J18*G18)</f>
        <v>0</v>
      </c>
      <c r="N18" s="584" t="n">
        <f aca="false">SUM(L18:M18)</f>
        <v>0</v>
      </c>
      <c r="O18" s="584" t="s">
        <v>542</v>
      </c>
      <c r="P18" s="620" t="s">
        <v>568</v>
      </c>
      <c r="Q18" s="621" t="s">
        <v>536</v>
      </c>
      <c r="R18" s="621" t="s">
        <v>536</v>
      </c>
      <c r="S18" s="617"/>
      <c r="T18" s="617"/>
      <c r="U18" s="622"/>
      <c r="V18" s="622"/>
      <c r="W18" s="630"/>
      <c r="X18" s="630"/>
      <c r="Y18" s="630"/>
      <c r="Z18" s="630"/>
      <c r="AA18" s="630"/>
      <c r="AB18" s="630"/>
      <c r="AC18" s="630"/>
      <c r="AD18" s="630"/>
      <c r="AE18" s="630"/>
      <c r="AF18" s="630"/>
      <c r="AG18" s="630"/>
      <c r="AH18" s="630"/>
      <c r="AI18" s="630"/>
      <c r="AJ18" s="631"/>
      <c r="AK18" s="631"/>
      <c r="AL18" s="631"/>
      <c r="AM18" s="631"/>
      <c r="AN18" s="631"/>
      <c r="AO18" s="631"/>
      <c r="AP18" s="631"/>
      <c r="AQ18" s="631"/>
      <c r="AR18" s="631"/>
      <c r="AS18" s="631"/>
      <c r="AT18" s="631"/>
      <c r="AU18" s="631"/>
      <c r="AV18" s="631"/>
      <c r="AW18" s="631"/>
      <c r="AX18" s="631"/>
      <c r="AY18" s="631"/>
      <c r="AZ18" s="631"/>
      <c r="BA18" s="631"/>
      <c r="BB18" s="631"/>
      <c r="BC18" s="631"/>
      <c r="BD18" s="631"/>
      <c r="BE18" s="631"/>
      <c r="BF18" s="631"/>
      <c r="BG18" s="631"/>
      <c r="BH18" s="631"/>
      <c r="BI18" s="631"/>
      <c r="BJ18" s="631"/>
      <c r="BK18" s="631"/>
      <c r="BL18" s="631"/>
      <c r="BM18" s="631"/>
      <c r="BN18" s="631"/>
      <c r="BO18" s="631"/>
      <c r="BP18" s="631"/>
      <c r="BQ18" s="631"/>
      <c r="BR18" s="631"/>
      <c r="BS18" s="631"/>
      <c r="BT18" s="631"/>
      <c r="BU18" s="631"/>
      <c r="BV18" s="631"/>
      <c r="BW18" s="631"/>
      <c r="BX18" s="631"/>
      <c r="BY18" s="631"/>
      <c r="BZ18" s="631"/>
      <c r="CA18" s="631"/>
      <c r="CB18" s="631"/>
      <c r="CC18" s="631"/>
      <c r="CD18" s="631"/>
      <c r="CE18" s="631"/>
      <c r="CF18" s="631"/>
      <c r="CG18" s="631"/>
      <c r="CH18" s="631"/>
      <c r="CI18" s="631"/>
      <c r="CJ18" s="631"/>
      <c r="CK18" s="631"/>
      <c r="CL18" s="631"/>
      <c r="CM18" s="631"/>
      <c r="CN18" s="631"/>
      <c r="CO18" s="631"/>
      <c r="CP18" s="631"/>
      <c r="CQ18" s="631"/>
      <c r="CR18" s="631"/>
      <c r="CS18" s="631"/>
      <c r="CT18" s="631"/>
      <c r="CU18" s="631"/>
      <c r="CV18" s="631"/>
      <c r="CW18" s="631"/>
      <c r="CX18" s="631"/>
      <c r="CY18" s="631"/>
      <c r="CZ18" s="631"/>
      <c r="DA18" s="631"/>
      <c r="DB18" s="631"/>
      <c r="DC18" s="631"/>
      <c r="DD18" s="631"/>
      <c r="DE18" s="631"/>
      <c r="DF18" s="631"/>
      <c r="DG18" s="631"/>
      <c r="DH18" s="631"/>
      <c r="DI18" s="631"/>
      <c r="DJ18" s="631"/>
      <c r="DK18" s="631"/>
      <c r="DL18" s="631"/>
      <c r="DM18" s="631"/>
      <c r="DN18" s="631"/>
      <c r="DO18" s="631"/>
      <c r="DP18" s="631"/>
      <c r="DQ18" s="631"/>
      <c r="DR18" s="631"/>
      <c r="DS18" s="631"/>
      <c r="DT18" s="631"/>
      <c r="DU18" s="631"/>
      <c r="DV18" s="631"/>
      <c r="DW18" s="631"/>
      <c r="DX18" s="631"/>
      <c r="DY18" s="631"/>
      <c r="DZ18" s="631"/>
      <c r="EA18" s="631"/>
      <c r="EB18" s="631"/>
      <c r="EC18" s="631"/>
      <c r="ED18" s="631"/>
      <c r="EE18" s="631"/>
      <c r="EF18" s="631"/>
      <c r="EG18" s="631"/>
      <c r="EH18" s="631"/>
      <c r="EI18" s="631"/>
      <c r="EJ18" s="631"/>
      <c r="EK18" s="631"/>
      <c r="EL18" s="631"/>
      <c r="EM18" s="631"/>
      <c r="EN18" s="631"/>
      <c r="EO18" s="631"/>
      <c r="EP18" s="631"/>
      <c r="EQ18" s="631"/>
      <c r="ER18" s="631"/>
      <c r="ES18" s="631"/>
      <c r="ET18" s="631"/>
      <c r="EU18" s="631"/>
      <c r="EV18" s="631"/>
      <c r="EW18" s="631"/>
      <c r="EX18" s="631"/>
      <c r="EY18" s="631"/>
      <c r="EZ18" s="631"/>
      <c r="FA18" s="631"/>
      <c r="FB18" s="631"/>
      <c r="FC18" s="631"/>
      <c r="FD18" s="631"/>
      <c r="FE18" s="631"/>
      <c r="FF18" s="631"/>
      <c r="FG18" s="631"/>
      <c r="FH18" s="631"/>
      <c r="FI18" s="631"/>
      <c r="FJ18" s="631"/>
      <c r="FK18" s="631"/>
      <c r="FL18" s="631"/>
      <c r="FM18" s="631"/>
      <c r="FN18" s="631"/>
      <c r="FO18" s="631"/>
      <c r="FP18" s="631"/>
      <c r="FQ18" s="631"/>
      <c r="FR18" s="631"/>
      <c r="FS18" s="631"/>
      <c r="FT18" s="631"/>
      <c r="FU18" s="631"/>
      <c r="FV18" s="631"/>
      <c r="FW18" s="631"/>
      <c r="FX18" s="631"/>
      <c r="FY18" s="631"/>
      <c r="FZ18" s="631"/>
      <c r="GA18" s="631"/>
      <c r="GB18" s="631"/>
      <c r="GC18" s="631"/>
      <c r="GD18" s="631"/>
      <c r="GE18" s="631"/>
      <c r="GF18" s="631"/>
      <c r="GG18" s="631"/>
      <c r="GH18" s="631"/>
      <c r="GI18" s="631"/>
      <c r="GJ18" s="631"/>
      <c r="GK18" s="631"/>
      <c r="GL18" s="631"/>
      <c r="GM18" s="631"/>
      <c r="GN18" s="631"/>
      <c r="GO18" s="631"/>
      <c r="GP18" s="631"/>
      <c r="GQ18" s="631"/>
      <c r="GR18" s="631"/>
      <c r="GS18" s="631"/>
      <c r="GT18" s="631"/>
      <c r="GU18" s="631"/>
      <c r="GV18" s="631"/>
      <c r="GW18" s="631"/>
      <c r="GX18" s="631"/>
      <c r="GY18" s="631"/>
      <c r="GZ18" s="631"/>
      <c r="HA18" s="631"/>
      <c r="HB18" s="631"/>
      <c r="HC18" s="631"/>
      <c r="HD18" s="631"/>
      <c r="HE18" s="631"/>
      <c r="HF18" s="631"/>
      <c r="HG18" s="631"/>
      <c r="HH18" s="631"/>
      <c r="HI18" s="631"/>
      <c r="HJ18" s="631"/>
      <c r="HK18" s="631"/>
      <c r="HL18" s="631"/>
      <c r="HM18" s="631"/>
      <c r="HN18" s="631"/>
      <c r="HO18" s="631"/>
      <c r="HP18" s="631"/>
      <c r="HQ18" s="631"/>
      <c r="HR18" s="631"/>
      <c r="HS18" s="631"/>
      <c r="HT18" s="631"/>
      <c r="HU18" s="631"/>
      <c r="HV18" s="631"/>
      <c r="HW18" s="631"/>
      <c r="HX18" s="631"/>
      <c r="HY18" s="631"/>
      <c r="HZ18" s="631"/>
      <c r="IA18" s="631"/>
      <c r="IB18" s="631"/>
      <c r="IC18" s="631"/>
      <c r="ID18" s="631"/>
      <c r="IE18" s="631"/>
      <c r="IF18" s="631"/>
      <c r="IG18" s="631"/>
      <c r="IH18" s="631"/>
      <c r="II18" s="631"/>
      <c r="IJ18" s="631"/>
      <c r="IK18" s="631"/>
      <c r="IL18" s="631"/>
      <c r="IM18" s="631"/>
      <c r="IN18" s="631"/>
      <c r="IO18" s="631"/>
      <c r="IP18" s="631"/>
      <c r="IQ18" s="631"/>
      <c r="IR18" s="631"/>
      <c r="IS18" s="631"/>
      <c r="IT18" s="631"/>
      <c r="IU18" s="631"/>
      <c r="IV18" s="631"/>
      <c r="IW18" s="631"/>
    </row>
    <row r="19" customFormat="false" ht="12.75" hidden="false" customHeight="false" outlineLevel="0" collapsed="false">
      <c r="A19" s="94" t="n">
        <v>27495</v>
      </c>
      <c r="B19" s="94" t="s">
        <v>569</v>
      </c>
      <c r="C19" s="95" t="n">
        <v>36951</v>
      </c>
      <c r="D19" s="95" t="n">
        <v>37711</v>
      </c>
      <c r="E19" s="94" t="n">
        <f aca="false">$E$2</f>
        <v>30</v>
      </c>
      <c r="F19" s="615" t="n">
        <v>50000</v>
      </c>
      <c r="G19" s="616" t="n">
        <f aca="false">SUM(E19*F19)</f>
        <v>1500000</v>
      </c>
      <c r="H19" s="582" t="n">
        <f aca="false">SUM(I19*30.4)</f>
        <v>0.988</v>
      </c>
      <c r="I19" s="93" t="n">
        <v>0.0325</v>
      </c>
      <c r="J19" s="93" t="n">
        <v>0</v>
      </c>
      <c r="K19" s="93" t="n">
        <f aca="false">SUM(I19+J19)</f>
        <v>0.0325</v>
      </c>
      <c r="L19" s="584" t="n">
        <f aca="false">G19*I19</f>
        <v>48750</v>
      </c>
      <c r="M19" s="584" t="n">
        <f aca="false">SUM(J19*G19)</f>
        <v>0</v>
      </c>
      <c r="N19" s="584" t="n">
        <f aca="false">SUM(L19:M19)</f>
        <v>48750</v>
      </c>
      <c r="O19" s="626" t="s">
        <v>562</v>
      </c>
      <c r="P19" s="376"/>
      <c r="Q19" s="621"/>
      <c r="R19" s="621"/>
      <c r="S19" s="617"/>
      <c r="T19" s="620" t="s">
        <v>570</v>
      </c>
      <c r="U19" s="633"/>
      <c r="V19" s="633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634"/>
      <c r="AK19" s="634"/>
      <c r="AL19" s="634"/>
      <c r="AM19" s="634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  <c r="IC19" s="634"/>
      <c r="ID19" s="634"/>
      <c r="IE19" s="634"/>
      <c r="IF19" s="634"/>
      <c r="IG19" s="634"/>
      <c r="IH19" s="634"/>
      <c r="II19" s="634"/>
      <c r="IJ19" s="634"/>
      <c r="IK19" s="634"/>
      <c r="IL19" s="634"/>
      <c r="IM19" s="634"/>
      <c r="IN19" s="634"/>
      <c r="IO19" s="634"/>
      <c r="IP19" s="634"/>
      <c r="IQ19" s="634"/>
      <c r="IR19" s="634"/>
      <c r="IS19" s="634"/>
      <c r="IT19" s="634"/>
      <c r="IU19" s="634"/>
      <c r="IV19" s="634"/>
      <c r="IW19" s="634"/>
    </row>
    <row r="20" customFormat="false" ht="12.75" hidden="false" customHeight="false" outlineLevel="0" collapsed="false">
      <c r="A20" s="94" t="n">
        <v>27579</v>
      </c>
      <c r="B20" s="94" t="s">
        <v>153</v>
      </c>
      <c r="C20" s="95" t="n">
        <v>37012</v>
      </c>
      <c r="D20" s="95" t="n">
        <v>37407</v>
      </c>
      <c r="E20" s="94" t="n">
        <f aca="false">$E$2</f>
        <v>30</v>
      </c>
      <c r="F20" s="616" t="n">
        <v>20000</v>
      </c>
      <c r="G20" s="616" t="n">
        <f aca="false">SUM(E20*F20)</f>
        <v>600000</v>
      </c>
      <c r="H20" s="582" t="n">
        <f aca="false">SUM(I20*30.4)</f>
        <v>1.54128</v>
      </c>
      <c r="I20" s="93" t="n">
        <v>0.0507</v>
      </c>
      <c r="J20" s="93" t="n">
        <v>0.0093</v>
      </c>
      <c r="K20" s="93" t="n">
        <f aca="false">SUM(I20+J20)</f>
        <v>0.06</v>
      </c>
      <c r="L20" s="584" t="n">
        <f aca="false">SUM(I20*G20)</f>
        <v>30420</v>
      </c>
      <c r="M20" s="584" t="n">
        <f aca="false">SUM(J20*G20)</f>
        <v>5580</v>
      </c>
      <c r="N20" s="584" t="n">
        <f aca="false">SUM(L20:M20)</f>
        <v>36000</v>
      </c>
      <c r="O20" s="593" t="s">
        <v>551</v>
      </c>
      <c r="P20" s="631"/>
      <c r="Q20" s="628"/>
      <c r="R20" s="628"/>
      <c r="S20" s="629"/>
      <c r="T20" s="627"/>
      <c r="U20" s="630"/>
      <c r="V20" s="630"/>
      <c r="W20" s="596"/>
      <c r="X20" s="596"/>
      <c r="Y20" s="596"/>
      <c r="Z20" s="596"/>
      <c r="AA20" s="596"/>
      <c r="AB20" s="596"/>
      <c r="AC20" s="596"/>
      <c r="AD20" s="596"/>
      <c r="AE20" s="333"/>
      <c r="AF20" s="333"/>
      <c r="AG20" s="333"/>
      <c r="AH20" s="333"/>
      <c r="AI20" s="333"/>
      <c r="AJ20" s="599"/>
      <c r="AK20" s="599"/>
      <c r="AL20" s="599"/>
      <c r="AM20" s="599"/>
      <c r="AN20" s="599"/>
      <c r="AO20" s="599"/>
      <c r="AP20" s="599"/>
      <c r="AQ20" s="599"/>
      <c r="AR20" s="599"/>
      <c r="AS20" s="599"/>
      <c r="AT20" s="599"/>
      <c r="AU20" s="599"/>
      <c r="AV20" s="599"/>
      <c r="AW20" s="599"/>
      <c r="AX20" s="599"/>
      <c r="AY20" s="599"/>
      <c r="AZ20" s="599"/>
      <c r="BA20" s="599"/>
      <c r="BB20" s="599"/>
      <c r="BC20" s="599"/>
      <c r="BD20" s="599"/>
      <c r="BE20" s="599"/>
      <c r="BF20" s="599"/>
      <c r="BG20" s="599"/>
      <c r="BH20" s="599"/>
      <c r="BI20" s="599"/>
      <c r="BJ20" s="599"/>
      <c r="BK20" s="599"/>
      <c r="BL20" s="599"/>
      <c r="BM20" s="599"/>
      <c r="BN20" s="599"/>
      <c r="BO20" s="599"/>
      <c r="BP20" s="599"/>
      <c r="BQ20" s="599"/>
      <c r="BR20" s="599"/>
      <c r="BS20" s="599"/>
      <c r="BT20" s="599"/>
      <c r="BU20" s="599"/>
      <c r="BV20" s="599"/>
      <c r="BW20" s="599"/>
      <c r="BX20" s="599"/>
      <c r="BY20" s="599"/>
      <c r="BZ20" s="599"/>
      <c r="CA20" s="599"/>
      <c r="CB20" s="599"/>
      <c r="CC20" s="599"/>
      <c r="CD20" s="599"/>
      <c r="CE20" s="599"/>
      <c r="CF20" s="599"/>
      <c r="CG20" s="599"/>
      <c r="CH20" s="599"/>
      <c r="CI20" s="599"/>
      <c r="CJ20" s="599"/>
      <c r="CK20" s="599"/>
      <c r="CL20" s="599"/>
      <c r="CM20" s="599"/>
      <c r="CN20" s="599"/>
      <c r="CO20" s="599"/>
      <c r="CP20" s="599"/>
      <c r="CQ20" s="599"/>
      <c r="CR20" s="599"/>
      <c r="CS20" s="599"/>
      <c r="CT20" s="599"/>
      <c r="CU20" s="599"/>
      <c r="CV20" s="599"/>
      <c r="CW20" s="599"/>
      <c r="CX20" s="599"/>
      <c r="CY20" s="599"/>
      <c r="CZ20" s="599"/>
      <c r="DA20" s="599"/>
      <c r="DB20" s="599"/>
      <c r="DC20" s="599"/>
      <c r="DD20" s="599"/>
      <c r="DE20" s="599"/>
      <c r="DF20" s="599"/>
      <c r="DG20" s="599"/>
      <c r="DH20" s="599"/>
      <c r="DI20" s="599"/>
      <c r="DJ20" s="599"/>
      <c r="DK20" s="599"/>
      <c r="DL20" s="599"/>
      <c r="DM20" s="599"/>
      <c r="DN20" s="599"/>
      <c r="DO20" s="599"/>
      <c r="DP20" s="599"/>
      <c r="DQ20" s="599"/>
      <c r="DR20" s="599"/>
      <c r="DS20" s="599"/>
      <c r="DT20" s="599"/>
      <c r="DU20" s="599"/>
      <c r="DV20" s="599"/>
      <c r="DW20" s="599"/>
      <c r="DX20" s="599"/>
      <c r="DY20" s="599"/>
      <c r="DZ20" s="599"/>
      <c r="EA20" s="599"/>
      <c r="EB20" s="599"/>
      <c r="EC20" s="599"/>
      <c r="ED20" s="599"/>
      <c r="EE20" s="599"/>
      <c r="EF20" s="599"/>
      <c r="EG20" s="599"/>
      <c r="EH20" s="599"/>
      <c r="EI20" s="599"/>
      <c r="EJ20" s="599"/>
      <c r="EK20" s="599"/>
      <c r="EL20" s="599"/>
      <c r="EM20" s="599"/>
      <c r="EN20" s="599"/>
      <c r="EO20" s="599"/>
      <c r="EP20" s="599"/>
      <c r="EQ20" s="599"/>
      <c r="ER20" s="599"/>
      <c r="ES20" s="599"/>
      <c r="ET20" s="599"/>
      <c r="EU20" s="599"/>
      <c r="EV20" s="599"/>
      <c r="EW20" s="599"/>
      <c r="EX20" s="599"/>
      <c r="EY20" s="599"/>
      <c r="EZ20" s="599"/>
      <c r="FA20" s="599"/>
      <c r="FB20" s="599"/>
      <c r="FC20" s="599"/>
      <c r="FD20" s="599"/>
      <c r="FE20" s="599"/>
      <c r="FF20" s="599"/>
      <c r="FG20" s="599"/>
      <c r="FH20" s="599"/>
      <c r="FI20" s="599"/>
      <c r="FJ20" s="599"/>
      <c r="FK20" s="599"/>
      <c r="FL20" s="599"/>
      <c r="FM20" s="599"/>
      <c r="FN20" s="599"/>
      <c r="FO20" s="599"/>
      <c r="FP20" s="599"/>
      <c r="FQ20" s="599"/>
      <c r="FR20" s="599"/>
      <c r="FS20" s="599"/>
      <c r="FT20" s="599"/>
      <c r="FU20" s="599"/>
      <c r="FV20" s="599"/>
      <c r="FW20" s="599"/>
      <c r="FX20" s="599"/>
      <c r="FY20" s="599"/>
      <c r="FZ20" s="599"/>
      <c r="GA20" s="599"/>
      <c r="GB20" s="599"/>
      <c r="GC20" s="599"/>
      <c r="GD20" s="599"/>
      <c r="GE20" s="599"/>
      <c r="GF20" s="599"/>
      <c r="GG20" s="599"/>
      <c r="GH20" s="599"/>
      <c r="GI20" s="599"/>
      <c r="GJ20" s="599"/>
      <c r="GK20" s="599"/>
      <c r="GL20" s="599"/>
      <c r="GM20" s="599"/>
      <c r="GN20" s="599"/>
      <c r="GO20" s="599"/>
      <c r="GP20" s="599"/>
      <c r="GQ20" s="599"/>
      <c r="GR20" s="599"/>
      <c r="GS20" s="599"/>
      <c r="GT20" s="599"/>
      <c r="GU20" s="599"/>
      <c r="GV20" s="599"/>
      <c r="GW20" s="599"/>
      <c r="GX20" s="599"/>
      <c r="GY20" s="599"/>
      <c r="GZ20" s="599"/>
      <c r="HA20" s="599"/>
      <c r="HB20" s="599"/>
      <c r="HC20" s="599"/>
      <c r="HD20" s="599"/>
      <c r="HE20" s="599"/>
      <c r="HF20" s="599"/>
      <c r="HG20" s="599"/>
      <c r="HH20" s="599"/>
      <c r="HI20" s="599"/>
      <c r="HJ20" s="599"/>
      <c r="HK20" s="599"/>
      <c r="HL20" s="599"/>
      <c r="HM20" s="599"/>
      <c r="HN20" s="599"/>
      <c r="HO20" s="599"/>
      <c r="HP20" s="599"/>
      <c r="HQ20" s="599"/>
      <c r="HR20" s="599"/>
      <c r="HS20" s="599"/>
      <c r="HT20" s="599"/>
      <c r="HU20" s="599"/>
      <c r="HV20" s="599"/>
      <c r="HW20" s="599"/>
      <c r="HX20" s="599"/>
      <c r="HY20" s="599"/>
      <c r="HZ20" s="599"/>
      <c r="IA20" s="599"/>
      <c r="IB20" s="599"/>
      <c r="IC20" s="599"/>
      <c r="ID20" s="599"/>
      <c r="IE20" s="599"/>
      <c r="IF20" s="599"/>
      <c r="IG20" s="599"/>
      <c r="IH20" s="599"/>
      <c r="II20" s="599"/>
      <c r="IJ20" s="599"/>
      <c r="IK20" s="599"/>
      <c r="IL20" s="599"/>
      <c r="IM20" s="599"/>
      <c r="IN20" s="599"/>
      <c r="IO20" s="599"/>
      <c r="IP20" s="599"/>
      <c r="IQ20" s="599"/>
      <c r="IR20" s="599"/>
      <c r="IS20" s="599"/>
      <c r="IT20" s="599"/>
      <c r="IU20" s="599"/>
      <c r="IV20" s="599"/>
      <c r="IW20" s="599"/>
    </row>
    <row r="21" customFormat="false" ht="12.75" hidden="false" customHeight="false" outlineLevel="0" collapsed="false">
      <c r="A21" s="94" t="n">
        <v>27600</v>
      </c>
      <c r="B21" s="94" t="s">
        <v>571</v>
      </c>
      <c r="C21" s="95" t="n">
        <v>37043</v>
      </c>
      <c r="D21" s="95" t="n">
        <v>37407</v>
      </c>
      <c r="E21" s="94" t="n">
        <f aca="false">$E$2</f>
        <v>30</v>
      </c>
      <c r="F21" s="616" t="n">
        <v>2500</v>
      </c>
      <c r="G21" s="616" t="n">
        <f aca="false">SUM(E21*F21)</f>
        <v>75000</v>
      </c>
      <c r="H21" s="582" t="n">
        <f aca="false">SUM(I21*30.4)</f>
        <v>2.45328</v>
      </c>
      <c r="I21" s="93" t="n">
        <v>0.0807</v>
      </c>
      <c r="J21" s="93" t="n">
        <v>0.0093</v>
      </c>
      <c r="K21" s="93" t="n">
        <f aca="false">SUM(I21+J21)</f>
        <v>0.09</v>
      </c>
      <c r="L21" s="584" t="n">
        <f aca="false">SUM(I21*G21)</f>
        <v>6052.5</v>
      </c>
      <c r="M21" s="584" t="n">
        <f aca="false">SUM(J21*G21)</f>
        <v>697.5</v>
      </c>
      <c r="N21" s="584" t="n">
        <f aca="false">SUM(L21:M21)</f>
        <v>6750</v>
      </c>
      <c r="O21" s="593" t="s">
        <v>551</v>
      </c>
      <c r="P21" s="631"/>
      <c r="Q21" s="628"/>
      <c r="R21" s="628"/>
      <c r="S21" s="629"/>
      <c r="T21" s="627"/>
      <c r="U21" s="630"/>
      <c r="V21" s="630"/>
      <c r="W21" s="596"/>
      <c r="X21" s="596"/>
      <c r="Y21" s="596"/>
      <c r="Z21" s="596"/>
      <c r="AA21" s="596"/>
      <c r="AB21" s="596"/>
      <c r="AC21" s="596"/>
      <c r="AD21" s="596"/>
      <c r="AE21" s="333"/>
      <c r="AF21" s="333"/>
      <c r="AG21" s="333"/>
      <c r="AH21" s="333"/>
      <c r="AI21" s="333"/>
      <c r="AJ21" s="599"/>
      <c r="AK21" s="599"/>
      <c r="AL21" s="599"/>
      <c r="AM21" s="599"/>
      <c r="AN21" s="599"/>
      <c r="AO21" s="599"/>
      <c r="AP21" s="599"/>
      <c r="AQ21" s="599"/>
      <c r="AR21" s="599"/>
      <c r="AS21" s="599"/>
      <c r="AT21" s="599"/>
      <c r="AU21" s="599"/>
      <c r="AV21" s="599"/>
      <c r="AW21" s="599"/>
      <c r="AX21" s="599"/>
      <c r="AY21" s="599"/>
      <c r="AZ21" s="599"/>
      <c r="BA21" s="599"/>
      <c r="BB21" s="599"/>
      <c r="BC21" s="599"/>
      <c r="BD21" s="599"/>
      <c r="BE21" s="599"/>
      <c r="BF21" s="599"/>
      <c r="BG21" s="599"/>
      <c r="BH21" s="599"/>
      <c r="BI21" s="599"/>
      <c r="BJ21" s="599"/>
      <c r="BK21" s="599"/>
      <c r="BL21" s="599"/>
      <c r="BM21" s="599"/>
      <c r="BN21" s="599"/>
      <c r="BO21" s="599"/>
      <c r="BP21" s="599"/>
      <c r="BQ21" s="599"/>
      <c r="BR21" s="599"/>
      <c r="BS21" s="599"/>
      <c r="BT21" s="599"/>
      <c r="BU21" s="599"/>
      <c r="BV21" s="599"/>
      <c r="BW21" s="599"/>
      <c r="BX21" s="599"/>
      <c r="BY21" s="599"/>
      <c r="BZ21" s="599"/>
      <c r="CA21" s="599"/>
      <c r="CB21" s="599"/>
      <c r="CC21" s="599"/>
      <c r="CD21" s="599"/>
      <c r="CE21" s="599"/>
      <c r="CF21" s="599"/>
      <c r="CG21" s="599"/>
      <c r="CH21" s="599"/>
      <c r="CI21" s="599"/>
      <c r="CJ21" s="599"/>
      <c r="CK21" s="599"/>
      <c r="CL21" s="599"/>
      <c r="CM21" s="599"/>
      <c r="CN21" s="599"/>
      <c r="CO21" s="599"/>
      <c r="CP21" s="599"/>
      <c r="CQ21" s="599"/>
      <c r="CR21" s="599"/>
      <c r="CS21" s="599"/>
      <c r="CT21" s="599"/>
      <c r="CU21" s="599"/>
      <c r="CV21" s="599"/>
      <c r="CW21" s="599"/>
      <c r="CX21" s="599"/>
      <c r="CY21" s="599"/>
      <c r="CZ21" s="599"/>
      <c r="DA21" s="599"/>
      <c r="DB21" s="599"/>
      <c r="DC21" s="599"/>
      <c r="DD21" s="599"/>
      <c r="DE21" s="599"/>
      <c r="DF21" s="599"/>
      <c r="DG21" s="599"/>
      <c r="DH21" s="599"/>
      <c r="DI21" s="599"/>
      <c r="DJ21" s="599"/>
      <c r="DK21" s="599"/>
      <c r="DL21" s="599"/>
      <c r="DM21" s="599"/>
      <c r="DN21" s="599"/>
      <c r="DO21" s="599"/>
      <c r="DP21" s="599"/>
      <c r="DQ21" s="599"/>
      <c r="DR21" s="599"/>
      <c r="DS21" s="599"/>
      <c r="DT21" s="599"/>
      <c r="DU21" s="599"/>
      <c r="DV21" s="599"/>
      <c r="DW21" s="599"/>
      <c r="DX21" s="599"/>
      <c r="DY21" s="599"/>
      <c r="DZ21" s="599"/>
      <c r="EA21" s="599"/>
      <c r="EB21" s="599"/>
      <c r="EC21" s="599"/>
      <c r="ED21" s="599"/>
      <c r="EE21" s="599"/>
      <c r="EF21" s="599"/>
      <c r="EG21" s="599"/>
      <c r="EH21" s="599"/>
      <c r="EI21" s="599"/>
      <c r="EJ21" s="599"/>
      <c r="EK21" s="599"/>
      <c r="EL21" s="599"/>
      <c r="EM21" s="599"/>
      <c r="EN21" s="599"/>
      <c r="EO21" s="599"/>
      <c r="EP21" s="599"/>
      <c r="EQ21" s="599"/>
      <c r="ER21" s="599"/>
      <c r="ES21" s="599"/>
      <c r="ET21" s="599"/>
      <c r="EU21" s="599"/>
      <c r="EV21" s="599"/>
      <c r="EW21" s="599"/>
      <c r="EX21" s="599"/>
      <c r="EY21" s="599"/>
      <c r="EZ21" s="599"/>
      <c r="FA21" s="599"/>
      <c r="FB21" s="599"/>
      <c r="FC21" s="599"/>
      <c r="FD21" s="599"/>
      <c r="FE21" s="599"/>
      <c r="FF21" s="599"/>
      <c r="FG21" s="599"/>
      <c r="FH21" s="599"/>
      <c r="FI21" s="599"/>
      <c r="FJ21" s="599"/>
      <c r="FK21" s="599"/>
      <c r="FL21" s="599"/>
      <c r="FM21" s="599"/>
      <c r="FN21" s="599"/>
      <c r="FO21" s="599"/>
      <c r="FP21" s="599"/>
      <c r="FQ21" s="599"/>
      <c r="FR21" s="599"/>
      <c r="FS21" s="599"/>
      <c r="FT21" s="599"/>
      <c r="FU21" s="599"/>
      <c r="FV21" s="599"/>
      <c r="FW21" s="599"/>
      <c r="FX21" s="599"/>
      <c r="FY21" s="599"/>
      <c r="FZ21" s="599"/>
      <c r="GA21" s="599"/>
      <c r="GB21" s="599"/>
      <c r="GC21" s="599"/>
      <c r="GD21" s="599"/>
      <c r="GE21" s="599"/>
      <c r="GF21" s="599"/>
      <c r="GG21" s="599"/>
      <c r="GH21" s="599"/>
      <c r="GI21" s="599"/>
      <c r="GJ21" s="599"/>
      <c r="GK21" s="599"/>
      <c r="GL21" s="599"/>
      <c r="GM21" s="599"/>
      <c r="GN21" s="599"/>
      <c r="GO21" s="599"/>
      <c r="GP21" s="599"/>
      <c r="GQ21" s="599"/>
      <c r="GR21" s="599"/>
      <c r="GS21" s="599"/>
      <c r="GT21" s="599"/>
      <c r="GU21" s="599"/>
      <c r="GV21" s="599"/>
      <c r="GW21" s="599"/>
      <c r="GX21" s="599"/>
      <c r="GY21" s="599"/>
      <c r="GZ21" s="599"/>
      <c r="HA21" s="599"/>
      <c r="HB21" s="599"/>
      <c r="HC21" s="599"/>
      <c r="HD21" s="599"/>
      <c r="HE21" s="599"/>
      <c r="HF21" s="599"/>
      <c r="HG21" s="599"/>
      <c r="HH21" s="599"/>
      <c r="HI21" s="599"/>
      <c r="HJ21" s="599"/>
      <c r="HK21" s="599"/>
      <c r="HL21" s="599"/>
      <c r="HM21" s="599"/>
      <c r="HN21" s="599"/>
      <c r="HO21" s="599"/>
      <c r="HP21" s="599"/>
      <c r="HQ21" s="599"/>
      <c r="HR21" s="599"/>
      <c r="HS21" s="599"/>
      <c r="HT21" s="599"/>
      <c r="HU21" s="599"/>
      <c r="HV21" s="599"/>
      <c r="HW21" s="599"/>
      <c r="HX21" s="599"/>
      <c r="HY21" s="599"/>
      <c r="HZ21" s="599"/>
      <c r="IA21" s="599"/>
      <c r="IB21" s="599"/>
      <c r="IC21" s="599"/>
      <c r="ID21" s="599"/>
      <c r="IE21" s="599"/>
      <c r="IF21" s="599"/>
      <c r="IG21" s="599"/>
      <c r="IH21" s="599"/>
      <c r="II21" s="599"/>
      <c r="IJ21" s="599"/>
      <c r="IK21" s="599"/>
      <c r="IL21" s="599"/>
      <c r="IM21" s="599"/>
      <c r="IN21" s="599"/>
      <c r="IO21" s="599"/>
      <c r="IP21" s="599"/>
      <c r="IQ21" s="599"/>
      <c r="IR21" s="599"/>
      <c r="IS21" s="599"/>
      <c r="IT21" s="599"/>
      <c r="IU21" s="599"/>
      <c r="IV21" s="599"/>
      <c r="IW21" s="599"/>
    </row>
    <row r="22" customFormat="false" ht="12.75" hidden="false" customHeight="false" outlineLevel="0" collapsed="false">
      <c r="A22" s="580" t="n">
        <v>27606</v>
      </c>
      <c r="B22" s="580" t="s">
        <v>572</v>
      </c>
      <c r="C22" s="68" t="n">
        <v>37165</v>
      </c>
      <c r="D22" s="68" t="n">
        <v>38990</v>
      </c>
      <c r="E22" s="94" t="n">
        <f aca="false">$E$2</f>
        <v>30</v>
      </c>
      <c r="F22" s="635" t="n">
        <v>80000</v>
      </c>
      <c r="G22" s="616" t="n">
        <f aca="false">SUM(E22*F22)</f>
        <v>2400000</v>
      </c>
      <c r="H22" s="582" t="n">
        <f aca="false">SUM(I22*30.4)</f>
        <v>2.14928</v>
      </c>
      <c r="I22" s="93" t="n">
        <v>0.0707</v>
      </c>
      <c r="J22" s="583" t="n">
        <v>0.0093</v>
      </c>
      <c r="K22" s="93" t="n">
        <f aca="false">SUM(I22+J22)</f>
        <v>0.08</v>
      </c>
      <c r="L22" s="636" t="n">
        <f aca="false">SUM(I22*G22)</f>
        <v>169680</v>
      </c>
      <c r="M22" s="584" t="n">
        <f aca="false">SUM(J22*G22)</f>
        <v>22320</v>
      </c>
      <c r="N22" s="584" t="n">
        <f aca="false">SUM(L22:M22)</f>
        <v>192000</v>
      </c>
      <c r="O22" s="584" t="s">
        <v>573</v>
      </c>
      <c r="P22" s="66" t="s">
        <v>574</v>
      </c>
      <c r="Q22" s="585" t="s">
        <v>536</v>
      </c>
      <c r="R22" s="585" t="s">
        <v>536</v>
      </c>
      <c r="S22" s="66"/>
      <c r="T22" s="66" t="s">
        <v>575</v>
      </c>
      <c r="U22" s="376"/>
      <c r="V22" s="376"/>
      <c r="W22" s="376"/>
      <c r="X22" s="376"/>
      <c r="Y22" s="376"/>
      <c r="Z22" s="376"/>
      <c r="AA22" s="596"/>
      <c r="AB22" s="596"/>
      <c r="AC22" s="596"/>
      <c r="AD22" s="596"/>
      <c r="AE22" s="333"/>
      <c r="AF22" s="333"/>
      <c r="AG22" s="333"/>
      <c r="AH22" s="333"/>
      <c r="AI22" s="333"/>
      <c r="AJ22" s="599"/>
      <c r="AK22" s="599"/>
      <c r="AL22" s="599"/>
      <c r="AM22" s="599"/>
      <c r="AN22" s="599"/>
      <c r="AO22" s="599"/>
      <c r="AP22" s="599"/>
      <c r="AQ22" s="599"/>
      <c r="AR22" s="599"/>
      <c r="AS22" s="599"/>
      <c r="AT22" s="599"/>
      <c r="AU22" s="599"/>
      <c r="AV22" s="599"/>
      <c r="AW22" s="599"/>
      <c r="AX22" s="599"/>
      <c r="AY22" s="599"/>
      <c r="AZ22" s="599"/>
      <c r="BA22" s="599"/>
      <c r="BB22" s="599"/>
      <c r="BC22" s="599"/>
      <c r="BD22" s="599"/>
      <c r="BE22" s="599"/>
      <c r="BF22" s="599"/>
      <c r="BG22" s="599"/>
      <c r="BH22" s="599"/>
      <c r="BI22" s="599"/>
      <c r="BJ22" s="599"/>
      <c r="BK22" s="599"/>
      <c r="BL22" s="599"/>
      <c r="BM22" s="599"/>
      <c r="BN22" s="599"/>
      <c r="BO22" s="599"/>
      <c r="BP22" s="599"/>
      <c r="BQ22" s="599"/>
      <c r="BR22" s="599"/>
      <c r="BS22" s="599"/>
      <c r="BT22" s="599"/>
      <c r="BU22" s="599"/>
      <c r="BV22" s="599"/>
      <c r="BW22" s="599"/>
      <c r="BX22" s="599"/>
      <c r="BY22" s="599"/>
      <c r="BZ22" s="599"/>
      <c r="CA22" s="599"/>
      <c r="CB22" s="599"/>
      <c r="CC22" s="599"/>
      <c r="CD22" s="599"/>
      <c r="CE22" s="599"/>
      <c r="CF22" s="599"/>
      <c r="CG22" s="599"/>
      <c r="CH22" s="599"/>
      <c r="CI22" s="599"/>
      <c r="CJ22" s="599"/>
      <c r="CK22" s="599"/>
      <c r="CL22" s="599"/>
      <c r="CM22" s="599"/>
      <c r="CN22" s="599"/>
      <c r="CO22" s="599"/>
      <c r="CP22" s="599"/>
      <c r="CQ22" s="599"/>
      <c r="CR22" s="599"/>
      <c r="CS22" s="599"/>
      <c r="CT22" s="599"/>
      <c r="CU22" s="599"/>
      <c r="CV22" s="599"/>
      <c r="CW22" s="599"/>
      <c r="CX22" s="599"/>
      <c r="CY22" s="599"/>
      <c r="CZ22" s="599"/>
      <c r="DA22" s="599"/>
      <c r="DB22" s="599"/>
      <c r="DC22" s="599"/>
      <c r="DD22" s="599"/>
      <c r="DE22" s="599"/>
      <c r="DF22" s="599"/>
      <c r="DG22" s="599"/>
      <c r="DH22" s="599"/>
      <c r="DI22" s="599"/>
      <c r="DJ22" s="599"/>
      <c r="DK22" s="599"/>
      <c r="DL22" s="599"/>
      <c r="DM22" s="599"/>
      <c r="DN22" s="599"/>
      <c r="DO22" s="599"/>
      <c r="DP22" s="599"/>
      <c r="DQ22" s="599"/>
      <c r="DR22" s="599"/>
      <c r="DS22" s="599"/>
      <c r="DT22" s="599"/>
      <c r="DU22" s="599"/>
      <c r="DV22" s="599"/>
      <c r="DW22" s="599"/>
      <c r="DX22" s="599"/>
      <c r="DY22" s="599"/>
      <c r="DZ22" s="599"/>
      <c r="EA22" s="599"/>
      <c r="EB22" s="599"/>
      <c r="EC22" s="599"/>
      <c r="ED22" s="599"/>
      <c r="EE22" s="599"/>
      <c r="EF22" s="599"/>
      <c r="EG22" s="599"/>
      <c r="EH22" s="599"/>
      <c r="EI22" s="599"/>
      <c r="EJ22" s="599"/>
      <c r="EK22" s="599"/>
      <c r="EL22" s="599"/>
      <c r="EM22" s="599"/>
      <c r="EN22" s="599"/>
      <c r="EO22" s="599"/>
      <c r="EP22" s="599"/>
      <c r="EQ22" s="599"/>
      <c r="ER22" s="599"/>
      <c r="ES22" s="599"/>
      <c r="ET22" s="599"/>
      <c r="EU22" s="599"/>
      <c r="EV22" s="599"/>
      <c r="EW22" s="599"/>
      <c r="EX22" s="599"/>
      <c r="EY22" s="599"/>
      <c r="EZ22" s="599"/>
      <c r="FA22" s="599"/>
      <c r="FB22" s="599"/>
      <c r="FC22" s="599"/>
      <c r="FD22" s="599"/>
      <c r="FE22" s="599"/>
      <c r="FF22" s="599"/>
      <c r="FG22" s="599"/>
      <c r="FH22" s="599"/>
      <c r="FI22" s="599"/>
      <c r="FJ22" s="599"/>
      <c r="FK22" s="599"/>
      <c r="FL22" s="599"/>
      <c r="FM22" s="599"/>
      <c r="FN22" s="599"/>
      <c r="FO22" s="599"/>
      <c r="FP22" s="599"/>
      <c r="FQ22" s="599"/>
      <c r="FR22" s="599"/>
      <c r="FS22" s="599"/>
      <c r="FT22" s="599"/>
      <c r="FU22" s="599"/>
      <c r="FV22" s="599"/>
      <c r="FW22" s="599"/>
      <c r="FX22" s="599"/>
      <c r="FY22" s="599"/>
      <c r="FZ22" s="599"/>
      <c r="GA22" s="599"/>
      <c r="GB22" s="599"/>
      <c r="GC22" s="599"/>
      <c r="GD22" s="599"/>
      <c r="GE22" s="599"/>
      <c r="GF22" s="599"/>
      <c r="GG22" s="599"/>
      <c r="GH22" s="599"/>
      <c r="GI22" s="599"/>
      <c r="GJ22" s="599"/>
      <c r="GK22" s="599"/>
      <c r="GL22" s="599"/>
      <c r="GM22" s="599"/>
      <c r="GN22" s="599"/>
      <c r="GO22" s="599"/>
      <c r="GP22" s="599"/>
      <c r="GQ22" s="599"/>
      <c r="GR22" s="599"/>
      <c r="GS22" s="599"/>
      <c r="GT22" s="599"/>
      <c r="GU22" s="599"/>
      <c r="GV22" s="599"/>
      <c r="GW22" s="599"/>
      <c r="GX22" s="599"/>
      <c r="GY22" s="599"/>
      <c r="GZ22" s="599"/>
      <c r="HA22" s="599"/>
      <c r="HB22" s="599"/>
      <c r="HC22" s="599"/>
      <c r="HD22" s="599"/>
      <c r="HE22" s="599"/>
      <c r="HF22" s="599"/>
      <c r="HG22" s="599"/>
      <c r="HH22" s="599"/>
      <c r="HI22" s="599"/>
      <c r="HJ22" s="599"/>
      <c r="HK22" s="599"/>
      <c r="HL22" s="599"/>
      <c r="HM22" s="599"/>
      <c r="HN22" s="599"/>
      <c r="HO22" s="599"/>
      <c r="HP22" s="599"/>
      <c r="HQ22" s="599"/>
      <c r="HR22" s="599"/>
      <c r="HS22" s="599"/>
      <c r="HT22" s="599"/>
      <c r="HU22" s="599"/>
      <c r="HV22" s="599"/>
      <c r="HW22" s="599"/>
      <c r="HX22" s="599"/>
      <c r="HY22" s="599"/>
      <c r="HZ22" s="599"/>
      <c r="IA22" s="599"/>
      <c r="IB22" s="599"/>
      <c r="IC22" s="599"/>
      <c r="ID22" s="599"/>
      <c r="IE22" s="599"/>
      <c r="IF22" s="599"/>
      <c r="IG22" s="599"/>
      <c r="IH22" s="599"/>
      <c r="II22" s="599"/>
      <c r="IJ22" s="599"/>
      <c r="IK22" s="599"/>
      <c r="IL22" s="599"/>
      <c r="IM22" s="599"/>
      <c r="IN22" s="599"/>
      <c r="IO22" s="599"/>
      <c r="IP22" s="599"/>
      <c r="IQ22" s="599"/>
      <c r="IR22" s="599"/>
      <c r="IS22" s="599"/>
      <c r="IT22" s="599"/>
      <c r="IU22" s="599"/>
      <c r="IV22" s="599"/>
      <c r="IW22" s="599"/>
    </row>
    <row r="23" customFormat="false" ht="12.75" hidden="false" customHeight="true" outlineLevel="0" collapsed="false">
      <c r="A23" s="588"/>
      <c r="B23" s="588"/>
      <c r="C23" s="589"/>
      <c r="D23" s="96"/>
      <c r="E23" s="637"/>
      <c r="F23" s="638" t="n">
        <f aca="false">SUM(F6:F22)</f>
        <v>715214</v>
      </c>
      <c r="G23" s="639"/>
      <c r="H23" s="592" t="s">
        <v>576</v>
      </c>
      <c r="I23" s="93" t="n">
        <f aca="false">L23/(F23*E22)</f>
        <v>0.0373734012477384</v>
      </c>
      <c r="L23" s="584" t="n">
        <f aca="false">SUM(L6:L22)</f>
        <v>801899.394</v>
      </c>
      <c r="M23" s="593"/>
      <c r="N23" s="593"/>
      <c r="O23" s="593"/>
      <c r="P23" s="640"/>
      <c r="Q23" s="641"/>
      <c r="R23" s="641"/>
      <c r="S23" s="640"/>
      <c r="T23" s="642"/>
      <c r="U23" s="376"/>
      <c r="V23" s="376"/>
      <c r="W23" s="376"/>
      <c r="X23" s="376"/>
      <c r="Y23" s="376"/>
      <c r="Z23" s="376"/>
      <c r="AA23" s="376"/>
      <c r="AB23" s="586"/>
      <c r="AC23" s="586"/>
      <c r="AD23" s="586"/>
      <c r="AE23" s="587"/>
      <c r="AF23" s="587"/>
      <c r="AG23" s="587"/>
      <c r="AH23" s="587"/>
      <c r="AI23" s="587"/>
      <c r="AJ23" s="602"/>
      <c r="AK23" s="602"/>
      <c r="AL23" s="602"/>
      <c r="AM23" s="602"/>
      <c r="AN23" s="602"/>
      <c r="AO23" s="602"/>
      <c r="AP23" s="602"/>
      <c r="AQ23" s="602"/>
      <c r="AR23" s="602"/>
      <c r="AS23" s="602"/>
      <c r="AT23" s="602"/>
      <c r="AU23" s="602"/>
      <c r="AV23" s="602"/>
      <c r="AW23" s="602"/>
      <c r="AX23" s="602"/>
      <c r="AY23" s="602"/>
      <c r="AZ23" s="602"/>
      <c r="BA23" s="602"/>
      <c r="BB23" s="602"/>
      <c r="BC23" s="602"/>
      <c r="BD23" s="602"/>
      <c r="BE23" s="602"/>
      <c r="BF23" s="602"/>
      <c r="BG23" s="602"/>
      <c r="BH23" s="602"/>
      <c r="BI23" s="602"/>
      <c r="BJ23" s="602"/>
      <c r="BK23" s="602"/>
      <c r="BL23" s="602"/>
      <c r="BM23" s="602"/>
      <c r="BN23" s="602"/>
      <c r="BO23" s="602"/>
      <c r="BP23" s="602"/>
      <c r="BQ23" s="602"/>
      <c r="BR23" s="602"/>
      <c r="BS23" s="602"/>
      <c r="BT23" s="602"/>
      <c r="BU23" s="602"/>
      <c r="BV23" s="602"/>
      <c r="BW23" s="602"/>
      <c r="BX23" s="602"/>
      <c r="BY23" s="602"/>
      <c r="BZ23" s="602"/>
      <c r="CA23" s="602"/>
      <c r="CB23" s="602"/>
      <c r="CC23" s="602"/>
      <c r="CD23" s="602"/>
      <c r="CE23" s="602"/>
      <c r="CF23" s="602"/>
      <c r="CG23" s="602"/>
      <c r="CH23" s="602"/>
      <c r="CI23" s="602"/>
      <c r="CJ23" s="602"/>
      <c r="CK23" s="602"/>
      <c r="CL23" s="602"/>
      <c r="CM23" s="602"/>
      <c r="CN23" s="602"/>
      <c r="CO23" s="602"/>
      <c r="CP23" s="602"/>
      <c r="CQ23" s="602"/>
      <c r="CR23" s="602"/>
      <c r="CS23" s="602"/>
      <c r="CT23" s="602"/>
      <c r="CU23" s="602"/>
      <c r="CV23" s="602"/>
      <c r="CW23" s="602"/>
      <c r="CX23" s="602"/>
      <c r="CY23" s="602"/>
      <c r="CZ23" s="602"/>
      <c r="DA23" s="602"/>
      <c r="DB23" s="602"/>
      <c r="DC23" s="602"/>
      <c r="DD23" s="602"/>
      <c r="DE23" s="602"/>
      <c r="DF23" s="602"/>
      <c r="DG23" s="602"/>
      <c r="DH23" s="602"/>
      <c r="DI23" s="602"/>
      <c r="DJ23" s="602"/>
      <c r="DK23" s="602"/>
      <c r="DL23" s="602"/>
      <c r="DM23" s="602"/>
      <c r="DN23" s="602"/>
      <c r="DO23" s="602"/>
      <c r="DP23" s="602"/>
      <c r="DQ23" s="602"/>
      <c r="DR23" s="602"/>
      <c r="DS23" s="602"/>
      <c r="DT23" s="602"/>
      <c r="DU23" s="602"/>
      <c r="DV23" s="602"/>
      <c r="DW23" s="602"/>
      <c r="DX23" s="602"/>
      <c r="DY23" s="602"/>
      <c r="DZ23" s="602"/>
      <c r="EA23" s="602"/>
      <c r="EB23" s="602"/>
      <c r="EC23" s="602"/>
      <c r="ED23" s="602"/>
      <c r="EE23" s="602"/>
      <c r="EF23" s="602"/>
      <c r="EG23" s="602"/>
      <c r="EH23" s="602"/>
      <c r="EI23" s="602"/>
      <c r="EJ23" s="602"/>
      <c r="EK23" s="602"/>
      <c r="EL23" s="602"/>
      <c r="EM23" s="602"/>
      <c r="EN23" s="602"/>
      <c r="EO23" s="602"/>
      <c r="EP23" s="602"/>
      <c r="EQ23" s="602"/>
      <c r="ER23" s="602"/>
      <c r="ES23" s="602"/>
      <c r="ET23" s="602"/>
      <c r="EU23" s="602"/>
      <c r="EV23" s="602"/>
      <c r="EW23" s="602"/>
      <c r="EX23" s="602"/>
      <c r="EY23" s="602"/>
      <c r="EZ23" s="602"/>
      <c r="FA23" s="602"/>
      <c r="FB23" s="602"/>
      <c r="FC23" s="602"/>
      <c r="FD23" s="602"/>
      <c r="FE23" s="602"/>
      <c r="FF23" s="602"/>
      <c r="FG23" s="602"/>
      <c r="FH23" s="602"/>
      <c r="FI23" s="602"/>
      <c r="FJ23" s="602"/>
      <c r="FK23" s="602"/>
      <c r="FL23" s="602"/>
      <c r="FM23" s="602"/>
      <c r="FN23" s="602"/>
      <c r="FO23" s="602"/>
      <c r="FP23" s="602"/>
      <c r="FQ23" s="602"/>
      <c r="FR23" s="602"/>
      <c r="FS23" s="602"/>
      <c r="FT23" s="602"/>
      <c r="FU23" s="602"/>
      <c r="FV23" s="602"/>
      <c r="FW23" s="602"/>
      <c r="FX23" s="602"/>
      <c r="FY23" s="602"/>
      <c r="FZ23" s="602"/>
      <c r="GA23" s="602"/>
      <c r="GB23" s="602"/>
      <c r="GC23" s="602"/>
      <c r="GD23" s="602"/>
      <c r="GE23" s="602"/>
      <c r="GF23" s="602"/>
      <c r="GG23" s="602"/>
      <c r="GH23" s="602"/>
      <c r="GI23" s="602"/>
      <c r="GJ23" s="602"/>
      <c r="GK23" s="602"/>
      <c r="GL23" s="602"/>
      <c r="GM23" s="602"/>
      <c r="GN23" s="602"/>
      <c r="GO23" s="602"/>
      <c r="GP23" s="602"/>
      <c r="GQ23" s="602"/>
      <c r="GR23" s="602"/>
      <c r="GS23" s="602"/>
      <c r="GT23" s="602"/>
      <c r="GU23" s="602"/>
      <c r="GV23" s="602"/>
      <c r="GW23" s="602"/>
      <c r="GX23" s="602"/>
      <c r="GY23" s="602"/>
      <c r="GZ23" s="602"/>
      <c r="HA23" s="602"/>
      <c r="HB23" s="602"/>
      <c r="HC23" s="602"/>
      <c r="HD23" s="602"/>
      <c r="HE23" s="602"/>
      <c r="HF23" s="602"/>
      <c r="HG23" s="602"/>
      <c r="HH23" s="602"/>
      <c r="HI23" s="602"/>
      <c r="HJ23" s="602"/>
      <c r="HK23" s="602"/>
      <c r="HL23" s="602"/>
      <c r="HM23" s="602"/>
      <c r="HN23" s="602"/>
      <c r="HO23" s="602"/>
      <c r="HP23" s="602"/>
      <c r="HQ23" s="602"/>
      <c r="HR23" s="602"/>
      <c r="HS23" s="602"/>
      <c r="HT23" s="602"/>
      <c r="HU23" s="602"/>
      <c r="HV23" s="602"/>
      <c r="HW23" s="602"/>
      <c r="HX23" s="602"/>
      <c r="HY23" s="602"/>
      <c r="HZ23" s="602"/>
      <c r="IA23" s="602"/>
      <c r="IB23" s="602"/>
      <c r="IC23" s="602"/>
      <c r="ID23" s="602"/>
      <c r="IE23" s="602"/>
      <c r="IF23" s="602"/>
      <c r="IG23" s="602"/>
      <c r="IH23" s="602"/>
      <c r="II23" s="602"/>
      <c r="IJ23" s="602"/>
      <c r="IK23" s="602"/>
      <c r="IL23" s="602"/>
      <c r="IM23" s="602"/>
      <c r="IN23" s="602"/>
      <c r="IO23" s="602"/>
      <c r="IP23" s="602"/>
      <c r="IQ23" s="602"/>
      <c r="IR23" s="602"/>
      <c r="IS23" s="602"/>
      <c r="IT23" s="602"/>
      <c r="IU23" s="602"/>
      <c r="IV23" s="602"/>
      <c r="IW23" s="602"/>
    </row>
    <row r="24" customFormat="false" ht="12.75" hidden="false" customHeight="true" outlineLevel="0" collapsed="false">
      <c r="A24" s="588"/>
      <c r="B24" s="588"/>
      <c r="C24" s="589"/>
      <c r="D24" s="96"/>
      <c r="E24" s="637"/>
      <c r="F24" s="643"/>
      <c r="G24" s="639"/>
      <c r="H24" s="592"/>
      <c r="I24" s="93"/>
      <c r="L24" s="608"/>
      <c r="M24" s="593"/>
      <c r="N24" s="593"/>
      <c r="O24" s="593"/>
      <c r="P24" s="640"/>
      <c r="Q24" s="641"/>
      <c r="R24" s="641"/>
      <c r="S24" s="640"/>
      <c r="T24" s="642"/>
      <c r="U24" s="376"/>
      <c r="V24" s="376"/>
      <c r="W24" s="376"/>
      <c r="X24" s="376"/>
      <c r="Y24" s="376"/>
      <c r="Z24" s="376"/>
      <c r="AA24" s="376"/>
      <c r="AB24" s="586"/>
      <c r="AC24" s="586"/>
      <c r="AD24" s="586"/>
      <c r="AE24" s="587"/>
      <c r="AF24" s="587"/>
      <c r="AG24" s="587"/>
      <c r="AH24" s="587"/>
      <c r="AI24" s="587"/>
      <c r="AJ24" s="602"/>
      <c r="AK24" s="602"/>
      <c r="AL24" s="602"/>
      <c r="AM24" s="602"/>
      <c r="AN24" s="602"/>
      <c r="AO24" s="602"/>
      <c r="AP24" s="602"/>
      <c r="AQ24" s="602"/>
      <c r="AR24" s="602"/>
      <c r="AS24" s="602"/>
      <c r="AT24" s="602"/>
      <c r="AU24" s="602"/>
      <c r="AV24" s="602"/>
      <c r="AW24" s="602"/>
      <c r="AX24" s="602"/>
      <c r="AY24" s="602"/>
      <c r="AZ24" s="602"/>
      <c r="BA24" s="602"/>
      <c r="BB24" s="602"/>
      <c r="BC24" s="602"/>
      <c r="BD24" s="602"/>
      <c r="BE24" s="602"/>
      <c r="BF24" s="602"/>
      <c r="BG24" s="602"/>
      <c r="BH24" s="602"/>
      <c r="BI24" s="602"/>
      <c r="BJ24" s="602"/>
      <c r="BK24" s="602"/>
      <c r="BL24" s="602"/>
      <c r="BM24" s="602"/>
      <c r="BN24" s="602"/>
      <c r="BO24" s="602"/>
      <c r="BP24" s="602"/>
      <c r="BQ24" s="602"/>
      <c r="BR24" s="602"/>
      <c r="BS24" s="602"/>
      <c r="BT24" s="602"/>
      <c r="BU24" s="602"/>
      <c r="BV24" s="602"/>
      <c r="BW24" s="602"/>
      <c r="BX24" s="602"/>
      <c r="BY24" s="602"/>
      <c r="BZ24" s="602"/>
      <c r="CA24" s="602"/>
      <c r="CB24" s="602"/>
      <c r="CC24" s="602"/>
      <c r="CD24" s="602"/>
      <c r="CE24" s="602"/>
      <c r="CF24" s="602"/>
      <c r="CG24" s="602"/>
      <c r="CH24" s="602"/>
      <c r="CI24" s="602"/>
      <c r="CJ24" s="602"/>
      <c r="CK24" s="602"/>
      <c r="CL24" s="602"/>
      <c r="CM24" s="602"/>
      <c r="CN24" s="602"/>
      <c r="CO24" s="602"/>
      <c r="CP24" s="602"/>
      <c r="CQ24" s="602"/>
      <c r="CR24" s="602"/>
      <c r="CS24" s="602"/>
      <c r="CT24" s="602"/>
      <c r="CU24" s="602"/>
      <c r="CV24" s="602"/>
      <c r="CW24" s="602"/>
      <c r="CX24" s="602"/>
      <c r="CY24" s="602"/>
      <c r="CZ24" s="602"/>
      <c r="DA24" s="602"/>
      <c r="DB24" s="602"/>
      <c r="DC24" s="602"/>
      <c r="DD24" s="602"/>
      <c r="DE24" s="602"/>
      <c r="DF24" s="602"/>
      <c r="DG24" s="602"/>
      <c r="DH24" s="602"/>
      <c r="DI24" s="602"/>
      <c r="DJ24" s="602"/>
      <c r="DK24" s="602"/>
      <c r="DL24" s="602"/>
      <c r="DM24" s="602"/>
      <c r="DN24" s="602"/>
      <c r="DO24" s="602"/>
      <c r="DP24" s="602"/>
      <c r="DQ24" s="602"/>
      <c r="DR24" s="602"/>
      <c r="DS24" s="602"/>
      <c r="DT24" s="602"/>
      <c r="DU24" s="602"/>
      <c r="DV24" s="602"/>
      <c r="DW24" s="602"/>
      <c r="DX24" s="602"/>
      <c r="DY24" s="602"/>
      <c r="DZ24" s="602"/>
      <c r="EA24" s="602"/>
      <c r="EB24" s="602"/>
      <c r="EC24" s="602"/>
      <c r="ED24" s="602"/>
      <c r="EE24" s="602"/>
      <c r="EF24" s="602"/>
      <c r="EG24" s="602"/>
      <c r="EH24" s="602"/>
      <c r="EI24" s="602"/>
      <c r="EJ24" s="602"/>
      <c r="EK24" s="602"/>
      <c r="EL24" s="602"/>
      <c r="EM24" s="602"/>
      <c r="EN24" s="602"/>
      <c r="EO24" s="602"/>
      <c r="EP24" s="602"/>
      <c r="EQ24" s="602"/>
      <c r="ER24" s="602"/>
      <c r="ES24" s="602"/>
      <c r="ET24" s="602"/>
      <c r="EU24" s="602"/>
      <c r="EV24" s="602"/>
      <c r="EW24" s="602"/>
      <c r="EX24" s="602"/>
      <c r="EY24" s="602"/>
      <c r="EZ24" s="602"/>
      <c r="FA24" s="602"/>
      <c r="FB24" s="602"/>
      <c r="FC24" s="602"/>
      <c r="FD24" s="602"/>
      <c r="FE24" s="602"/>
      <c r="FF24" s="602"/>
      <c r="FG24" s="602"/>
      <c r="FH24" s="602"/>
      <c r="FI24" s="602"/>
      <c r="FJ24" s="602"/>
      <c r="FK24" s="602"/>
      <c r="FL24" s="602"/>
      <c r="FM24" s="602"/>
      <c r="FN24" s="602"/>
      <c r="FO24" s="602"/>
      <c r="FP24" s="602"/>
      <c r="FQ24" s="602"/>
      <c r="FR24" s="602"/>
      <c r="FS24" s="602"/>
      <c r="FT24" s="602"/>
      <c r="FU24" s="602"/>
      <c r="FV24" s="602"/>
      <c r="FW24" s="602"/>
      <c r="FX24" s="602"/>
      <c r="FY24" s="602"/>
      <c r="FZ24" s="602"/>
      <c r="GA24" s="602"/>
      <c r="GB24" s="602"/>
      <c r="GC24" s="602"/>
      <c r="GD24" s="602"/>
      <c r="GE24" s="602"/>
      <c r="GF24" s="602"/>
      <c r="GG24" s="602"/>
      <c r="GH24" s="602"/>
      <c r="GI24" s="602"/>
      <c r="GJ24" s="602"/>
      <c r="GK24" s="602"/>
      <c r="GL24" s="602"/>
      <c r="GM24" s="602"/>
      <c r="GN24" s="602"/>
      <c r="GO24" s="602"/>
      <c r="GP24" s="602"/>
      <c r="GQ24" s="602"/>
      <c r="GR24" s="602"/>
      <c r="GS24" s="602"/>
      <c r="GT24" s="602"/>
      <c r="GU24" s="602"/>
      <c r="GV24" s="602"/>
      <c r="GW24" s="602"/>
      <c r="GX24" s="602"/>
      <c r="GY24" s="602"/>
      <c r="GZ24" s="602"/>
      <c r="HA24" s="602"/>
      <c r="HB24" s="602"/>
      <c r="HC24" s="602"/>
      <c r="HD24" s="602"/>
      <c r="HE24" s="602"/>
      <c r="HF24" s="602"/>
      <c r="HG24" s="602"/>
      <c r="HH24" s="602"/>
      <c r="HI24" s="602"/>
      <c r="HJ24" s="602"/>
      <c r="HK24" s="602"/>
      <c r="HL24" s="602"/>
      <c r="HM24" s="602"/>
      <c r="HN24" s="602"/>
      <c r="HO24" s="602"/>
      <c r="HP24" s="602"/>
      <c r="HQ24" s="602"/>
      <c r="HR24" s="602"/>
      <c r="HS24" s="602"/>
      <c r="HT24" s="602"/>
      <c r="HU24" s="602"/>
      <c r="HV24" s="602"/>
      <c r="HW24" s="602"/>
      <c r="HX24" s="602"/>
      <c r="HY24" s="602"/>
      <c r="HZ24" s="602"/>
      <c r="IA24" s="602"/>
      <c r="IB24" s="602"/>
      <c r="IC24" s="602"/>
      <c r="ID24" s="602"/>
      <c r="IE24" s="602"/>
      <c r="IF24" s="602"/>
      <c r="IG24" s="602"/>
      <c r="IH24" s="602"/>
      <c r="II24" s="602"/>
      <c r="IJ24" s="602"/>
      <c r="IK24" s="602"/>
      <c r="IL24" s="602"/>
      <c r="IM24" s="602"/>
      <c r="IN24" s="602"/>
      <c r="IO24" s="602"/>
      <c r="IP24" s="602"/>
      <c r="IQ24" s="602"/>
      <c r="IR24" s="602"/>
      <c r="IS24" s="602"/>
      <c r="IT24" s="602"/>
      <c r="IU24" s="602"/>
      <c r="IV24" s="602"/>
      <c r="IW24" s="602"/>
    </row>
    <row r="25" customFormat="false" ht="12.75" hidden="false" customHeight="false" outlineLevel="0" collapsed="false">
      <c r="A25" s="644" t="s">
        <v>577</v>
      </c>
      <c r="B25" s="644" t="s">
        <v>536</v>
      </c>
      <c r="C25" s="589"/>
      <c r="D25" s="96"/>
      <c r="E25" s="637"/>
      <c r="F25" s="639"/>
      <c r="G25" s="639"/>
      <c r="H25" s="592"/>
      <c r="L25" s="593"/>
      <c r="M25" s="593"/>
      <c r="N25" s="593"/>
      <c r="O25" s="593"/>
      <c r="P25" s="640"/>
      <c r="Q25" s="641"/>
      <c r="R25" s="641"/>
      <c r="S25" s="640"/>
      <c r="T25" s="642"/>
    </row>
    <row r="26" customFormat="false" ht="12.75" hidden="false" customHeight="false" outlineLevel="0" collapsed="false">
      <c r="A26" s="580" t="n">
        <v>24568</v>
      </c>
      <c r="B26" s="580" t="s">
        <v>578</v>
      </c>
      <c r="C26" s="68" t="s">
        <v>579</v>
      </c>
      <c r="D26" s="68" t="n">
        <v>37256</v>
      </c>
      <c r="E26" s="94" t="n">
        <f aca="false">$E$2</f>
        <v>30</v>
      </c>
      <c r="F26" s="581" t="n">
        <v>0</v>
      </c>
      <c r="G26" s="616" t="n">
        <f aca="false">SUM(E26*F26)</f>
        <v>0</v>
      </c>
      <c r="H26" s="582" t="n">
        <f aca="false">SUM(I26*30.4)</f>
        <v>6.2928</v>
      </c>
      <c r="I26" s="93" t="n">
        <v>0.207</v>
      </c>
      <c r="J26" s="93" t="n">
        <v>0.0104</v>
      </c>
      <c r="K26" s="93" t="n">
        <f aca="false">SUM(I26+J26)</f>
        <v>0.2174</v>
      </c>
      <c r="L26" s="584" t="n">
        <f aca="false">SUM(I26*G26)</f>
        <v>0</v>
      </c>
      <c r="M26" s="584" t="n">
        <f aca="false">SUM(J26*G26)</f>
        <v>0</v>
      </c>
      <c r="N26" s="584" t="n">
        <f aca="false">SUM(L26:M26)</f>
        <v>0</v>
      </c>
      <c r="O26" s="584" t="s">
        <v>573</v>
      </c>
      <c r="P26" s="645" t="s">
        <v>580</v>
      </c>
      <c r="Q26" s="621" t="s">
        <v>577</v>
      </c>
      <c r="R26" s="585" t="s">
        <v>536</v>
      </c>
      <c r="S26" s="645"/>
      <c r="T26" s="645" t="s">
        <v>581</v>
      </c>
    </row>
    <row r="27" customFormat="false" ht="12.75" hidden="false" customHeight="false" outlineLevel="0" collapsed="false">
      <c r="A27" s="94" t="n">
        <v>24654</v>
      </c>
      <c r="B27" s="94" t="s">
        <v>555</v>
      </c>
      <c r="C27" s="95" t="s">
        <v>579</v>
      </c>
      <c r="D27" s="95" t="n">
        <v>37256</v>
      </c>
      <c r="E27" s="94" t="n">
        <f aca="false">$E$2</f>
        <v>30</v>
      </c>
      <c r="F27" s="635" t="n">
        <v>0</v>
      </c>
      <c r="G27" s="581" t="n">
        <f aca="false">SUM(E27*F27)</f>
        <v>0</v>
      </c>
      <c r="H27" s="582" t="n">
        <f aca="false">SUM(I27*30.4)</f>
        <v>6.2928</v>
      </c>
      <c r="I27" s="93" t="n">
        <v>0.207</v>
      </c>
      <c r="J27" s="93" t="n">
        <v>0.0104</v>
      </c>
      <c r="K27" s="93" t="n">
        <f aca="false">SUM(I27+J27)</f>
        <v>0.2174</v>
      </c>
      <c r="L27" s="636" t="n">
        <f aca="false">SUM(I27*G27)</f>
        <v>0</v>
      </c>
      <c r="M27" s="584" t="n">
        <f aca="false">SUM(J27*G27)</f>
        <v>0</v>
      </c>
      <c r="N27" s="584" t="n">
        <f aca="false">SUM(L27:M27)</f>
        <v>0</v>
      </c>
      <c r="O27" s="584" t="s">
        <v>573</v>
      </c>
      <c r="P27" s="617" t="s">
        <v>582</v>
      </c>
      <c r="Q27" s="621" t="s">
        <v>577</v>
      </c>
      <c r="R27" s="621" t="s">
        <v>536</v>
      </c>
      <c r="S27" s="617"/>
      <c r="T27" s="645" t="s">
        <v>583</v>
      </c>
    </row>
    <row r="28" customFormat="false" ht="12.75" hidden="false" customHeight="false" outlineLevel="0" collapsed="false">
      <c r="A28" s="646"/>
      <c r="B28" s="647"/>
      <c r="C28" s="648"/>
      <c r="D28" s="648"/>
      <c r="E28" s="637"/>
      <c r="F28" s="649" t="n">
        <f aca="false">SUM(F26:F27)</f>
        <v>0</v>
      </c>
      <c r="G28" s="639"/>
      <c r="H28" s="592" t="s">
        <v>576</v>
      </c>
      <c r="I28" s="93" t="e">
        <f aca="false">L28/(F28*E2)</f>
        <v>#DIV/0!</v>
      </c>
      <c r="L28" s="584" t="n">
        <f aca="false">SUM(L26:L27)</f>
        <v>0</v>
      </c>
      <c r="M28" s="593"/>
      <c r="N28" s="593"/>
      <c r="O28" s="593"/>
      <c r="P28" s="650"/>
      <c r="Q28" s="651"/>
      <c r="R28" s="651"/>
      <c r="S28" s="650"/>
      <c r="T28" s="650"/>
      <c r="U28" s="376"/>
      <c r="V28" s="376"/>
      <c r="W28" s="376"/>
      <c r="X28" s="376"/>
      <c r="Y28" s="376"/>
      <c r="Z28" s="376"/>
      <c r="AA28" s="587"/>
      <c r="AB28" s="587"/>
      <c r="AC28" s="587"/>
      <c r="AD28" s="587"/>
      <c r="AE28" s="587"/>
      <c r="AF28" s="587"/>
      <c r="AG28" s="587"/>
      <c r="AH28" s="587"/>
      <c r="AI28" s="587"/>
      <c r="AJ28" s="587"/>
      <c r="AK28" s="587"/>
      <c r="AL28" s="587"/>
      <c r="AM28" s="587"/>
      <c r="AN28" s="587"/>
      <c r="AO28" s="587"/>
      <c r="AP28" s="587"/>
      <c r="AQ28" s="587"/>
      <c r="AR28" s="587"/>
      <c r="AS28" s="587"/>
      <c r="AT28" s="587"/>
      <c r="AU28" s="587"/>
      <c r="AV28" s="587"/>
      <c r="AW28" s="587"/>
      <c r="AX28" s="587"/>
      <c r="AY28" s="587"/>
      <c r="AZ28" s="587"/>
      <c r="BA28" s="587"/>
      <c r="BB28" s="587"/>
      <c r="BC28" s="587"/>
      <c r="BD28" s="587"/>
      <c r="BE28" s="587"/>
      <c r="BF28" s="587"/>
      <c r="BG28" s="587"/>
      <c r="BH28" s="587"/>
      <c r="BI28" s="587"/>
      <c r="BJ28" s="587"/>
      <c r="BK28" s="587"/>
      <c r="BL28" s="587"/>
      <c r="BM28" s="587"/>
      <c r="BN28" s="587"/>
      <c r="BO28" s="587"/>
      <c r="BP28" s="587"/>
      <c r="BQ28" s="587"/>
      <c r="BR28" s="587"/>
      <c r="BS28" s="587"/>
      <c r="BT28" s="587"/>
      <c r="BU28" s="587"/>
      <c r="BV28" s="587"/>
      <c r="BW28" s="587"/>
      <c r="BX28" s="587"/>
      <c r="BY28" s="587"/>
      <c r="BZ28" s="587"/>
      <c r="CA28" s="587"/>
      <c r="CB28" s="587"/>
      <c r="CC28" s="587"/>
      <c r="CD28" s="587"/>
      <c r="CE28" s="587"/>
      <c r="CF28" s="587"/>
      <c r="CG28" s="587"/>
      <c r="CH28" s="587"/>
      <c r="CI28" s="587"/>
      <c r="CJ28" s="587"/>
      <c r="CK28" s="587"/>
      <c r="CL28" s="587"/>
      <c r="CM28" s="587"/>
      <c r="CN28" s="587"/>
      <c r="CO28" s="587"/>
      <c r="CP28" s="587"/>
      <c r="CQ28" s="587"/>
      <c r="CR28" s="587"/>
      <c r="CS28" s="587"/>
      <c r="CT28" s="587"/>
      <c r="CU28" s="587"/>
      <c r="CV28" s="587"/>
      <c r="CW28" s="587"/>
      <c r="CX28" s="587"/>
      <c r="CY28" s="587"/>
      <c r="CZ28" s="587"/>
      <c r="DA28" s="587"/>
      <c r="DB28" s="587"/>
      <c r="DC28" s="587"/>
      <c r="DD28" s="587"/>
      <c r="DE28" s="587"/>
      <c r="DF28" s="587"/>
      <c r="DG28" s="587"/>
      <c r="DH28" s="587"/>
      <c r="DI28" s="587"/>
      <c r="DJ28" s="587"/>
      <c r="DK28" s="587"/>
      <c r="DL28" s="587"/>
      <c r="DM28" s="587"/>
      <c r="DN28" s="587"/>
      <c r="DO28" s="587"/>
      <c r="DP28" s="587"/>
      <c r="DQ28" s="587"/>
      <c r="DR28" s="587"/>
      <c r="DS28" s="587"/>
      <c r="DT28" s="587"/>
      <c r="DU28" s="587"/>
      <c r="DV28" s="587"/>
      <c r="DW28" s="587"/>
      <c r="DX28" s="587"/>
      <c r="DY28" s="587"/>
      <c r="DZ28" s="587"/>
      <c r="EA28" s="587"/>
      <c r="EB28" s="587"/>
      <c r="EC28" s="587"/>
      <c r="ED28" s="587"/>
      <c r="EE28" s="587"/>
      <c r="EF28" s="587"/>
      <c r="EG28" s="587"/>
      <c r="EH28" s="587"/>
      <c r="EI28" s="587"/>
      <c r="EJ28" s="587"/>
      <c r="EK28" s="587"/>
      <c r="EL28" s="587"/>
      <c r="EM28" s="587"/>
      <c r="EN28" s="587"/>
      <c r="EO28" s="587"/>
      <c r="EP28" s="587"/>
      <c r="EQ28" s="587"/>
      <c r="ER28" s="587"/>
      <c r="ES28" s="587"/>
      <c r="ET28" s="587"/>
      <c r="EU28" s="587"/>
      <c r="EV28" s="587"/>
      <c r="EW28" s="587"/>
      <c r="EX28" s="587"/>
      <c r="EY28" s="587"/>
      <c r="EZ28" s="587"/>
      <c r="FA28" s="587"/>
      <c r="FB28" s="587"/>
      <c r="FC28" s="587"/>
      <c r="FD28" s="587"/>
      <c r="FE28" s="587"/>
      <c r="FF28" s="587"/>
      <c r="FG28" s="587"/>
      <c r="FH28" s="587"/>
      <c r="FI28" s="587"/>
      <c r="FJ28" s="587"/>
      <c r="FK28" s="587"/>
      <c r="FL28" s="587"/>
      <c r="FM28" s="587"/>
      <c r="FN28" s="587"/>
      <c r="FO28" s="587"/>
      <c r="FP28" s="587"/>
      <c r="FQ28" s="587"/>
      <c r="FR28" s="587"/>
      <c r="FS28" s="587"/>
      <c r="FT28" s="587"/>
      <c r="FU28" s="587"/>
      <c r="FV28" s="587"/>
      <c r="FW28" s="587"/>
      <c r="FX28" s="587"/>
      <c r="FY28" s="587"/>
      <c r="FZ28" s="587"/>
      <c r="GA28" s="587"/>
      <c r="GB28" s="587"/>
      <c r="GC28" s="587"/>
      <c r="GD28" s="587"/>
      <c r="GE28" s="587"/>
      <c r="GF28" s="587"/>
      <c r="GG28" s="587"/>
      <c r="GH28" s="587"/>
      <c r="GI28" s="587"/>
      <c r="GJ28" s="587"/>
      <c r="GK28" s="587"/>
      <c r="GL28" s="587"/>
      <c r="GM28" s="587"/>
      <c r="GN28" s="587"/>
      <c r="GO28" s="587"/>
      <c r="GP28" s="587"/>
      <c r="GQ28" s="587"/>
      <c r="GR28" s="587"/>
      <c r="GS28" s="587"/>
      <c r="GT28" s="587"/>
      <c r="GU28" s="587"/>
      <c r="GV28" s="587"/>
      <c r="GW28" s="587"/>
      <c r="GX28" s="587"/>
      <c r="GY28" s="587"/>
      <c r="GZ28" s="587"/>
      <c r="HA28" s="587"/>
      <c r="HB28" s="587"/>
      <c r="HC28" s="587"/>
      <c r="HD28" s="587"/>
      <c r="HE28" s="587"/>
      <c r="HF28" s="587"/>
      <c r="HG28" s="587"/>
      <c r="HH28" s="587"/>
      <c r="HI28" s="587"/>
      <c r="HJ28" s="587"/>
      <c r="HK28" s="587"/>
      <c r="HL28" s="587"/>
      <c r="HM28" s="587"/>
      <c r="HN28" s="587"/>
      <c r="HO28" s="587"/>
      <c r="HP28" s="587"/>
      <c r="HQ28" s="587"/>
      <c r="HR28" s="587"/>
      <c r="HS28" s="587"/>
      <c r="HT28" s="587"/>
      <c r="HU28" s="587"/>
      <c r="HV28" s="587"/>
      <c r="HW28" s="587"/>
      <c r="HX28" s="587"/>
      <c r="HY28" s="587"/>
      <c r="HZ28" s="587"/>
      <c r="IA28" s="587"/>
      <c r="IB28" s="587"/>
      <c r="IC28" s="587"/>
      <c r="ID28" s="587"/>
      <c r="IE28" s="587"/>
      <c r="IF28" s="587"/>
      <c r="IG28" s="587"/>
      <c r="IH28" s="587"/>
      <c r="II28" s="587"/>
      <c r="IJ28" s="587"/>
      <c r="IK28" s="587"/>
      <c r="IL28" s="587"/>
      <c r="IM28" s="587"/>
      <c r="IN28" s="587"/>
      <c r="IO28" s="587"/>
      <c r="IP28" s="587"/>
      <c r="IQ28" s="587"/>
      <c r="IR28" s="587"/>
      <c r="IS28" s="587"/>
      <c r="IT28" s="587"/>
      <c r="IU28" s="587"/>
      <c r="IV28" s="587"/>
      <c r="IW28" s="587"/>
    </row>
    <row r="29" customFormat="false" ht="12.75" hidden="false" customHeight="false" outlineLevel="0" collapsed="false">
      <c r="A29" s="646"/>
      <c r="B29" s="647"/>
      <c r="C29" s="648"/>
      <c r="D29" s="648"/>
      <c r="E29" s="637"/>
      <c r="F29" s="652"/>
      <c r="G29" s="639"/>
      <c r="H29" s="592"/>
      <c r="I29" s="93"/>
      <c r="L29" s="608"/>
      <c r="M29" s="593"/>
      <c r="N29" s="593"/>
      <c r="O29" s="593"/>
      <c r="P29" s="650"/>
      <c r="Q29" s="651"/>
      <c r="R29" s="651"/>
      <c r="S29" s="650"/>
      <c r="T29" s="650"/>
      <c r="U29" s="376"/>
      <c r="V29" s="376"/>
      <c r="W29" s="376"/>
      <c r="X29" s="376"/>
      <c r="Y29" s="376"/>
      <c r="Z29" s="376"/>
      <c r="AA29" s="587"/>
      <c r="AB29" s="587"/>
      <c r="AC29" s="587"/>
      <c r="AD29" s="587"/>
      <c r="AE29" s="587"/>
      <c r="AF29" s="587"/>
      <c r="AG29" s="587"/>
      <c r="AH29" s="587"/>
      <c r="AI29" s="587"/>
      <c r="AJ29" s="587"/>
      <c r="AK29" s="587"/>
      <c r="AL29" s="587"/>
      <c r="AM29" s="587"/>
      <c r="AN29" s="587"/>
      <c r="AO29" s="587"/>
      <c r="AP29" s="587"/>
      <c r="AQ29" s="587"/>
      <c r="AR29" s="587"/>
      <c r="AS29" s="587"/>
      <c r="AT29" s="587"/>
      <c r="AU29" s="587"/>
      <c r="AV29" s="587"/>
      <c r="AW29" s="587"/>
      <c r="AX29" s="587"/>
      <c r="AY29" s="587"/>
      <c r="AZ29" s="587"/>
      <c r="BA29" s="587"/>
      <c r="BB29" s="587"/>
      <c r="BC29" s="587"/>
      <c r="BD29" s="587"/>
      <c r="BE29" s="587"/>
      <c r="BF29" s="587"/>
      <c r="BG29" s="587"/>
      <c r="BH29" s="587"/>
      <c r="BI29" s="587"/>
      <c r="BJ29" s="587"/>
      <c r="BK29" s="587"/>
      <c r="BL29" s="587"/>
      <c r="BM29" s="587"/>
      <c r="BN29" s="587"/>
      <c r="BO29" s="587"/>
      <c r="BP29" s="587"/>
      <c r="BQ29" s="587"/>
      <c r="BR29" s="587"/>
      <c r="BS29" s="587"/>
      <c r="BT29" s="587"/>
      <c r="BU29" s="587"/>
      <c r="BV29" s="587"/>
      <c r="BW29" s="587"/>
      <c r="BX29" s="587"/>
      <c r="BY29" s="587"/>
      <c r="BZ29" s="587"/>
      <c r="CA29" s="587"/>
      <c r="CB29" s="587"/>
      <c r="CC29" s="587"/>
      <c r="CD29" s="587"/>
      <c r="CE29" s="587"/>
      <c r="CF29" s="587"/>
      <c r="CG29" s="587"/>
      <c r="CH29" s="587"/>
      <c r="CI29" s="587"/>
      <c r="CJ29" s="587"/>
      <c r="CK29" s="587"/>
      <c r="CL29" s="587"/>
      <c r="CM29" s="587"/>
      <c r="CN29" s="587"/>
      <c r="CO29" s="587"/>
      <c r="CP29" s="587"/>
      <c r="CQ29" s="587"/>
      <c r="CR29" s="587"/>
      <c r="CS29" s="587"/>
      <c r="CT29" s="587"/>
      <c r="CU29" s="587"/>
      <c r="CV29" s="587"/>
      <c r="CW29" s="587"/>
      <c r="CX29" s="587"/>
      <c r="CY29" s="587"/>
      <c r="CZ29" s="587"/>
      <c r="DA29" s="587"/>
      <c r="DB29" s="587"/>
      <c r="DC29" s="587"/>
      <c r="DD29" s="587"/>
      <c r="DE29" s="587"/>
      <c r="DF29" s="587"/>
      <c r="DG29" s="587"/>
      <c r="DH29" s="587"/>
      <c r="DI29" s="587"/>
      <c r="DJ29" s="587"/>
      <c r="DK29" s="587"/>
      <c r="DL29" s="587"/>
      <c r="DM29" s="587"/>
      <c r="DN29" s="587"/>
      <c r="DO29" s="587"/>
      <c r="DP29" s="587"/>
      <c r="DQ29" s="587"/>
      <c r="DR29" s="587"/>
      <c r="DS29" s="587"/>
      <c r="DT29" s="587"/>
      <c r="DU29" s="587"/>
      <c r="DV29" s="587"/>
      <c r="DW29" s="587"/>
      <c r="DX29" s="587"/>
      <c r="DY29" s="587"/>
      <c r="DZ29" s="587"/>
      <c r="EA29" s="587"/>
      <c r="EB29" s="587"/>
      <c r="EC29" s="587"/>
      <c r="ED29" s="587"/>
      <c r="EE29" s="587"/>
      <c r="EF29" s="587"/>
      <c r="EG29" s="587"/>
      <c r="EH29" s="587"/>
      <c r="EI29" s="587"/>
      <c r="EJ29" s="587"/>
      <c r="EK29" s="587"/>
      <c r="EL29" s="587"/>
      <c r="EM29" s="587"/>
      <c r="EN29" s="587"/>
      <c r="EO29" s="587"/>
      <c r="EP29" s="587"/>
      <c r="EQ29" s="587"/>
      <c r="ER29" s="587"/>
      <c r="ES29" s="587"/>
      <c r="ET29" s="587"/>
      <c r="EU29" s="587"/>
      <c r="EV29" s="587"/>
      <c r="EW29" s="587"/>
      <c r="EX29" s="587"/>
      <c r="EY29" s="587"/>
      <c r="EZ29" s="587"/>
      <c r="FA29" s="587"/>
      <c r="FB29" s="587"/>
      <c r="FC29" s="587"/>
      <c r="FD29" s="587"/>
      <c r="FE29" s="587"/>
      <c r="FF29" s="587"/>
      <c r="FG29" s="587"/>
      <c r="FH29" s="587"/>
      <c r="FI29" s="587"/>
      <c r="FJ29" s="587"/>
      <c r="FK29" s="587"/>
      <c r="FL29" s="587"/>
      <c r="FM29" s="587"/>
      <c r="FN29" s="587"/>
      <c r="FO29" s="587"/>
      <c r="FP29" s="587"/>
      <c r="FQ29" s="587"/>
      <c r="FR29" s="587"/>
      <c r="FS29" s="587"/>
      <c r="FT29" s="587"/>
      <c r="FU29" s="587"/>
      <c r="FV29" s="587"/>
      <c r="FW29" s="587"/>
      <c r="FX29" s="587"/>
      <c r="FY29" s="587"/>
      <c r="FZ29" s="587"/>
      <c r="GA29" s="587"/>
      <c r="GB29" s="587"/>
      <c r="GC29" s="587"/>
      <c r="GD29" s="587"/>
      <c r="GE29" s="587"/>
      <c r="GF29" s="587"/>
      <c r="GG29" s="587"/>
      <c r="GH29" s="587"/>
      <c r="GI29" s="587"/>
      <c r="GJ29" s="587"/>
      <c r="GK29" s="587"/>
      <c r="GL29" s="587"/>
      <c r="GM29" s="587"/>
      <c r="GN29" s="587"/>
      <c r="GO29" s="587"/>
      <c r="GP29" s="587"/>
      <c r="GQ29" s="587"/>
      <c r="GR29" s="587"/>
      <c r="GS29" s="587"/>
      <c r="GT29" s="587"/>
      <c r="GU29" s="587"/>
      <c r="GV29" s="587"/>
      <c r="GW29" s="587"/>
      <c r="GX29" s="587"/>
      <c r="GY29" s="587"/>
      <c r="GZ29" s="587"/>
      <c r="HA29" s="587"/>
      <c r="HB29" s="587"/>
      <c r="HC29" s="587"/>
      <c r="HD29" s="587"/>
      <c r="HE29" s="587"/>
      <c r="HF29" s="587"/>
      <c r="HG29" s="587"/>
      <c r="HH29" s="587"/>
      <c r="HI29" s="587"/>
      <c r="HJ29" s="587"/>
      <c r="HK29" s="587"/>
      <c r="HL29" s="587"/>
      <c r="HM29" s="587"/>
      <c r="HN29" s="587"/>
      <c r="HO29" s="587"/>
      <c r="HP29" s="587"/>
      <c r="HQ29" s="587"/>
      <c r="HR29" s="587"/>
      <c r="HS29" s="587"/>
      <c r="HT29" s="587"/>
      <c r="HU29" s="587"/>
      <c r="HV29" s="587"/>
      <c r="HW29" s="587"/>
      <c r="HX29" s="587"/>
      <c r="HY29" s="587"/>
      <c r="HZ29" s="587"/>
      <c r="IA29" s="587"/>
      <c r="IB29" s="587"/>
      <c r="IC29" s="587"/>
      <c r="ID29" s="587"/>
      <c r="IE29" s="587"/>
      <c r="IF29" s="587"/>
      <c r="IG29" s="587"/>
      <c r="IH29" s="587"/>
      <c r="II29" s="587"/>
      <c r="IJ29" s="587"/>
      <c r="IK29" s="587"/>
      <c r="IL29" s="587"/>
      <c r="IM29" s="587"/>
      <c r="IN29" s="587"/>
      <c r="IO29" s="587"/>
      <c r="IP29" s="587"/>
      <c r="IQ29" s="587"/>
      <c r="IR29" s="587"/>
      <c r="IS29" s="587"/>
      <c r="IT29" s="587"/>
      <c r="IU29" s="587"/>
      <c r="IV29" s="587"/>
      <c r="IW29" s="587"/>
    </row>
    <row r="30" customFormat="false" ht="12.75" hidden="false" customHeight="false" outlineLevel="0" collapsed="false">
      <c r="A30" s="644" t="s">
        <v>584</v>
      </c>
      <c r="B30" s="644" t="s">
        <v>536</v>
      </c>
      <c r="C30" s="589"/>
      <c r="D30" s="648"/>
      <c r="E30" s="637"/>
      <c r="F30" s="639"/>
      <c r="G30" s="653"/>
      <c r="H30" s="592"/>
      <c r="L30" s="593"/>
      <c r="M30" s="593"/>
      <c r="N30" s="593"/>
      <c r="O30" s="593"/>
      <c r="P30" s="654"/>
      <c r="Q30" s="655"/>
      <c r="R30" s="655"/>
      <c r="S30" s="656"/>
      <c r="T30" s="642"/>
    </row>
    <row r="31" customFormat="false" ht="12.75" hidden="false" customHeight="false" outlineLevel="0" collapsed="false">
      <c r="A31" s="588" t="n">
        <v>24809</v>
      </c>
      <c r="B31" s="588" t="s">
        <v>585</v>
      </c>
      <c r="C31" s="589" t="s">
        <v>586</v>
      </c>
      <c r="D31" s="68" t="n">
        <v>37225</v>
      </c>
      <c r="E31" s="94" t="n">
        <f aca="false">$E$2</f>
        <v>30</v>
      </c>
      <c r="F31" s="590" t="n">
        <v>0</v>
      </c>
      <c r="G31" s="591" t="n">
        <f aca="false">SUM(E31*F31)</f>
        <v>0</v>
      </c>
      <c r="H31" s="592" t="n">
        <f aca="false">SUM(I31*30.4)</f>
        <v>6.2928</v>
      </c>
      <c r="I31" s="562" t="n">
        <v>0.207</v>
      </c>
      <c r="J31" s="562" t="n">
        <v>0.0176</v>
      </c>
      <c r="K31" s="562" t="n">
        <f aca="false">SUM(I31+J31)</f>
        <v>0.2246</v>
      </c>
      <c r="L31" s="593" t="n">
        <f aca="false">SUM(I31*G31)</f>
        <v>0</v>
      </c>
      <c r="M31" s="593" t="n">
        <f aca="false">SUM(J31*G31)</f>
        <v>0</v>
      </c>
      <c r="N31" s="593" t="n">
        <f aca="false">SUM(L31:M31)</f>
        <v>0</v>
      </c>
      <c r="O31" s="593" t="s">
        <v>587</v>
      </c>
      <c r="P31" s="657" t="s">
        <v>588</v>
      </c>
      <c r="Q31" s="595" t="s">
        <v>584</v>
      </c>
      <c r="R31" s="595" t="s">
        <v>536</v>
      </c>
      <c r="S31" s="597"/>
      <c r="T31" s="597"/>
    </row>
    <row r="32" customFormat="false" ht="12.75" hidden="false" customHeight="false" outlineLevel="0" collapsed="false">
      <c r="A32" s="588" t="n">
        <v>25025</v>
      </c>
      <c r="B32" s="588" t="s">
        <v>544</v>
      </c>
      <c r="C32" s="589" t="s">
        <v>589</v>
      </c>
      <c r="D32" s="589" t="n">
        <v>39051</v>
      </c>
      <c r="E32" s="94" t="n">
        <f aca="false">$E$2</f>
        <v>30</v>
      </c>
      <c r="F32" s="658" t="n">
        <v>80000</v>
      </c>
      <c r="G32" s="590" t="n">
        <f aca="false">SUM(E32*F32)</f>
        <v>2400000</v>
      </c>
      <c r="H32" s="592" t="n">
        <f aca="false">SUM(I32*30.4)</f>
        <v>4.09184</v>
      </c>
      <c r="I32" s="562" t="n">
        <v>0.1346</v>
      </c>
      <c r="J32" s="562" t="n">
        <v>0.0104</v>
      </c>
      <c r="K32" s="562" t="n">
        <f aca="false">SUM(I32+J32)</f>
        <v>0.145</v>
      </c>
      <c r="L32" s="659" t="n">
        <f aca="false">SUM(I32*G32)</f>
        <v>323040</v>
      </c>
      <c r="M32" s="593" t="n">
        <f aca="false">SUM(J32*G32)</f>
        <v>24960</v>
      </c>
      <c r="N32" s="593" t="n">
        <f aca="false">SUM(L32:M32)</f>
        <v>348000</v>
      </c>
      <c r="O32" s="593" t="s">
        <v>537</v>
      </c>
      <c r="P32" s="600" t="s">
        <v>590</v>
      </c>
      <c r="Q32" s="601" t="s">
        <v>584</v>
      </c>
      <c r="R32" s="601" t="s">
        <v>536</v>
      </c>
      <c r="S32" s="600"/>
      <c r="T32" s="597" t="s">
        <v>591</v>
      </c>
    </row>
    <row r="33" customFormat="false" ht="12.75" hidden="false" customHeight="false" outlineLevel="0" collapsed="false">
      <c r="F33" s="638" t="n">
        <f aca="false">SUM(F31:F32)</f>
        <v>80000</v>
      </c>
      <c r="G33" s="639"/>
      <c r="H33" s="592" t="s">
        <v>576</v>
      </c>
      <c r="I33" s="93" t="n">
        <f aca="false">L33/(F33*E2)</f>
        <v>0.1346</v>
      </c>
      <c r="L33" s="584" t="n">
        <f aca="false">SUM(L31:L32)</f>
        <v>323040</v>
      </c>
      <c r="U33" s="596"/>
      <c r="V33" s="596"/>
      <c r="W33" s="596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599"/>
      <c r="AJ33" s="599"/>
      <c r="AK33" s="599"/>
      <c r="AL33" s="599"/>
      <c r="AM33" s="599"/>
      <c r="AN33" s="599"/>
      <c r="AO33" s="599"/>
      <c r="AP33" s="599"/>
      <c r="AQ33" s="599"/>
      <c r="AR33" s="599"/>
      <c r="AS33" s="599"/>
      <c r="AT33" s="599"/>
      <c r="AU33" s="599"/>
      <c r="AV33" s="599"/>
      <c r="AW33" s="599"/>
      <c r="AX33" s="599"/>
      <c r="AY33" s="599"/>
      <c r="AZ33" s="599"/>
      <c r="BA33" s="599"/>
      <c r="BB33" s="599"/>
      <c r="BC33" s="599"/>
      <c r="BD33" s="599"/>
      <c r="BE33" s="599"/>
      <c r="BF33" s="599"/>
      <c r="BG33" s="599"/>
      <c r="BH33" s="599"/>
      <c r="BI33" s="599"/>
      <c r="BJ33" s="599"/>
      <c r="BK33" s="599"/>
      <c r="BL33" s="599"/>
      <c r="BM33" s="599"/>
      <c r="BN33" s="599"/>
      <c r="BO33" s="599"/>
      <c r="BP33" s="599"/>
      <c r="BQ33" s="599"/>
      <c r="BR33" s="599"/>
      <c r="BS33" s="599"/>
      <c r="BT33" s="599"/>
      <c r="BU33" s="599"/>
      <c r="BV33" s="599"/>
      <c r="BW33" s="599"/>
      <c r="BX33" s="599"/>
      <c r="BY33" s="599"/>
      <c r="BZ33" s="599"/>
      <c r="CA33" s="599"/>
      <c r="CB33" s="599"/>
      <c r="CC33" s="599"/>
      <c r="CD33" s="599"/>
      <c r="CE33" s="599"/>
      <c r="CF33" s="599"/>
      <c r="CG33" s="599"/>
      <c r="CH33" s="599"/>
      <c r="CI33" s="599"/>
      <c r="CJ33" s="599"/>
      <c r="CK33" s="599"/>
      <c r="CL33" s="599"/>
      <c r="CM33" s="599"/>
      <c r="CN33" s="599"/>
      <c r="CO33" s="599"/>
      <c r="CP33" s="599"/>
      <c r="CQ33" s="599"/>
      <c r="CR33" s="599"/>
      <c r="CS33" s="599"/>
      <c r="CT33" s="599"/>
      <c r="CU33" s="599"/>
      <c r="CV33" s="599"/>
      <c r="CW33" s="599"/>
      <c r="CX33" s="599"/>
      <c r="CY33" s="599"/>
      <c r="CZ33" s="599"/>
      <c r="DA33" s="599"/>
      <c r="DB33" s="599"/>
      <c r="DC33" s="599"/>
      <c r="DD33" s="599"/>
      <c r="DE33" s="599"/>
      <c r="DF33" s="599"/>
      <c r="DG33" s="599"/>
      <c r="DH33" s="599"/>
      <c r="DI33" s="599"/>
      <c r="DJ33" s="599"/>
      <c r="DK33" s="599"/>
      <c r="DL33" s="599"/>
      <c r="DM33" s="599"/>
      <c r="DN33" s="599"/>
      <c r="DO33" s="599"/>
      <c r="DP33" s="599"/>
      <c r="DQ33" s="599"/>
      <c r="DR33" s="599"/>
      <c r="DS33" s="599"/>
      <c r="DT33" s="599"/>
      <c r="DU33" s="599"/>
      <c r="DV33" s="599"/>
      <c r="DW33" s="599"/>
      <c r="DX33" s="599"/>
      <c r="DY33" s="599"/>
      <c r="DZ33" s="599"/>
      <c r="EA33" s="599"/>
      <c r="EB33" s="599"/>
      <c r="EC33" s="599"/>
      <c r="ED33" s="599"/>
      <c r="EE33" s="599"/>
      <c r="EF33" s="599"/>
      <c r="EG33" s="599"/>
      <c r="EH33" s="599"/>
      <c r="EI33" s="599"/>
      <c r="EJ33" s="599"/>
      <c r="EK33" s="599"/>
      <c r="EL33" s="599"/>
      <c r="EM33" s="599"/>
      <c r="EN33" s="599"/>
      <c r="EO33" s="599"/>
      <c r="EP33" s="599"/>
      <c r="EQ33" s="599"/>
      <c r="ER33" s="599"/>
      <c r="ES33" s="599"/>
      <c r="ET33" s="599"/>
      <c r="EU33" s="599"/>
      <c r="EV33" s="599"/>
      <c r="EW33" s="599"/>
      <c r="EX33" s="599"/>
      <c r="EY33" s="599"/>
      <c r="EZ33" s="599"/>
      <c r="FA33" s="599"/>
      <c r="FB33" s="599"/>
      <c r="FC33" s="599"/>
      <c r="FD33" s="599"/>
      <c r="FE33" s="599"/>
      <c r="FF33" s="599"/>
      <c r="FG33" s="599"/>
      <c r="FH33" s="599"/>
      <c r="FI33" s="599"/>
      <c r="FJ33" s="599"/>
      <c r="FK33" s="599"/>
      <c r="FL33" s="599"/>
      <c r="FM33" s="599"/>
      <c r="FN33" s="599"/>
      <c r="FO33" s="599"/>
      <c r="FP33" s="599"/>
      <c r="FQ33" s="599"/>
      <c r="FR33" s="599"/>
      <c r="FS33" s="599"/>
      <c r="FT33" s="599"/>
      <c r="FU33" s="599"/>
      <c r="FV33" s="599"/>
      <c r="FW33" s="599"/>
      <c r="FX33" s="599"/>
      <c r="FY33" s="599"/>
      <c r="FZ33" s="599"/>
      <c r="GA33" s="599"/>
      <c r="GB33" s="599"/>
      <c r="GC33" s="599"/>
      <c r="GD33" s="599"/>
      <c r="GE33" s="599"/>
      <c r="GF33" s="599"/>
      <c r="GG33" s="599"/>
      <c r="GH33" s="599"/>
      <c r="GI33" s="599"/>
      <c r="GJ33" s="599"/>
      <c r="GK33" s="599"/>
      <c r="GL33" s="599"/>
      <c r="GM33" s="599"/>
      <c r="GN33" s="599"/>
      <c r="GO33" s="599"/>
      <c r="GP33" s="599"/>
      <c r="GQ33" s="599"/>
      <c r="GR33" s="599"/>
      <c r="GS33" s="599"/>
      <c r="GT33" s="599"/>
      <c r="GU33" s="599"/>
      <c r="GV33" s="599"/>
      <c r="GW33" s="599"/>
      <c r="GX33" s="599"/>
      <c r="GY33" s="599"/>
      <c r="GZ33" s="599"/>
      <c r="HA33" s="599"/>
      <c r="HB33" s="599"/>
      <c r="HC33" s="599"/>
      <c r="HD33" s="599"/>
      <c r="HE33" s="599"/>
      <c r="HF33" s="599"/>
      <c r="HG33" s="599"/>
      <c r="HH33" s="599"/>
      <c r="HI33" s="599"/>
      <c r="HJ33" s="599"/>
      <c r="HK33" s="599"/>
      <c r="HL33" s="599"/>
      <c r="HM33" s="599"/>
      <c r="HN33" s="599"/>
      <c r="HO33" s="599"/>
      <c r="HP33" s="599"/>
      <c r="HQ33" s="599"/>
      <c r="HR33" s="599"/>
      <c r="HS33" s="599"/>
      <c r="HT33" s="599"/>
      <c r="HU33" s="599"/>
      <c r="HV33" s="599"/>
      <c r="HW33" s="599"/>
      <c r="HX33" s="599"/>
      <c r="HY33" s="599"/>
      <c r="HZ33" s="599"/>
      <c r="IA33" s="599"/>
      <c r="IB33" s="599"/>
      <c r="IC33" s="599"/>
      <c r="ID33" s="599"/>
      <c r="IE33" s="599"/>
      <c r="IF33" s="599"/>
      <c r="IG33" s="599"/>
      <c r="IH33" s="599"/>
      <c r="II33" s="599"/>
      <c r="IJ33" s="599"/>
      <c r="IK33" s="599"/>
      <c r="IL33" s="599"/>
      <c r="IM33" s="599"/>
      <c r="IN33" s="599"/>
      <c r="IO33" s="599"/>
      <c r="IP33" s="599"/>
      <c r="IQ33" s="599"/>
      <c r="IR33" s="599"/>
      <c r="IS33" s="599"/>
      <c r="IT33" s="599"/>
      <c r="IU33" s="599"/>
      <c r="IV33" s="599"/>
      <c r="IW33" s="599"/>
    </row>
    <row r="34" customFormat="false" ht="12.75" hidden="false" customHeight="false" outlineLevel="0" collapsed="false">
      <c r="F34" s="643"/>
      <c r="G34" s="639"/>
      <c r="H34" s="592"/>
      <c r="I34" s="93"/>
      <c r="L34" s="608"/>
      <c r="U34" s="596"/>
      <c r="V34" s="596"/>
      <c r="W34" s="596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599"/>
      <c r="AJ34" s="599"/>
      <c r="AK34" s="599"/>
      <c r="AL34" s="599"/>
      <c r="AM34" s="599"/>
      <c r="AN34" s="599"/>
      <c r="AO34" s="599"/>
      <c r="AP34" s="599"/>
      <c r="AQ34" s="599"/>
      <c r="AR34" s="599"/>
      <c r="AS34" s="599"/>
      <c r="AT34" s="599"/>
      <c r="AU34" s="599"/>
      <c r="AV34" s="599"/>
      <c r="AW34" s="599"/>
      <c r="AX34" s="599"/>
      <c r="AY34" s="599"/>
      <c r="AZ34" s="599"/>
      <c r="BA34" s="599"/>
      <c r="BB34" s="599"/>
      <c r="BC34" s="599"/>
      <c r="BD34" s="599"/>
      <c r="BE34" s="599"/>
      <c r="BF34" s="599"/>
      <c r="BG34" s="599"/>
      <c r="BH34" s="599"/>
      <c r="BI34" s="599"/>
      <c r="BJ34" s="599"/>
      <c r="BK34" s="599"/>
      <c r="BL34" s="599"/>
      <c r="BM34" s="599"/>
      <c r="BN34" s="599"/>
      <c r="BO34" s="599"/>
      <c r="BP34" s="599"/>
      <c r="BQ34" s="599"/>
      <c r="BR34" s="599"/>
      <c r="BS34" s="599"/>
      <c r="BT34" s="599"/>
      <c r="BU34" s="599"/>
      <c r="BV34" s="599"/>
      <c r="BW34" s="599"/>
      <c r="BX34" s="599"/>
      <c r="BY34" s="599"/>
      <c r="BZ34" s="599"/>
      <c r="CA34" s="599"/>
      <c r="CB34" s="599"/>
      <c r="CC34" s="599"/>
      <c r="CD34" s="599"/>
      <c r="CE34" s="599"/>
      <c r="CF34" s="599"/>
      <c r="CG34" s="599"/>
      <c r="CH34" s="599"/>
      <c r="CI34" s="599"/>
      <c r="CJ34" s="599"/>
      <c r="CK34" s="599"/>
      <c r="CL34" s="599"/>
      <c r="CM34" s="599"/>
      <c r="CN34" s="599"/>
      <c r="CO34" s="599"/>
      <c r="CP34" s="599"/>
      <c r="CQ34" s="599"/>
      <c r="CR34" s="599"/>
      <c r="CS34" s="599"/>
      <c r="CT34" s="599"/>
      <c r="CU34" s="599"/>
      <c r="CV34" s="599"/>
      <c r="CW34" s="599"/>
      <c r="CX34" s="599"/>
      <c r="CY34" s="599"/>
      <c r="CZ34" s="599"/>
      <c r="DA34" s="599"/>
      <c r="DB34" s="599"/>
      <c r="DC34" s="599"/>
      <c r="DD34" s="599"/>
      <c r="DE34" s="599"/>
      <c r="DF34" s="599"/>
      <c r="DG34" s="599"/>
      <c r="DH34" s="599"/>
      <c r="DI34" s="599"/>
      <c r="DJ34" s="599"/>
      <c r="DK34" s="599"/>
      <c r="DL34" s="599"/>
      <c r="DM34" s="599"/>
      <c r="DN34" s="599"/>
      <c r="DO34" s="599"/>
      <c r="DP34" s="599"/>
      <c r="DQ34" s="599"/>
      <c r="DR34" s="599"/>
      <c r="DS34" s="599"/>
      <c r="DT34" s="599"/>
      <c r="DU34" s="599"/>
      <c r="DV34" s="599"/>
      <c r="DW34" s="599"/>
      <c r="DX34" s="599"/>
      <c r="DY34" s="599"/>
      <c r="DZ34" s="599"/>
      <c r="EA34" s="599"/>
      <c r="EB34" s="599"/>
      <c r="EC34" s="599"/>
      <c r="ED34" s="599"/>
      <c r="EE34" s="599"/>
      <c r="EF34" s="599"/>
      <c r="EG34" s="599"/>
      <c r="EH34" s="599"/>
      <c r="EI34" s="599"/>
      <c r="EJ34" s="599"/>
      <c r="EK34" s="599"/>
      <c r="EL34" s="599"/>
      <c r="EM34" s="599"/>
      <c r="EN34" s="599"/>
      <c r="EO34" s="599"/>
      <c r="EP34" s="599"/>
      <c r="EQ34" s="599"/>
      <c r="ER34" s="599"/>
      <c r="ES34" s="599"/>
      <c r="ET34" s="599"/>
      <c r="EU34" s="599"/>
      <c r="EV34" s="599"/>
      <c r="EW34" s="599"/>
      <c r="EX34" s="599"/>
      <c r="EY34" s="599"/>
      <c r="EZ34" s="599"/>
      <c r="FA34" s="599"/>
      <c r="FB34" s="599"/>
      <c r="FC34" s="599"/>
      <c r="FD34" s="599"/>
      <c r="FE34" s="599"/>
      <c r="FF34" s="599"/>
      <c r="FG34" s="599"/>
      <c r="FH34" s="599"/>
      <c r="FI34" s="599"/>
      <c r="FJ34" s="599"/>
      <c r="FK34" s="599"/>
      <c r="FL34" s="599"/>
      <c r="FM34" s="599"/>
      <c r="FN34" s="599"/>
      <c r="FO34" s="599"/>
      <c r="FP34" s="599"/>
      <c r="FQ34" s="599"/>
      <c r="FR34" s="599"/>
      <c r="FS34" s="599"/>
      <c r="FT34" s="599"/>
      <c r="FU34" s="599"/>
      <c r="FV34" s="599"/>
      <c r="FW34" s="599"/>
      <c r="FX34" s="599"/>
      <c r="FY34" s="599"/>
      <c r="FZ34" s="599"/>
      <c r="GA34" s="599"/>
      <c r="GB34" s="599"/>
      <c r="GC34" s="599"/>
      <c r="GD34" s="599"/>
      <c r="GE34" s="599"/>
      <c r="GF34" s="599"/>
      <c r="GG34" s="599"/>
      <c r="GH34" s="599"/>
      <c r="GI34" s="599"/>
      <c r="GJ34" s="599"/>
      <c r="GK34" s="599"/>
      <c r="GL34" s="599"/>
      <c r="GM34" s="599"/>
      <c r="GN34" s="599"/>
      <c r="GO34" s="599"/>
      <c r="GP34" s="599"/>
      <c r="GQ34" s="599"/>
      <c r="GR34" s="599"/>
      <c r="GS34" s="599"/>
      <c r="GT34" s="599"/>
      <c r="GU34" s="599"/>
      <c r="GV34" s="599"/>
      <c r="GW34" s="599"/>
      <c r="GX34" s="599"/>
      <c r="GY34" s="599"/>
      <c r="GZ34" s="599"/>
      <c r="HA34" s="599"/>
      <c r="HB34" s="599"/>
      <c r="HC34" s="599"/>
      <c r="HD34" s="599"/>
      <c r="HE34" s="599"/>
      <c r="HF34" s="599"/>
      <c r="HG34" s="599"/>
      <c r="HH34" s="599"/>
      <c r="HI34" s="599"/>
      <c r="HJ34" s="599"/>
      <c r="HK34" s="599"/>
      <c r="HL34" s="599"/>
      <c r="HM34" s="599"/>
      <c r="HN34" s="599"/>
      <c r="HO34" s="599"/>
      <c r="HP34" s="599"/>
      <c r="HQ34" s="599"/>
      <c r="HR34" s="599"/>
      <c r="HS34" s="599"/>
      <c r="HT34" s="599"/>
      <c r="HU34" s="599"/>
      <c r="HV34" s="599"/>
      <c r="HW34" s="599"/>
      <c r="HX34" s="599"/>
      <c r="HY34" s="599"/>
      <c r="HZ34" s="599"/>
      <c r="IA34" s="599"/>
      <c r="IB34" s="599"/>
      <c r="IC34" s="599"/>
      <c r="ID34" s="599"/>
      <c r="IE34" s="599"/>
      <c r="IF34" s="599"/>
      <c r="IG34" s="599"/>
      <c r="IH34" s="599"/>
      <c r="II34" s="599"/>
      <c r="IJ34" s="599"/>
      <c r="IK34" s="599"/>
      <c r="IL34" s="599"/>
      <c r="IM34" s="599"/>
      <c r="IN34" s="599"/>
      <c r="IO34" s="599"/>
      <c r="IP34" s="599"/>
      <c r="IQ34" s="599"/>
      <c r="IR34" s="599"/>
      <c r="IS34" s="599"/>
      <c r="IT34" s="599"/>
      <c r="IU34" s="599"/>
      <c r="IV34" s="599"/>
      <c r="IW34" s="599"/>
    </row>
    <row r="35" customFormat="false" ht="12.75" hidden="false" customHeight="false" outlineLevel="0" collapsed="false">
      <c r="A35" s="646" t="n">
        <v>23762</v>
      </c>
      <c r="B35" s="646" t="s">
        <v>544</v>
      </c>
      <c r="C35" s="660" t="s">
        <v>592</v>
      </c>
      <c r="D35" s="660" t="n">
        <v>36585</v>
      </c>
      <c r="E35" s="637" t="n">
        <v>0</v>
      </c>
      <c r="F35" s="591" t="n">
        <v>0</v>
      </c>
      <c r="G35" s="653" t="n">
        <f aca="false">SUM(E35*F35)</f>
        <v>0</v>
      </c>
      <c r="H35" s="592" t="n">
        <v>0.06293</v>
      </c>
      <c r="I35" s="93" t="n">
        <v>0.0207</v>
      </c>
      <c r="J35" s="562" t="n">
        <v>0.0093</v>
      </c>
      <c r="K35" s="562" t="n">
        <v>0.03</v>
      </c>
      <c r="L35" s="593" t="n">
        <f aca="false">SUM(I35*G35)</f>
        <v>0</v>
      </c>
      <c r="M35" s="593" t="n">
        <f aca="false">SUM(J35*G35)</f>
        <v>0</v>
      </c>
      <c r="N35" s="593" t="n">
        <f aca="false">SUM(L35:M35)</f>
        <v>0</v>
      </c>
      <c r="O35" s="593" t="s">
        <v>593</v>
      </c>
      <c r="P35" s="563" t="s">
        <v>538</v>
      </c>
      <c r="U35" s="596"/>
      <c r="V35" s="596"/>
      <c r="W35" s="596"/>
      <c r="X35" s="599"/>
      <c r="Y35" s="599"/>
      <c r="Z35" s="599"/>
      <c r="AA35" s="599"/>
      <c r="AB35" s="599"/>
      <c r="AC35" s="599"/>
      <c r="AD35" s="599"/>
      <c r="AE35" s="599"/>
      <c r="AF35" s="599"/>
      <c r="AG35" s="599"/>
      <c r="AH35" s="599"/>
      <c r="AI35" s="599"/>
      <c r="AJ35" s="599"/>
      <c r="AK35" s="599"/>
      <c r="AL35" s="599"/>
      <c r="AM35" s="599"/>
      <c r="AN35" s="599"/>
      <c r="AO35" s="599"/>
      <c r="AP35" s="599"/>
      <c r="AQ35" s="599"/>
      <c r="AR35" s="599"/>
      <c r="AS35" s="599"/>
      <c r="AT35" s="599"/>
      <c r="AU35" s="599"/>
      <c r="AV35" s="599"/>
      <c r="AW35" s="599"/>
      <c r="AX35" s="599"/>
      <c r="AY35" s="599"/>
      <c r="AZ35" s="599"/>
      <c r="BA35" s="599"/>
      <c r="BB35" s="599"/>
      <c r="BC35" s="599"/>
      <c r="BD35" s="599"/>
      <c r="BE35" s="599"/>
      <c r="BF35" s="599"/>
      <c r="BG35" s="599"/>
      <c r="BH35" s="599"/>
      <c r="BI35" s="599"/>
      <c r="BJ35" s="599"/>
      <c r="BK35" s="599"/>
      <c r="BL35" s="599"/>
      <c r="BM35" s="599"/>
      <c r="BN35" s="599"/>
      <c r="BO35" s="599"/>
      <c r="BP35" s="599"/>
      <c r="BQ35" s="599"/>
      <c r="BR35" s="599"/>
      <c r="BS35" s="599"/>
      <c r="BT35" s="599"/>
      <c r="BU35" s="599"/>
      <c r="BV35" s="599"/>
      <c r="BW35" s="599"/>
      <c r="BX35" s="599"/>
      <c r="BY35" s="599"/>
      <c r="BZ35" s="599"/>
      <c r="CA35" s="599"/>
      <c r="CB35" s="599"/>
      <c r="CC35" s="599"/>
      <c r="CD35" s="599"/>
      <c r="CE35" s="599"/>
      <c r="CF35" s="599"/>
      <c r="CG35" s="599"/>
      <c r="CH35" s="599"/>
      <c r="CI35" s="599"/>
      <c r="CJ35" s="599"/>
      <c r="CK35" s="599"/>
      <c r="CL35" s="599"/>
      <c r="CM35" s="599"/>
      <c r="CN35" s="599"/>
      <c r="CO35" s="599"/>
      <c r="CP35" s="599"/>
      <c r="CQ35" s="599"/>
      <c r="CR35" s="599"/>
      <c r="CS35" s="599"/>
      <c r="CT35" s="599"/>
      <c r="CU35" s="599"/>
      <c r="CV35" s="599"/>
      <c r="CW35" s="599"/>
      <c r="CX35" s="599"/>
      <c r="CY35" s="599"/>
      <c r="CZ35" s="599"/>
      <c r="DA35" s="599"/>
      <c r="DB35" s="599"/>
      <c r="DC35" s="599"/>
      <c r="DD35" s="599"/>
      <c r="DE35" s="599"/>
      <c r="DF35" s="599"/>
      <c r="DG35" s="599"/>
      <c r="DH35" s="599"/>
      <c r="DI35" s="599"/>
      <c r="DJ35" s="599"/>
      <c r="DK35" s="599"/>
      <c r="DL35" s="599"/>
      <c r="DM35" s="599"/>
      <c r="DN35" s="599"/>
      <c r="DO35" s="599"/>
      <c r="DP35" s="599"/>
      <c r="DQ35" s="599"/>
      <c r="DR35" s="599"/>
      <c r="DS35" s="599"/>
      <c r="DT35" s="599"/>
      <c r="DU35" s="599"/>
      <c r="DV35" s="599"/>
      <c r="DW35" s="599"/>
      <c r="DX35" s="599"/>
      <c r="DY35" s="599"/>
      <c r="DZ35" s="599"/>
      <c r="EA35" s="599"/>
      <c r="EB35" s="599"/>
      <c r="EC35" s="599"/>
      <c r="ED35" s="599"/>
      <c r="EE35" s="599"/>
      <c r="EF35" s="599"/>
      <c r="EG35" s="599"/>
      <c r="EH35" s="599"/>
      <c r="EI35" s="599"/>
      <c r="EJ35" s="599"/>
      <c r="EK35" s="599"/>
      <c r="EL35" s="599"/>
      <c r="EM35" s="599"/>
      <c r="EN35" s="599"/>
      <c r="EO35" s="599"/>
      <c r="EP35" s="599"/>
      <c r="EQ35" s="599"/>
      <c r="ER35" s="599"/>
      <c r="ES35" s="599"/>
      <c r="ET35" s="599"/>
      <c r="EU35" s="599"/>
      <c r="EV35" s="599"/>
      <c r="EW35" s="599"/>
      <c r="EX35" s="599"/>
      <c r="EY35" s="599"/>
      <c r="EZ35" s="599"/>
      <c r="FA35" s="599"/>
      <c r="FB35" s="599"/>
      <c r="FC35" s="599"/>
      <c r="FD35" s="599"/>
      <c r="FE35" s="599"/>
      <c r="FF35" s="599"/>
      <c r="FG35" s="599"/>
      <c r="FH35" s="599"/>
      <c r="FI35" s="599"/>
      <c r="FJ35" s="599"/>
      <c r="FK35" s="599"/>
      <c r="FL35" s="599"/>
      <c r="FM35" s="599"/>
      <c r="FN35" s="599"/>
      <c r="FO35" s="599"/>
      <c r="FP35" s="599"/>
      <c r="FQ35" s="599"/>
      <c r="FR35" s="599"/>
      <c r="FS35" s="599"/>
      <c r="FT35" s="599"/>
      <c r="FU35" s="599"/>
      <c r="FV35" s="599"/>
      <c r="FW35" s="599"/>
      <c r="FX35" s="599"/>
      <c r="FY35" s="599"/>
      <c r="FZ35" s="599"/>
      <c r="GA35" s="599"/>
      <c r="GB35" s="599"/>
      <c r="GC35" s="599"/>
      <c r="GD35" s="599"/>
      <c r="GE35" s="599"/>
      <c r="GF35" s="599"/>
      <c r="GG35" s="599"/>
      <c r="GH35" s="599"/>
      <c r="GI35" s="599"/>
      <c r="GJ35" s="599"/>
      <c r="GK35" s="599"/>
      <c r="GL35" s="599"/>
      <c r="GM35" s="599"/>
      <c r="GN35" s="599"/>
      <c r="GO35" s="599"/>
      <c r="GP35" s="599"/>
      <c r="GQ35" s="599"/>
      <c r="GR35" s="599"/>
      <c r="GS35" s="599"/>
      <c r="GT35" s="599"/>
      <c r="GU35" s="599"/>
      <c r="GV35" s="599"/>
      <c r="GW35" s="599"/>
      <c r="GX35" s="599"/>
      <c r="GY35" s="599"/>
      <c r="GZ35" s="599"/>
      <c r="HA35" s="599"/>
      <c r="HB35" s="599"/>
      <c r="HC35" s="599"/>
      <c r="HD35" s="599"/>
      <c r="HE35" s="599"/>
      <c r="HF35" s="599"/>
      <c r="HG35" s="599"/>
      <c r="HH35" s="599"/>
      <c r="HI35" s="599"/>
      <c r="HJ35" s="599"/>
      <c r="HK35" s="599"/>
      <c r="HL35" s="599"/>
      <c r="HM35" s="599"/>
      <c r="HN35" s="599"/>
      <c r="HO35" s="599"/>
      <c r="HP35" s="599"/>
      <c r="HQ35" s="599"/>
      <c r="HR35" s="599"/>
      <c r="HS35" s="599"/>
      <c r="HT35" s="599"/>
      <c r="HU35" s="599"/>
      <c r="HV35" s="599"/>
      <c r="HW35" s="599"/>
      <c r="HX35" s="599"/>
      <c r="HY35" s="599"/>
      <c r="HZ35" s="599"/>
      <c r="IA35" s="599"/>
      <c r="IB35" s="599"/>
      <c r="IC35" s="599"/>
      <c r="ID35" s="599"/>
      <c r="IE35" s="599"/>
      <c r="IF35" s="599"/>
      <c r="IG35" s="599"/>
      <c r="IH35" s="599"/>
      <c r="II35" s="599"/>
      <c r="IJ35" s="599"/>
      <c r="IK35" s="599"/>
      <c r="IL35" s="599"/>
      <c r="IM35" s="599"/>
      <c r="IN35" s="599"/>
      <c r="IO35" s="599"/>
      <c r="IP35" s="599"/>
      <c r="IQ35" s="599"/>
      <c r="IR35" s="599"/>
      <c r="IS35" s="599"/>
      <c r="IT35" s="599"/>
      <c r="IU35" s="599"/>
      <c r="IV35" s="599"/>
      <c r="IW35" s="599"/>
    </row>
    <row r="36" customFormat="false" ht="12.75" hidden="false" customHeight="false" outlineLevel="0" collapsed="false">
      <c r="F36" s="638" t="n">
        <f aca="false">SUM(F35)</f>
        <v>0</v>
      </c>
      <c r="G36" s="639"/>
      <c r="H36" s="592"/>
      <c r="I36" s="93"/>
      <c r="L36" s="584" t="n">
        <f aca="false">SUM(L35)</f>
        <v>0</v>
      </c>
    </row>
    <row r="37" customFormat="false" ht="12.75" hidden="false" customHeight="false" outlineLevel="0" collapsed="false">
      <c r="F37" s="643"/>
      <c r="G37" s="639"/>
      <c r="H37" s="592"/>
      <c r="I37" s="93"/>
      <c r="L37" s="608"/>
    </row>
    <row r="38" customFormat="false" ht="12.75" hidden="false" customHeight="false" outlineLevel="0" collapsed="false">
      <c r="A38" s="661" t="s">
        <v>577</v>
      </c>
      <c r="B38" s="661" t="s">
        <v>594</v>
      </c>
      <c r="F38" s="643"/>
      <c r="G38" s="639"/>
      <c r="H38" s="592"/>
      <c r="I38" s="93"/>
      <c r="L38" s="608"/>
    </row>
    <row r="39" customFormat="false" ht="12.75" hidden="false" customHeight="false" outlineLevel="0" collapsed="false">
      <c r="A39" s="580" t="n">
        <v>24924</v>
      </c>
      <c r="B39" s="580" t="s">
        <v>555</v>
      </c>
      <c r="C39" s="68" t="s">
        <v>595</v>
      </c>
      <c r="D39" s="68" t="n">
        <v>38017</v>
      </c>
      <c r="E39" s="94" t="n">
        <f aca="false">$E$2</f>
        <v>30</v>
      </c>
      <c r="F39" s="616" t="n">
        <v>25000</v>
      </c>
      <c r="G39" s="581" t="n">
        <f aca="false">SUM(E39*F39)</f>
        <v>750000</v>
      </c>
      <c r="H39" s="582" t="n">
        <f aca="false">SUM(I39*30.4)</f>
        <v>1.72368</v>
      </c>
      <c r="I39" s="93" t="n">
        <v>0.0567</v>
      </c>
      <c r="J39" s="93" t="n">
        <v>0.0033</v>
      </c>
      <c r="K39" s="93" t="n">
        <f aca="false">SUM(I39+J39)</f>
        <v>0.06</v>
      </c>
      <c r="L39" s="593" t="n">
        <f aca="false">SUM(I39*G39)</f>
        <v>42525</v>
      </c>
      <c r="M39" s="593" t="n">
        <v>0</v>
      </c>
      <c r="N39" s="593" t="n">
        <f aca="false">SUM(L39:M39)</f>
        <v>42525</v>
      </c>
      <c r="O39" s="593" t="s">
        <v>537</v>
      </c>
      <c r="P39" s="662" t="s">
        <v>596</v>
      </c>
      <c r="Q39" s="595" t="s">
        <v>577</v>
      </c>
      <c r="R39" s="595" t="s">
        <v>594</v>
      </c>
      <c r="S39" s="596"/>
      <c r="T39" s="597" t="s">
        <v>580</v>
      </c>
    </row>
    <row r="40" customFormat="false" ht="12.75" hidden="false" customHeight="false" outlineLevel="0" collapsed="false">
      <c r="A40" s="94" t="n">
        <v>24925</v>
      </c>
      <c r="B40" s="94" t="s">
        <v>597</v>
      </c>
      <c r="C40" s="68" t="s">
        <v>595</v>
      </c>
      <c r="D40" s="95" t="n">
        <v>38017</v>
      </c>
      <c r="E40" s="94" t="n">
        <f aca="false">$E$2</f>
        <v>30</v>
      </c>
      <c r="F40" s="616" t="n">
        <v>50000</v>
      </c>
      <c r="G40" s="581" t="n">
        <f aca="false">SUM(E40*F40)</f>
        <v>1500000</v>
      </c>
      <c r="H40" s="582" t="n">
        <f aca="false">SUM(I40*30.4)</f>
        <v>1.72368</v>
      </c>
      <c r="I40" s="93" t="n">
        <v>0.0567</v>
      </c>
      <c r="J40" s="93" t="n">
        <v>0.0033</v>
      </c>
      <c r="K40" s="93" t="n">
        <f aca="false">SUM(I40+J40)</f>
        <v>0.06</v>
      </c>
      <c r="L40" s="593" t="n">
        <f aca="false">SUM(I40*G40)</f>
        <v>85050</v>
      </c>
      <c r="M40" s="593" t="n">
        <f aca="false">SUM(J40*G40)</f>
        <v>4950</v>
      </c>
      <c r="N40" s="593" t="n">
        <f aca="false">SUM(L40:M40)</f>
        <v>90000</v>
      </c>
      <c r="O40" s="593" t="s">
        <v>537</v>
      </c>
      <c r="P40" s="662" t="s">
        <v>596</v>
      </c>
      <c r="Q40" s="595" t="s">
        <v>577</v>
      </c>
      <c r="R40" s="601" t="s">
        <v>594</v>
      </c>
      <c r="S40" s="596"/>
      <c r="T40" s="597" t="s">
        <v>580</v>
      </c>
    </row>
    <row r="41" customFormat="false" ht="12.75" hidden="false" customHeight="false" outlineLevel="0" collapsed="false">
      <c r="A41" s="94" t="n">
        <v>25067</v>
      </c>
      <c r="B41" s="94" t="s">
        <v>544</v>
      </c>
      <c r="C41" s="95" t="s">
        <v>595</v>
      </c>
      <c r="D41" s="95" t="n">
        <v>37225</v>
      </c>
      <c r="E41" s="94" t="n">
        <f aca="false">$E$2</f>
        <v>30</v>
      </c>
      <c r="F41" s="616" t="n">
        <v>0</v>
      </c>
      <c r="G41" s="616" t="n">
        <f aca="false">SUM(E41*F41)</f>
        <v>0</v>
      </c>
      <c r="H41" s="582" t="n">
        <f aca="false">SUM(I41*30.4)</f>
        <v>1.33456</v>
      </c>
      <c r="I41" s="93" t="n">
        <v>0.0439</v>
      </c>
      <c r="J41" s="93" t="n">
        <v>0.0011</v>
      </c>
      <c r="K41" s="93" t="n">
        <f aca="false">SUM(I41+J41)</f>
        <v>0.045</v>
      </c>
      <c r="L41" s="593" t="n">
        <f aca="false">SUM(I41*G41)</f>
        <v>0</v>
      </c>
      <c r="M41" s="593" t="n">
        <f aca="false">SUM(J41*G41)</f>
        <v>0</v>
      </c>
      <c r="N41" s="593" t="n">
        <f aca="false">SUM(L41:M41)</f>
        <v>0</v>
      </c>
      <c r="O41" s="593" t="s">
        <v>537</v>
      </c>
      <c r="P41" s="600" t="s">
        <v>598</v>
      </c>
      <c r="Q41" s="601" t="s">
        <v>577</v>
      </c>
      <c r="R41" s="601" t="s">
        <v>594</v>
      </c>
      <c r="S41" s="600"/>
      <c r="T41" s="597"/>
    </row>
    <row r="42" customFormat="false" ht="12.75" hidden="false" customHeight="false" outlineLevel="0" collapsed="false">
      <c r="A42" s="94" t="n">
        <v>25397</v>
      </c>
      <c r="B42" s="94" t="s">
        <v>135</v>
      </c>
      <c r="C42" s="95" t="n">
        <v>35886</v>
      </c>
      <c r="D42" s="95" t="n">
        <v>37711</v>
      </c>
      <c r="E42" s="94" t="n">
        <f aca="false">$E$2</f>
        <v>30</v>
      </c>
      <c r="F42" s="616" t="n">
        <v>10000</v>
      </c>
      <c r="G42" s="616" t="n">
        <f aca="false">SUM(E42*F42)</f>
        <v>300000</v>
      </c>
      <c r="H42" s="582" t="n">
        <f aca="false">SUM(I42*30.4)</f>
        <v>0.87856</v>
      </c>
      <c r="I42" s="93" t="n">
        <v>0.0289</v>
      </c>
      <c r="J42" s="93" t="n">
        <v>0.0011</v>
      </c>
      <c r="K42" s="93" t="n">
        <f aca="false">SUM(I42+J42)</f>
        <v>0.03</v>
      </c>
      <c r="L42" s="593" t="n">
        <f aca="false">SUM(I42*G42)</f>
        <v>8670</v>
      </c>
      <c r="M42" s="593" t="n">
        <f aca="false">SUM(J42*G42)</f>
        <v>330</v>
      </c>
      <c r="N42" s="593" t="n">
        <f aca="false">SUM(L42:M42)</f>
        <v>9000</v>
      </c>
      <c r="O42" s="593" t="s">
        <v>551</v>
      </c>
      <c r="P42" s="600" t="s">
        <v>599</v>
      </c>
      <c r="Q42" s="601" t="s">
        <v>577</v>
      </c>
      <c r="R42" s="601" t="s">
        <v>594</v>
      </c>
      <c r="S42" s="600"/>
      <c r="T42" s="600"/>
      <c r="U42" s="596"/>
      <c r="V42" s="596"/>
      <c r="W42" s="599"/>
      <c r="X42" s="599"/>
      <c r="Y42" s="599"/>
      <c r="Z42" s="599"/>
      <c r="AA42" s="599"/>
      <c r="AB42" s="599"/>
      <c r="AC42" s="599"/>
      <c r="AD42" s="599"/>
      <c r="AE42" s="599"/>
      <c r="AF42" s="599"/>
      <c r="AG42" s="599"/>
      <c r="AH42" s="599"/>
      <c r="AI42" s="599"/>
      <c r="AJ42" s="599"/>
      <c r="AK42" s="599"/>
      <c r="AL42" s="599"/>
      <c r="AM42" s="599"/>
      <c r="AN42" s="599"/>
      <c r="AO42" s="599"/>
      <c r="AP42" s="599"/>
      <c r="AQ42" s="599"/>
      <c r="AR42" s="599"/>
      <c r="AS42" s="599"/>
      <c r="AT42" s="599"/>
      <c r="AU42" s="599"/>
      <c r="AV42" s="599"/>
      <c r="AW42" s="599"/>
      <c r="AX42" s="599"/>
      <c r="AY42" s="599"/>
      <c r="AZ42" s="599"/>
      <c r="BA42" s="599"/>
      <c r="BB42" s="599"/>
      <c r="BC42" s="599"/>
      <c r="BD42" s="599"/>
      <c r="BE42" s="599"/>
      <c r="BF42" s="599"/>
      <c r="BG42" s="599"/>
      <c r="BH42" s="599"/>
      <c r="BI42" s="599"/>
      <c r="BJ42" s="599"/>
      <c r="BK42" s="599"/>
      <c r="BL42" s="599"/>
      <c r="BM42" s="599"/>
      <c r="BN42" s="599"/>
      <c r="BO42" s="599"/>
      <c r="BP42" s="599"/>
      <c r="BQ42" s="599"/>
      <c r="BR42" s="599"/>
      <c r="BS42" s="599"/>
      <c r="BT42" s="599"/>
      <c r="BU42" s="599"/>
      <c r="BV42" s="599"/>
      <c r="BW42" s="599"/>
      <c r="BX42" s="599"/>
      <c r="BY42" s="599"/>
      <c r="BZ42" s="599"/>
      <c r="CA42" s="599"/>
      <c r="CB42" s="599"/>
      <c r="CC42" s="599"/>
      <c r="CD42" s="599"/>
      <c r="CE42" s="599"/>
      <c r="CF42" s="599"/>
      <c r="CG42" s="599"/>
      <c r="CH42" s="599"/>
      <c r="CI42" s="599"/>
      <c r="CJ42" s="599"/>
      <c r="CK42" s="599"/>
      <c r="CL42" s="599"/>
      <c r="CM42" s="599"/>
      <c r="CN42" s="599"/>
      <c r="CO42" s="599"/>
      <c r="CP42" s="599"/>
      <c r="CQ42" s="599"/>
      <c r="CR42" s="599"/>
      <c r="CS42" s="599"/>
      <c r="CT42" s="599"/>
      <c r="CU42" s="599"/>
      <c r="CV42" s="599"/>
      <c r="CW42" s="599"/>
      <c r="CX42" s="599"/>
      <c r="CY42" s="599"/>
      <c r="CZ42" s="599"/>
      <c r="DA42" s="599"/>
      <c r="DB42" s="599"/>
      <c r="DC42" s="599"/>
      <c r="DD42" s="599"/>
      <c r="DE42" s="599"/>
      <c r="DF42" s="599"/>
      <c r="DG42" s="599"/>
      <c r="DH42" s="599"/>
      <c r="DI42" s="599"/>
      <c r="DJ42" s="599"/>
      <c r="DK42" s="599"/>
      <c r="DL42" s="599"/>
      <c r="DM42" s="599"/>
      <c r="DN42" s="599"/>
      <c r="DO42" s="599"/>
      <c r="DP42" s="599"/>
      <c r="DQ42" s="599"/>
      <c r="DR42" s="599"/>
      <c r="DS42" s="599"/>
      <c r="DT42" s="599"/>
      <c r="DU42" s="599"/>
      <c r="DV42" s="599"/>
      <c r="DW42" s="599"/>
      <c r="DX42" s="599"/>
      <c r="DY42" s="599"/>
      <c r="DZ42" s="599"/>
      <c r="EA42" s="599"/>
      <c r="EB42" s="599"/>
      <c r="EC42" s="599"/>
      <c r="ED42" s="599"/>
      <c r="EE42" s="599"/>
      <c r="EF42" s="599"/>
      <c r="EG42" s="599"/>
      <c r="EH42" s="599"/>
      <c r="EI42" s="599"/>
      <c r="EJ42" s="599"/>
      <c r="EK42" s="599"/>
      <c r="EL42" s="599"/>
      <c r="EM42" s="599"/>
      <c r="EN42" s="599"/>
      <c r="EO42" s="599"/>
      <c r="EP42" s="599"/>
      <c r="EQ42" s="599"/>
      <c r="ER42" s="599"/>
      <c r="ES42" s="599"/>
      <c r="ET42" s="599"/>
      <c r="EU42" s="599"/>
      <c r="EV42" s="599"/>
      <c r="EW42" s="599"/>
      <c r="EX42" s="599"/>
      <c r="EY42" s="599"/>
      <c r="EZ42" s="599"/>
      <c r="FA42" s="599"/>
      <c r="FB42" s="599"/>
      <c r="FC42" s="599"/>
      <c r="FD42" s="599"/>
      <c r="FE42" s="599"/>
      <c r="FF42" s="599"/>
      <c r="FG42" s="599"/>
      <c r="FH42" s="599"/>
      <c r="FI42" s="599"/>
      <c r="FJ42" s="599"/>
      <c r="FK42" s="599"/>
      <c r="FL42" s="599"/>
      <c r="FM42" s="599"/>
      <c r="FN42" s="599"/>
      <c r="FO42" s="599"/>
      <c r="FP42" s="599"/>
      <c r="FQ42" s="599"/>
      <c r="FR42" s="599"/>
      <c r="FS42" s="599"/>
      <c r="FT42" s="599"/>
      <c r="FU42" s="599"/>
      <c r="FV42" s="599"/>
      <c r="FW42" s="599"/>
      <c r="FX42" s="599"/>
      <c r="FY42" s="599"/>
      <c r="FZ42" s="599"/>
      <c r="GA42" s="599"/>
      <c r="GB42" s="599"/>
      <c r="GC42" s="599"/>
      <c r="GD42" s="599"/>
      <c r="GE42" s="599"/>
      <c r="GF42" s="599"/>
      <c r="GG42" s="599"/>
      <c r="GH42" s="599"/>
      <c r="GI42" s="599"/>
      <c r="GJ42" s="599"/>
      <c r="GK42" s="599"/>
      <c r="GL42" s="599"/>
      <c r="GM42" s="599"/>
      <c r="GN42" s="599"/>
      <c r="GO42" s="599"/>
      <c r="GP42" s="599"/>
      <c r="GQ42" s="599"/>
      <c r="GR42" s="599"/>
      <c r="GS42" s="599"/>
      <c r="GT42" s="599"/>
      <c r="GU42" s="599"/>
      <c r="GV42" s="599"/>
      <c r="GW42" s="599"/>
      <c r="GX42" s="599"/>
      <c r="GY42" s="599"/>
      <c r="GZ42" s="599"/>
      <c r="HA42" s="599"/>
      <c r="HB42" s="599"/>
      <c r="HC42" s="599"/>
      <c r="HD42" s="599"/>
      <c r="HE42" s="599"/>
      <c r="HF42" s="599"/>
      <c r="HG42" s="599"/>
      <c r="HH42" s="599"/>
      <c r="HI42" s="599"/>
      <c r="HJ42" s="599"/>
      <c r="HK42" s="599"/>
      <c r="HL42" s="599"/>
      <c r="HM42" s="599"/>
      <c r="HN42" s="599"/>
      <c r="HO42" s="599"/>
      <c r="HP42" s="599"/>
      <c r="HQ42" s="599"/>
      <c r="HR42" s="599"/>
      <c r="HS42" s="599"/>
      <c r="HT42" s="599"/>
      <c r="HU42" s="599"/>
      <c r="HV42" s="599"/>
      <c r="HW42" s="599"/>
      <c r="HX42" s="599"/>
      <c r="HY42" s="599"/>
      <c r="HZ42" s="599"/>
      <c r="IA42" s="599"/>
      <c r="IB42" s="599"/>
      <c r="IC42" s="599"/>
      <c r="ID42" s="599"/>
      <c r="IE42" s="599"/>
      <c r="IF42" s="599"/>
      <c r="IG42" s="599"/>
      <c r="IH42" s="599"/>
      <c r="II42" s="599"/>
      <c r="IJ42" s="599"/>
      <c r="IK42" s="599"/>
      <c r="IL42" s="599"/>
      <c r="IM42" s="599"/>
      <c r="IN42" s="599"/>
      <c r="IO42" s="599"/>
      <c r="IP42" s="599"/>
      <c r="IQ42" s="599"/>
      <c r="IR42" s="599"/>
      <c r="IS42" s="599"/>
      <c r="IT42" s="599"/>
      <c r="IU42" s="599"/>
      <c r="IV42" s="599"/>
      <c r="IW42" s="599"/>
    </row>
    <row r="43" customFormat="false" ht="12.75" hidden="false" customHeight="false" outlineLevel="0" collapsed="false">
      <c r="A43" s="94" t="n">
        <v>26044</v>
      </c>
      <c r="B43" s="94" t="s">
        <v>600</v>
      </c>
      <c r="C43" s="95" t="n">
        <v>36150</v>
      </c>
      <c r="D43" s="95" t="n">
        <v>37925</v>
      </c>
      <c r="E43" s="94" t="n">
        <f aca="false">$E$2</f>
        <v>30</v>
      </c>
      <c r="F43" s="616" t="n">
        <v>85000</v>
      </c>
      <c r="G43" s="616" t="n">
        <f aca="false">SUM(E43*F43)</f>
        <v>2550000</v>
      </c>
      <c r="H43" s="582" t="n">
        <f aca="false">SUM(I43*30.4)</f>
        <v>0.87856</v>
      </c>
      <c r="I43" s="93" t="n">
        <v>0.0289</v>
      </c>
      <c r="J43" s="93" t="n">
        <v>0.0011</v>
      </c>
      <c r="K43" s="93" t="n">
        <f aca="false">SUM(I43+J43)</f>
        <v>0.03</v>
      </c>
      <c r="L43" s="593" t="n">
        <f aca="false">SUM(I43*G43)</f>
        <v>73695</v>
      </c>
      <c r="M43" s="593" t="n">
        <f aca="false">SUM(J43*G43)</f>
        <v>2805</v>
      </c>
      <c r="N43" s="593" t="n">
        <f aca="false">SUM(L43:M43)</f>
        <v>76500</v>
      </c>
      <c r="O43" s="593" t="s">
        <v>551</v>
      </c>
      <c r="P43" s="600" t="s">
        <v>601</v>
      </c>
      <c r="Q43" s="601" t="s">
        <v>577</v>
      </c>
      <c r="R43" s="601" t="s">
        <v>594</v>
      </c>
      <c r="S43" s="600"/>
      <c r="T43" s="600"/>
      <c r="U43" s="596"/>
      <c r="V43" s="596"/>
      <c r="W43" s="599"/>
      <c r="X43" s="599"/>
      <c r="Y43" s="599"/>
      <c r="Z43" s="599"/>
      <c r="AA43" s="599"/>
      <c r="AB43" s="599"/>
      <c r="AC43" s="599"/>
      <c r="AD43" s="599"/>
      <c r="AE43" s="599"/>
      <c r="AF43" s="599"/>
      <c r="AG43" s="599"/>
      <c r="AH43" s="599"/>
      <c r="AI43" s="599"/>
      <c r="AJ43" s="599"/>
      <c r="AK43" s="599"/>
      <c r="AL43" s="599"/>
      <c r="AM43" s="599"/>
      <c r="AN43" s="599"/>
      <c r="AO43" s="599"/>
      <c r="AP43" s="599"/>
      <c r="AQ43" s="599"/>
      <c r="AR43" s="599"/>
      <c r="AS43" s="599"/>
      <c r="AT43" s="599"/>
      <c r="AU43" s="599"/>
      <c r="AV43" s="599"/>
      <c r="AW43" s="599"/>
      <c r="AX43" s="599"/>
      <c r="AY43" s="599"/>
      <c r="AZ43" s="599"/>
      <c r="BA43" s="599"/>
      <c r="BB43" s="599"/>
      <c r="BC43" s="599"/>
      <c r="BD43" s="599"/>
      <c r="BE43" s="599"/>
      <c r="BF43" s="599"/>
      <c r="BG43" s="599"/>
      <c r="BH43" s="599"/>
      <c r="BI43" s="599"/>
      <c r="BJ43" s="599"/>
      <c r="BK43" s="599"/>
      <c r="BL43" s="599"/>
      <c r="BM43" s="599"/>
      <c r="BN43" s="599"/>
      <c r="BO43" s="599"/>
      <c r="BP43" s="599"/>
      <c r="BQ43" s="599"/>
      <c r="BR43" s="599"/>
      <c r="BS43" s="599"/>
      <c r="BT43" s="599"/>
      <c r="BU43" s="599"/>
      <c r="BV43" s="599"/>
      <c r="BW43" s="599"/>
      <c r="BX43" s="599"/>
      <c r="BY43" s="599"/>
      <c r="BZ43" s="599"/>
      <c r="CA43" s="599"/>
      <c r="CB43" s="599"/>
      <c r="CC43" s="599"/>
      <c r="CD43" s="599"/>
      <c r="CE43" s="599"/>
      <c r="CF43" s="599"/>
      <c r="CG43" s="599"/>
      <c r="CH43" s="599"/>
      <c r="CI43" s="599"/>
      <c r="CJ43" s="599"/>
      <c r="CK43" s="599"/>
      <c r="CL43" s="599"/>
      <c r="CM43" s="599"/>
      <c r="CN43" s="599"/>
      <c r="CO43" s="599"/>
      <c r="CP43" s="599"/>
      <c r="CQ43" s="599"/>
      <c r="CR43" s="599"/>
      <c r="CS43" s="599"/>
      <c r="CT43" s="599"/>
      <c r="CU43" s="599"/>
      <c r="CV43" s="599"/>
      <c r="CW43" s="599"/>
      <c r="CX43" s="599"/>
      <c r="CY43" s="599"/>
      <c r="CZ43" s="599"/>
      <c r="DA43" s="599"/>
      <c r="DB43" s="599"/>
      <c r="DC43" s="599"/>
      <c r="DD43" s="599"/>
      <c r="DE43" s="599"/>
      <c r="DF43" s="599"/>
      <c r="DG43" s="599"/>
      <c r="DH43" s="599"/>
      <c r="DI43" s="599"/>
      <c r="DJ43" s="599"/>
      <c r="DK43" s="599"/>
      <c r="DL43" s="599"/>
      <c r="DM43" s="599"/>
      <c r="DN43" s="599"/>
      <c r="DO43" s="599"/>
      <c r="DP43" s="599"/>
      <c r="DQ43" s="599"/>
      <c r="DR43" s="599"/>
      <c r="DS43" s="599"/>
      <c r="DT43" s="599"/>
      <c r="DU43" s="599"/>
      <c r="DV43" s="599"/>
      <c r="DW43" s="599"/>
      <c r="DX43" s="599"/>
      <c r="DY43" s="599"/>
      <c r="DZ43" s="599"/>
      <c r="EA43" s="599"/>
      <c r="EB43" s="599"/>
      <c r="EC43" s="599"/>
      <c r="ED43" s="599"/>
      <c r="EE43" s="599"/>
      <c r="EF43" s="599"/>
      <c r="EG43" s="599"/>
      <c r="EH43" s="599"/>
      <c r="EI43" s="599"/>
      <c r="EJ43" s="599"/>
      <c r="EK43" s="599"/>
      <c r="EL43" s="599"/>
      <c r="EM43" s="599"/>
      <c r="EN43" s="599"/>
      <c r="EO43" s="599"/>
      <c r="EP43" s="599"/>
      <c r="EQ43" s="599"/>
      <c r="ER43" s="599"/>
      <c r="ES43" s="599"/>
      <c r="ET43" s="599"/>
      <c r="EU43" s="599"/>
      <c r="EV43" s="599"/>
      <c r="EW43" s="599"/>
      <c r="EX43" s="599"/>
      <c r="EY43" s="599"/>
      <c r="EZ43" s="599"/>
      <c r="FA43" s="599"/>
      <c r="FB43" s="599"/>
      <c r="FC43" s="599"/>
      <c r="FD43" s="599"/>
      <c r="FE43" s="599"/>
      <c r="FF43" s="599"/>
      <c r="FG43" s="599"/>
      <c r="FH43" s="599"/>
      <c r="FI43" s="599"/>
      <c r="FJ43" s="599"/>
      <c r="FK43" s="599"/>
      <c r="FL43" s="599"/>
      <c r="FM43" s="599"/>
      <c r="FN43" s="599"/>
      <c r="FO43" s="599"/>
      <c r="FP43" s="599"/>
      <c r="FQ43" s="599"/>
      <c r="FR43" s="599"/>
      <c r="FS43" s="599"/>
      <c r="FT43" s="599"/>
      <c r="FU43" s="599"/>
      <c r="FV43" s="599"/>
      <c r="FW43" s="599"/>
      <c r="FX43" s="599"/>
      <c r="FY43" s="599"/>
      <c r="FZ43" s="599"/>
      <c r="GA43" s="599"/>
      <c r="GB43" s="599"/>
      <c r="GC43" s="599"/>
      <c r="GD43" s="599"/>
      <c r="GE43" s="599"/>
      <c r="GF43" s="599"/>
      <c r="GG43" s="599"/>
      <c r="GH43" s="599"/>
      <c r="GI43" s="599"/>
      <c r="GJ43" s="599"/>
      <c r="GK43" s="599"/>
      <c r="GL43" s="599"/>
      <c r="GM43" s="599"/>
      <c r="GN43" s="599"/>
      <c r="GO43" s="599"/>
      <c r="GP43" s="599"/>
      <c r="GQ43" s="599"/>
      <c r="GR43" s="599"/>
      <c r="GS43" s="599"/>
      <c r="GT43" s="599"/>
      <c r="GU43" s="599"/>
      <c r="GV43" s="599"/>
      <c r="GW43" s="599"/>
      <c r="GX43" s="599"/>
      <c r="GY43" s="599"/>
      <c r="GZ43" s="599"/>
      <c r="HA43" s="599"/>
      <c r="HB43" s="599"/>
      <c r="HC43" s="599"/>
      <c r="HD43" s="599"/>
      <c r="HE43" s="599"/>
      <c r="HF43" s="599"/>
      <c r="HG43" s="599"/>
      <c r="HH43" s="599"/>
      <c r="HI43" s="599"/>
      <c r="HJ43" s="599"/>
      <c r="HK43" s="599"/>
      <c r="HL43" s="599"/>
      <c r="HM43" s="599"/>
      <c r="HN43" s="599"/>
      <c r="HO43" s="599"/>
      <c r="HP43" s="599"/>
      <c r="HQ43" s="599"/>
      <c r="HR43" s="599"/>
      <c r="HS43" s="599"/>
      <c r="HT43" s="599"/>
      <c r="HU43" s="599"/>
      <c r="HV43" s="599"/>
      <c r="HW43" s="599"/>
      <c r="HX43" s="599"/>
      <c r="HY43" s="599"/>
      <c r="HZ43" s="599"/>
      <c r="IA43" s="599"/>
      <c r="IB43" s="599"/>
      <c r="IC43" s="599"/>
      <c r="ID43" s="599"/>
      <c r="IE43" s="599"/>
      <c r="IF43" s="599"/>
      <c r="IG43" s="599"/>
      <c r="IH43" s="599"/>
      <c r="II43" s="599"/>
      <c r="IJ43" s="599"/>
      <c r="IK43" s="599"/>
      <c r="IL43" s="599"/>
      <c r="IM43" s="599"/>
      <c r="IN43" s="599"/>
      <c r="IO43" s="599"/>
      <c r="IP43" s="599"/>
      <c r="IQ43" s="599"/>
      <c r="IR43" s="599"/>
      <c r="IS43" s="599"/>
      <c r="IT43" s="599"/>
      <c r="IU43" s="599"/>
      <c r="IV43" s="599"/>
      <c r="IW43" s="599"/>
    </row>
    <row r="44" customFormat="false" ht="12.75" hidden="false" customHeight="false" outlineLevel="0" collapsed="false">
      <c r="A44" s="94" t="n">
        <v>26436</v>
      </c>
      <c r="B44" s="94" t="s">
        <v>149</v>
      </c>
      <c r="C44" s="95" t="n">
        <v>36100</v>
      </c>
      <c r="D44" s="95" t="n">
        <v>37925</v>
      </c>
      <c r="E44" s="94" t="n">
        <f aca="false">$E$2</f>
        <v>30</v>
      </c>
      <c r="F44" s="616" t="n">
        <v>59000</v>
      </c>
      <c r="G44" s="616" t="n">
        <f aca="false">SUM(E44*F44)</f>
        <v>1770000</v>
      </c>
      <c r="H44" s="582" t="n">
        <f aca="false">SUM(I44*30.4)</f>
        <v>1.48656</v>
      </c>
      <c r="I44" s="93" t="n">
        <v>0.0489</v>
      </c>
      <c r="J44" s="93" t="n">
        <v>0.0011</v>
      </c>
      <c r="K44" s="93" t="n">
        <f aca="false">SUM(I44+J44)</f>
        <v>0.05</v>
      </c>
      <c r="L44" s="593" t="n">
        <f aca="false">SUM(I44*G44)</f>
        <v>86553</v>
      </c>
      <c r="M44" s="593" t="n">
        <f aca="false">SUM(J44*G44)</f>
        <v>1947</v>
      </c>
      <c r="N44" s="593" t="n">
        <f aca="false">SUM(L44:M44)</f>
        <v>88500</v>
      </c>
      <c r="O44" s="593" t="s">
        <v>551</v>
      </c>
      <c r="P44" s="600" t="s">
        <v>601</v>
      </c>
      <c r="Q44" s="601" t="s">
        <v>577</v>
      </c>
      <c r="R44" s="601" t="s">
        <v>594</v>
      </c>
      <c r="S44" s="600"/>
      <c r="T44" s="600"/>
      <c r="U44" s="596"/>
      <c r="V44" s="596"/>
      <c r="W44" s="599"/>
      <c r="X44" s="599"/>
      <c r="Y44" s="599"/>
      <c r="Z44" s="599"/>
      <c r="AA44" s="599"/>
      <c r="AB44" s="599"/>
      <c r="AC44" s="599"/>
      <c r="AD44" s="599"/>
      <c r="AE44" s="599"/>
      <c r="AF44" s="599"/>
      <c r="AG44" s="599"/>
      <c r="AH44" s="599"/>
      <c r="AI44" s="599"/>
      <c r="AJ44" s="599"/>
      <c r="AK44" s="599"/>
      <c r="AL44" s="599"/>
      <c r="AM44" s="599"/>
      <c r="AN44" s="599"/>
      <c r="AO44" s="599"/>
      <c r="AP44" s="599"/>
      <c r="AQ44" s="599"/>
      <c r="AR44" s="599"/>
      <c r="AS44" s="599"/>
      <c r="AT44" s="599"/>
      <c r="AU44" s="599"/>
      <c r="AV44" s="599"/>
      <c r="AW44" s="599"/>
      <c r="AX44" s="599"/>
      <c r="AY44" s="599"/>
      <c r="AZ44" s="599"/>
      <c r="BA44" s="599"/>
      <c r="BB44" s="599"/>
      <c r="BC44" s="599"/>
      <c r="BD44" s="599"/>
      <c r="BE44" s="599"/>
      <c r="BF44" s="599"/>
      <c r="BG44" s="599"/>
      <c r="BH44" s="599"/>
      <c r="BI44" s="599"/>
      <c r="BJ44" s="599"/>
      <c r="BK44" s="599"/>
      <c r="BL44" s="599"/>
      <c r="BM44" s="599"/>
      <c r="BN44" s="599"/>
      <c r="BO44" s="599"/>
      <c r="BP44" s="599"/>
      <c r="BQ44" s="599"/>
      <c r="BR44" s="599"/>
      <c r="BS44" s="599"/>
      <c r="BT44" s="599"/>
      <c r="BU44" s="599"/>
      <c r="BV44" s="599"/>
      <c r="BW44" s="599"/>
      <c r="BX44" s="599"/>
      <c r="BY44" s="599"/>
      <c r="BZ44" s="599"/>
      <c r="CA44" s="599"/>
      <c r="CB44" s="599"/>
      <c r="CC44" s="599"/>
      <c r="CD44" s="599"/>
      <c r="CE44" s="599"/>
      <c r="CF44" s="599"/>
      <c r="CG44" s="599"/>
      <c r="CH44" s="599"/>
      <c r="CI44" s="599"/>
      <c r="CJ44" s="599"/>
      <c r="CK44" s="599"/>
      <c r="CL44" s="599"/>
      <c r="CM44" s="599"/>
      <c r="CN44" s="599"/>
      <c r="CO44" s="599"/>
      <c r="CP44" s="599"/>
      <c r="CQ44" s="599"/>
      <c r="CR44" s="599"/>
      <c r="CS44" s="599"/>
      <c r="CT44" s="599"/>
      <c r="CU44" s="599"/>
      <c r="CV44" s="599"/>
      <c r="CW44" s="599"/>
      <c r="CX44" s="599"/>
      <c r="CY44" s="599"/>
      <c r="CZ44" s="599"/>
      <c r="DA44" s="599"/>
      <c r="DB44" s="599"/>
      <c r="DC44" s="599"/>
      <c r="DD44" s="599"/>
      <c r="DE44" s="599"/>
      <c r="DF44" s="599"/>
      <c r="DG44" s="599"/>
      <c r="DH44" s="599"/>
      <c r="DI44" s="599"/>
      <c r="DJ44" s="599"/>
      <c r="DK44" s="599"/>
      <c r="DL44" s="599"/>
      <c r="DM44" s="599"/>
      <c r="DN44" s="599"/>
      <c r="DO44" s="599"/>
      <c r="DP44" s="599"/>
      <c r="DQ44" s="599"/>
      <c r="DR44" s="599"/>
      <c r="DS44" s="599"/>
      <c r="DT44" s="599"/>
      <c r="DU44" s="599"/>
      <c r="DV44" s="599"/>
      <c r="DW44" s="599"/>
      <c r="DX44" s="599"/>
      <c r="DY44" s="599"/>
      <c r="DZ44" s="599"/>
      <c r="EA44" s="599"/>
      <c r="EB44" s="599"/>
      <c r="EC44" s="599"/>
      <c r="ED44" s="599"/>
      <c r="EE44" s="599"/>
      <c r="EF44" s="599"/>
      <c r="EG44" s="599"/>
      <c r="EH44" s="599"/>
      <c r="EI44" s="599"/>
      <c r="EJ44" s="599"/>
      <c r="EK44" s="599"/>
      <c r="EL44" s="599"/>
      <c r="EM44" s="599"/>
      <c r="EN44" s="599"/>
      <c r="EO44" s="599"/>
      <c r="EP44" s="599"/>
      <c r="EQ44" s="599"/>
      <c r="ER44" s="599"/>
      <c r="ES44" s="599"/>
      <c r="ET44" s="599"/>
      <c r="EU44" s="599"/>
      <c r="EV44" s="599"/>
      <c r="EW44" s="599"/>
      <c r="EX44" s="599"/>
      <c r="EY44" s="599"/>
      <c r="EZ44" s="599"/>
      <c r="FA44" s="599"/>
      <c r="FB44" s="599"/>
      <c r="FC44" s="599"/>
      <c r="FD44" s="599"/>
      <c r="FE44" s="599"/>
      <c r="FF44" s="599"/>
      <c r="FG44" s="599"/>
      <c r="FH44" s="599"/>
      <c r="FI44" s="599"/>
      <c r="FJ44" s="599"/>
      <c r="FK44" s="599"/>
      <c r="FL44" s="599"/>
      <c r="FM44" s="599"/>
      <c r="FN44" s="599"/>
      <c r="FO44" s="599"/>
      <c r="FP44" s="599"/>
      <c r="FQ44" s="599"/>
      <c r="FR44" s="599"/>
      <c r="FS44" s="599"/>
      <c r="FT44" s="599"/>
      <c r="FU44" s="599"/>
      <c r="FV44" s="599"/>
      <c r="FW44" s="599"/>
      <c r="FX44" s="599"/>
      <c r="FY44" s="599"/>
      <c r="FZ44" s="599"/>
      <c r="GA44" s="599"/>
      <c r="GB44" s="599"/>
      <c r="GC44" s="599"/>
      <c r="GD44" s="599"/>
      <c r="GE44" s="599"/>
      <c r="GF44" s="599"/>
      <c r="GG44" s="599"/>
      <c r="GH44" s="599"/>
      <c r="GI44" s="599"/>
      <c r="GJ44" s="599"/>
      <c r="GK44" s="599"/>
      <c r="GL44" s="599"/>
      <c r="GM44" s="599"/>
      <c r="GN44" s="599"/>
      <c r="GO44" s="599"/>
      <c r="GP44" s="599"/>
      <c r="GQ44" s="599"/>
      <c r="GR44" s="599"/>
      <c r="GS44" s="599"/>
      <c r="GT44" s="599"/>
      <c r="GU44" s="599"/>
      <c r="GV44" s="599"/>
      <c r="GW44" s="599"/>
      <c r="GX44" s="599"/>
      <c r="GY44" s="599"/>
      <c r="GZ44" s="599"/>
      <c r="HA44" s="599"/>
      <c r="HB44" s="599"/>
      <c r="HC44" s="599"/>
      <c r="HD44" s="599"/>
      <c r="HE44" s="599"/>
      <c r="HF44" s="599"/>
      <c r="HG44" s="599"/>
      <c r="HH44" s="599"/>
      <c r="HI44" s="599"/>
      <c r="HJ44" s="599"/>
      <c r="HK44" s="599"/>
      <c r="HL44" s="599"/>
      <c r="HM44" s="599"/>
      <c r="HN44" s="599"/>
      <c r="HO44" s="599"/>
      <c r="HP44" s="599"/>
      <c r="HQ44" s="599"/>
      <c r="HR44" s="599"/>
      <c r="HS44" s="599"/>
      <c r="HT44" s="599"/>
      <c r="HU44" s="599"/>
      <c r="HV44" s="599"/>
      <c r="HW44" s="599"/>
      <c r="HX44" s="599"/>
      <c r="HY44" s="599"/>
      <c r="HZ44" s="599"/>
      <c r="IA44" s="599"/>
      <c r="IB44" s="599"/>
      <c r="IC44" s="599"/>
      <c r="ID44" s="599"/>
      <c r="IE44" s="599"/>
      <c r="IF44" s="599"/>
      <c r="IG44" s="599"/>
      <c r="IH44" s="599"/>
      <c r="II44" s="599"/>
      <c r="IJ44" s="599"/>
      <c r="IK44" s="599"/>
      <c r="IL44" s="599"/>
      <c r="IM44" s="599"/>
      <c r="IN44" s="599"/>
      <c r="IO44" s="599"/>
      <c r="IP44" s="599"/>
      <c r="IQ44" s="599"/>
      <c r="IR44" s="599"/>
      <c r="IS44" s="599"/>
      <c r="IT44" s="599"/>
      <c r="IU44" s="599"/>
      <c r="IV44" s="599"/>
      <c r="IW44" s="599"/>
    </row>
    <row r="45" customFormat="false" ht="12.75" hidden="false" customHeight="false" outlineLevel="0" collapsed="false">
      <c r="A45" s="94" t="n">
        <v>27342</v>
      </c>
      <c r="B45" s="94" t="s">
        <v>144</v>
      </c>
      <c r="C45" s="95" t="n">
        <v>36892</v>
      </c>
      <c r="D45" s="95" t="n">
        <v>37256</v>
      </c>
      <c r="E45" s="94" t="n">
        <f aca="false">$E$2</f>
        <v>30</v>
      </c>
      <c r="F45" s="635" t="n">
        <v>0</v>
      </c>
      <c r="G45" s="616" t="n">
        <f aca="false">SUM(E45*F45)</f>
        <v>0</v>
      </c>
      <c r="H45" s="582" t="n">
        <f aca="false">SUM(I45*30.4)</f>
        <v>1.79056</v>
      </c>
      <c r="I45" s="93" t="n">
        <v>0.0589</v>
      </c>
      <c r="J45" s="663" t="n">
        <v>0.0011</v>
      </c>
      <c r="K45" s="93" t="n">
        <f aca="false">SUM(I45+J45)</f>
        <v>0.06</v>
      </c>
      <c r="L45" s="636" t="n">
        <f aca="false">SUM(I45*G45)</f>
        <v>0</v>
      </c>
      <c r="M45" s="584" t="n">
        <f aca="false">SUM(J45*G45)</f>
        <v>0</v>
      </c>
      <c r="N45" s="584" t="n">
        <f aca="false">SUM(L45:M45)</f>
        <v>0</v>
      </c>
      <c r="O45" s="593"/>
      <c r="P45" s="600"/>
      <c r="Q45" s="601"/>
      <c r="R45" s="601"/>
      <c r="S45" s="600"/>
      <c r="T45" s="664"/>
      <c r="U45" s="596"/>
      <c r="V45" s="596"/>
      <c r="W45" s="599"/>
      <c r="X45" s="599"/>
      <c r="Y45" s="599"/>
      <c r="Z45" s="599"/>
      <c r="AA45" s="599"/>
      <c r="AB45" s="599"/>
      <c r="AC45" s="599"/>
      <c r="AD45" s="599"/>
      <c r="AE45" s="599"/>
      <c r="AF45" s="599"/>
      <c r="AG45" s="599"/>
      <c r="AH45" s="599"/>
      <c r="AI45" s="599"/>
      <c r="AJ45" s="599"/>
      <c r="AK45" s="599"/>
      <c r="AL45" s="599"/>
      <c r="AM45" s="599"/>
      <c r="AN45" s="599"/>
      <c r="AO45" s="599"/>
      <c r="AP45" s="599"/>
      <c r="AQ45" s="599"/>
      <c r="AR45" s="599"/>
      <c r="AS45" s="599"/>
      <c r="AT45" s="599"/>
      <c r="AU45" s="599"/>
      <c r="AV45" s="599"/>
      <c r="AW45" s="599"/>
      <c r="AX45" s="599"/>
      <c r="AY45" s="599"/>
      <c r="AZ45" s="599"/>
      <c r="BA45" s="599"/>
      <c r="BB45" s="599"/>
      <c r="BC45" s="599"/>
      <c r="BD45" s="599"/>
      <c r="BE45" s="599"/>
      <c r="BF45" s="599"/>
      <c r="BG45" s="599"/>
      <c r="BH45" s="599"/>
      <c r="BI45" s="599"/>
      <c r="BJ45" s="599"/>
      <c r="BK45" s="599"/>
      <c r="BL45" s="599"/>
      <c r="BM45" s="599"/>
      <c r="BN45" s="599"/>
      <c r="BO45" s="599"/>
      <c r="BP45" s="599"/>
      <c r="BQ45" s="599"/>
      <c r="BR45" s="599"/>
      <c r="BS45" s="599"/>
      <c r="BT45" s="599"/>
      <c r="BU45" s="599"/>
      <c r="BV45" s="599"/>
      <c r="BW45" s="599"/>
      <c r="BX45" s="599"/>
      <c r="BY45" s="599"/>
      <c r="BZ45" s="599"/>
      <c r="CA45" s="599"/>
      <c r="CB45" s="599"/>
      <c r="CC45" s="599"/>
      <c r="CD45" s="599"/>
      <c r="CE45" s="599"/>
      <c r="CF45" s="599"/>
      <c r="CG45" s="599"/>
      <c r="CH45" s="599"/>
      <c r="CI45" s="599"/>
      <c r="CJ45" s="599"/>
      <c r="CK45" s="599"/>
      <c r="CL45" s="599"/>
      <c r="CM45" s="599"/>
      <c r="CN45" s="599"/>
      <c r="CO45" s="599"/>
      <c r="CP45" s="599"/>
      <c r="CQ45" s="599"/>
      <c r="CR45" s="599"/>
      <c r="CS45" s="599"/>
      <c r="CT45" s="599"/>
      <c r="CU45" s="599"/>
      <c r="CV45" s="599"/>
      <c r="CW45" s="599"/>
      <c r="CX45" s="599"/>
      <c r="CY45" s="599"/>
      <c r="CZ45" s="599"/>
      <c r="DA45" s="599"/>
      <c r="DB45" s="599"/>
      <c r="DC45" s="599"/>
      <c r="DD45" s="599"/>
      <c r="DE45" s="599"/>
      <c r="DF45" s="599"/>
      <c r="DG45" s="599"/>
      <c r="DH45" s="599"/>
      <c r="DI45" s="599"/>
      <c r="DJ45" s="599"/>
      <c r="DK45" s="599"/>
      <c r="DL45" s="599"/>
      <c r="DM45" s="599"/>
      <c r="DN45" s="599"/>
      <c r="DO45" s="599"/>
      <c r="DP45" s="599"/>
      <c r="DQ45" s="599"/>
      <c r="DR45" s="599"/>
      <c r="DS45" s="599"/>
      <c r="DT45" s="599"/>
      <c r="DU45" s="599"/>
      <c r="DV45" s="599"/>
      <c r="DW45" s="599"/>
      <c r="DX45" s="599"/>
      <c r="DY45" s="599"/>
      <c r="DZ45" s="599"/>
      <c r="EA45" s="599"/>
      <c r="EB45" s="599"/>
      <c r="EC45" s="599"/>
      <c r="ED45" s="599"/>
      <c r="EE45" s="599"/>
      <c r="EF45" s="599"/>
      <c r="EG45" s="599"/>
      <c r="EH45" s="599"/>
      <c r="EI45" s="599"/>
      <c r="EJ45" s="599"/>
      <c r="EK45" s="599"/>
      <c r="EL45" s="599"/>
      <c r="EM45" s="599"/>
      <c r="EN45" s="599"/>
      <c r="EO45" s="599"/>
      <c r="EP45" s="599"/>
      <c r="EQ45" s="599"/>
      <c r="ER45" s="599"/>
      <c r="ES45" s="599"/>
      <c r="ET45" s="599"/>
      <c r="EU45" s="599"/>
      <c r="EV45" s="599"/>
      <c r="EW45" s="599"/>
      <c r="EX45" s="599"/>
      <c r="EY45" s="599"/>
      <c r="EZ45" s="599"/>
      <c r="FA45" s="599"/>
      <c r="FB45" s="599"/>
      <c r="FC45" s="599"/>
      <c r="FD45" s="599"/>
      <c r="FE45" s="599"/>
      <c r="FF45" s="599"/>
      <c r="FG45" s="599"/>
      <c r="FH45" s="599"/>
      <c r="FI45" s="599"/>
      <c r="FJ45" s="599"/>
      <c r="FK45" s="599"/>
      <c r="FL45" s="599"/>
      <c r="FM45" s="599"/>
      <c r="FN45" s="599"/>
      <c r="FO45" s="599"/>
      <c r="FP45" s="599"/>
      <c r="FQ45" s="599"/>
      <c r="FR45" s="599"/>
      <c r="FS45" s="599"/>
      <c r="FT45" s="599"/>
      <c r="FU45" s="599"/>
      <c r="FV45" s="599"/>
      <c r="FW45" s="599"/>
      <c r="FX45" s="599"/>
      <c r="FY45" s="599"/>
      <c r="FZ45" s="599"/>
      <c r="GA45" s="599"/>
      <c r="GB45" s="599"/>
      <c r="GC45" s="599"/>
      <c r="GD45" s="599"/>
      <c r="GE45" s="599"/>
      <c r="GF45" s="599"/>
      <c r="GG45" s="599"/>
      <c r="GH45" s="599"/>
      <c r="GI45" s="599"/>
      <c r="GJ45" s="599"/>
      <c r="GK45" s="599"/>
      <c r="GL45" s="599"/>
      <c r="GM45" s="599"/>
      <c r="GN45" s="599"/>
      <c r="GO45" s="599"/>
      <c r="GP45" s="599"/>
      <c r="GQ45" s="599"/>
      <c r="GR45" s="599"/>
      <c r="GS45" s="599"/>
      <c r="GT45" s="599"/>
      <c r="GU45" s="599"/>
      <c r="GV45" s="599"/>
      <c r="GW45" s="599"/>
      <c r="GX45" s="599"/>
      <c r="GY45" s="599"/>
      <c r="GZ45" s="599"/>
      <c r="HA45" s="599"/>
      <c r="HB45" s="599"/>
      <c r="HC45" s="599"/>
      <c r="HD45" s="599"/>
      <c r="HE45" s="599"/>
      <c r="HF45" s="599"/>
      <c r="HG45" s="599"/>
      <c r="HH45" s="599"/>
      <c r="HI45" s="599"/>
      <c r="HJ45" s="599"/>
      <c r="HK45" s="599"/>
      <c r="HL45" s="599"/>
      <c r="HM45" s="599"/>
      <c r="HN45" s="599"/>
      <c r="HO45" s="599"/>
      <c r="HP45" s="599"/>
      <c r="HQ45" s="599"/>
      <c r="HR45" s="599"/>
      <c r="HS45" s="599"/>
      <c r="HT45" s="599"/>
      <c r="HU45" s="599"/>
      <c r="HV45" s="599"/>
      <c r="HW45" s="599"/>
      <c r="HX45" s="599"/>
      <c r="HY45" s="599"/>
      <c r="HZ45" s="599"/>
      <c r="IA45" s="599"/>
      <c r="IB45" s="599"/>
      <c r="IC45" s="599"/>
      <c r="ID45" s="599"/>
      <c r="IE45" s="599"/>
      <c r="IF45" s="599"/>
      <c r="IG45" s="599"/>
      <c r="IH45" s="599"/>
      <c r="II45" s="599"/>
      <c r="IJ45" s="599"/>
      <c r="IK45" s="599"/>
      <c r="IL45" s="599"/>
      <c r="IM45" s="599"/>
      <c r="IN45" s="599"/>
      <c r="IO45" s="599"/>
      <c r="IP45" s="599"/>
      <c r="IQ45" s="599"/>
      <c r="IR45" s="599"/>
      <c r="IS45" s="599"/>
      <c r="IT45" s="599"/>
      <c r="IU45" s="599"/>
      <c r="IV45" s="599"/>
      <c r="IW45" s="599"/>
    </row>
    <row r="46" customFormat="false" ht="12.75" hidden="false" customHeight="false" outlineLevel="0" collapsed="false">
      <c r="A46" s="588"/>
      <c r="B46" s="588"/>
      <c r="C46" s="589"/>
      <c r="D46" s="96"/>
      <c r="E46" s="637"/>
      <c r="F46" s="638" t="n">
        <f aca="false">SUM(F39:F45)</f>
        <v>229000</v>
      </c>
      <c r="G46" s="665"/>
      <c r="H46" s="592" t="s">
        <v>576</v>
      </c>
      <c r="I46" s="93" t="n">
        <f aca="false">L46/(F46*E2)</f>
        <v>0.0431576419213974</v>
      </c>
      <c r="J46" s="93"/>
      <c r="L46" s="584" t="n">
        <f aca="false">SUM(L39:L45)</f>
        <v>296493</v>
      </c>
      <c r="M46" s="593"/>
      <c r="N46" s="593"/>
      <c r="O46" s="593"/>
      <c r="P46" s="640"/>
      <c r="Q46" s="641"/>
      <c r="R46" s="641"/>
      <c r="S46" s="640"/>
      <c r="T46" s="640"/>
      <c r="U46" s="596"/>
      <c r="V46" s="596"/>
      <c r="W46" s="599"/>
      <c r="X46" s="599"/>
      <c r="Y46" s="599"/>
      <c r="Z46" s="599"/>
      <c r="AA46" s="599"/>
      <c r="AB46" s="599"/>
      <c r="AC46" s="599"/>
      <c r="AD46" s="599"/>
      <c r="AE46" s="599"/>
      <c r="AF46" s="599"/>
      <c r="AG46" s="599"/>
      <c r="AH46" s="599"/>
      <c r="AI46" s="599"/>
      <c r="AJ46" s="599"/>
      <c r="AK46" s="599"/>
      <c r="AL46" s="599"/>
      <c r="AM46" s="599"/>
      <c r="AN46" s="599"/>
      <c r="AO46" s="599"/>
      <c r="AP46" s="599"/>
      <c r="AQ46" s="599"/>
      <c r="AR46" s="599"/>
      <c r="AS46" s="599"/>
      <c r="AT46" s="599"/>
      <c r="AU46" s="599"/>
      <c r="AV46" s="599"/>
      <c r="AW46" s="599"/>
      <c r="AX46" s="599"/>
      <c r="AY46" s="599"/>
      <c r="AZ46" s="599"/>
      <c r="BA46" s="599"/>
      <c r="BB46" s="599"/>
      <c r="BC46" s="599"/>
      <c r="BD46" s="599"/>
      <c r="BE46" s="599"/>
      <c r="BF46" s="599"/>
      <c r="BG46" s="599"/>
      <c r="BH46" s="599"/>
      <c r="BI46" s="599"/>
      <c r="BJ46" s="599"/>
      <c r="BK46" s="599"/>
      <c r="BL46" s="599"/>
      <c r="BM46" s="599"/>
      <c r="BN46" s="599"/>
      <c r="BO46" s="599"/>
      <c r="BP46" s="599"/>
      <c r="BQ46" s="599"/>
      <c r="BR46" s="599"/>
      <c r="BS46" s="599"/>
      <c r="BT46" s="599"/>
      <c r="BU46" s="599"/>
      <c r="BV46" s="599"/>
      <c r="BW46" s="599"/>
      <c r="BX46" s="599"/>
      <c r="BY46" s="599"/>
      <c r="BZ46" s="599"/>
      <c r="CA46" s="599"/>
      <c r="CB46" s="599"/>
      <c r="CC46" s="599"/>
      <c r="CD46" s="599"/>
      <c r="CE46" s="599"/>
      <c r="CF46" s="599"/>
      <c r="CG46" s="599"/>
      <c r="CH46" s="599"/>
      <c r="CI46" s="599"/>
      <c r="CJ46" s="599"/>
      <c r="CK46" s="599"/>
      <c r="CL46" s="599"/>
      <c r="CM46" s="599"/>
      <c r="CN46" s="599"/>
      <c r="CO46" s="599"/>
      <c r="CP46" s="599"/>
      <c r="CQ46" s="599"/>
      <c r="CR46" s="599"/>
      <c r="CS46" s="599"/>
      <c r="CT46" s="599"/>
      <c r="CU46" s="599"/>
      <c r="CV46" s="599"/>
      <c r="CW46" s="599"/>
      <c r="CX46" s="599"/>
      <c r="CY46" s="599"/>
      <c r="CZ46" s="599"/>
      <c r="DA46" s="599"/>
      <c r="DB46" s="599"/>
      <c r="DC46" s="599"/>
      <c r="DD46" s="599"/>
      <c r="DE46" s="599"/>
      <c r="DF46" s="599"/>
      <c r="DG46" s="599"/>
      <c r="DH46" s="599"/>
      <c r="DI46" s="599"/>
      <c r="DJ46" s="599"/>
      <c r="DK46" s="599"/>
      <c r="DL46" s="599"/>
      <c r="DM46" s="599"/>
      <c r="DN46" s="599"/>
      <c r="DO46" s="599"/>
      <c r="DP46" s="599"/>
      <c r="DQ46" s="599"/>
      <c r="DR46" s="599"/>
      <c r="DS46" s="599"/>
      <c r="DT46" s="599"/>
      <c r="DU46" s="599"/>
      <c r="DV46" s="599"/>
      <c r="DW46" s="599"/>
      <c r="DX46" s="599"/>
      <c r="DY46" s="599"/>
      <c r="DZ46" s="599"/>
      <c r="EA46" s="599"/>
      <c r="EB46" s="599"/>
      <c r="EC46" s="599"/>
      <c r="ED46" s="599"/>
      <c r="EE46" s="599"/>
      <c r="EF46" s="599"/>
      <c r="EG46" s="599"/>
      <c r="EH46" s="599"/>
      <c r="EI46" s="599"/>
      <c r="EJ46" s="599"/>
      <c r="EK46" s="599"/>
      <c r="EL46" s="599"/>
      <c r="EM46" s="599"/>
      <c r="EN46" s="599"/>
      <c r="EO46" s="599"/>
      <c r="EP46" s="599"/>
      <c r="EQ46" s="599"/>
      <c r="ER46" s="599"/>
      <c r="ES46" s="599"/>
      <c r="ET46" s="599"/>
      <c r="EU46" s="599"/>
      <c r="EV46" s="599"/>
      <c r="EW46" s="599"/>
      <c r="EX46" s="599"/>
      <c r="EY46" s="599"/>
      <c r="EZ46" s="599"/>
      <c r="FA46" s="599"/>
      <c r="FB46" s="599"/>
      <c r="FC46" s="599"/>
      <c r="FD46" s="599"/>
      <c r="FE46" s="599"/>
      <c r="FF46" s="599"/>
      <c r="FG46" s="599"/>
      <c r="FH46" s="599"/>
      <c r="FI46" s="599"/>
      <c r="FJ46" s="599"/>
      <c r="FK46" s="599"/>
      <c r="FL46" s="599"/>
      <c r="FM46" s="599"/>
      <c r="FN46" s="599"/>
      <c r="FO46" s="599"/>
      <c r="FP46" s="599"/>
      <c r="FQ46" s="599"/>
      <c r="FR46" s="599"/>
      <c r="FS46" s="599"/>
      <c r="FT46" s="599"/>
      <c r="FU46" s="599"/>
      <c r="FV46" s="599"/>
      <c r="FW46" s="599"/>
      <c r="FX46" s="599"/>
      <c r="FY46" s="599"/>
      <c r="FZ46" s="599"/>
      <c r="GA46" s="599"/>
      <c r="GB46" s="599"/>
      <c r="GC46" s="599"/>
      <c r="GD46" s="599"/>
      <c r="GE46" s="599"/>
      <c r="GF46" s="599"/>
      <c r="GG46" s="599"/>
      <c r="GH46" s="599"/>
      <c r="GI46" s="599"/>
      <c r="GJ46" s="599"/>
      <c r="GK46" s="599"/>
      <c r="GL46" s="599"/>
      <c r="GM46" s="599"/>
      <c r="GN46" s="599"/>
      <c r="GO46" s="599"/>
      <c r="GP46" s="599"/>
      <c r="GQ46" s="599"/>
      <c r="GR46" s="599"/>
      <c r="GS46" s="599"/>
      <c r="GT46" s="599"/>
      <c r="GU46" s="599"/>
      <c r="GV46" s="599"/>
      <c r="GW46" s="599"/>
      <c r="GX46" s="599"/>
      <c r="GY46" s="599"/>
      <c r="GZ46" s="599"/>
      <c r="HA46" s="599"/>
      <c r="HB46" s="599"/>
      <c r="HC46" s="599"/>
      <c r="HD46" s="599"/>
      <c r="HE46" s="599"/>
      <c r="HF46" s="599"/>
      <c r="HG46" s="599"/>
      <c r="HH46" s="599"/>
      <c r="HI46" s="599"/>
      <c r="HJ46" s="599"/>
      <c r="HK46" s="599"/>
      <c r="HL46" s="599"/>
      <c r="HM46" s="599"/>
      <c r="HN46" s="599"/>
      <c r="HO46" s="599"/>
      <c r="HP46" s="599"/>
      <c r="HQ46" s="599"/>
      <c r="HR46" s="599"/>
      <c r="HS46" s="599"/>
      <c r="HT46" s="599"/>
      <c r="HU46" s="599"/>
      <c r="HV46" s="599"/>
      <c r="HW46" s="599"/>
      <c r="HX46" s="599"/>
      <c r="HY46" s="599"/>
      <c r="HZ46" s="599"/>
      <c r="IA46" s="599"/>
      <c r="IB46" s="599"/>
      <c r="IC46" s="599"/>
      <c r="ID46" s="599"/>
      <c r="IE46" s="599"/>
      <c r="IF46" s="599"/>
      <c r="IG46" s="599"/>
      <c r="IH46" s="599"/>
      <c r="II46" s="599"/>
      <c r="IJ46" s="599"/>
      <c r="IK46" s="599"/>
      <c r="IL46" s="599"/>
      <c r="IM46" s="599"/>
      <c r="IN46" s="599"/>
      <c r="IO46" s="599"/>
      <c r="IP46" s="599"/>
      <c r="IQ46" s="599"/>
      <c r="IR46" s="599"/>
      <c r="IS46" s="599"/>
      <c r="IT46" s="599"/>
      <c r="IU46" s="599"/>
      <c r="IV46" s="599"/>
      <c r="IW46" s="599"/>
    </row>
    <row r="47" customFormat="false" ht="12.75" hidden="false" customHeight="true" outlineLevel="0" collapsed="false">
      <c r="A47" s="588"/>
      <c r="B47" s="588"/>
      <c r="C47" s="589"/>
      <c r="D47" s="96"/>
      <c r="E47" s="637"/>
      <c r="F47" s="643"/>
      <c r="G47" s="665"/>
      <c r="H47" s="592"/>
      <c r="I47" s="93"/>
      <c r="J47" s="93"/>
      <c r="L47" s="608"/>
      <c r="M47" s="593"/>
      <c r="N47" s="593"/>
      <c r="O47" s="593"/>
      <c r="P47" s="640"/>
      <c r="Q47" s="641"/>
      <c r="R47" s="641"/>
      <c r="S47" s="640"/>
      <c r="T47" s="640"/>
      <c r="U47" s="596"/>
      <c r="V47" s="596"/>
      <c r="W47" s="599"/>
      <c r="X47" s="599"/>
      <c r="Y47" s="599"/>
      <c r="Z47" s="599"/>
      <c r="AA47" s="623"/>
      <c r="AB47" s="623"/>
      <c r="AC47" s="623"/>
      <c r="AD47" s="623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623"/>
      <c r="AS47" s="623"/>
      <c r="AT47" s="623"/>
      <c r="AU47" s="623"/>
      <c r="AV47" s="623"/>
      <c r="AW47" s="623"/>
      <c r="AX47" s="623"/>
      <c r="AY47" s="623"/>
      <c r="AZ47" s="623"/>
      <c r="BA47" s="623"/>
      <c r="BB47" s="623"/>
      <c r="BC47" s="623"/>
      <c r="BD47" s="623"/>
      <c r="BE47" s="623"/>
      <c r="BF47" s="623"/>
      <c r="BG47" s="623"/>
      <c r="BH47" s="623"/>
      <c r="BI47" s="623"/>
      <c r="BJ47" s="623"/>
      <c r="BK47" s="623"/>
      <c r="BL47" s="623"/>
      <c r="BM47" s="623"/>
      <c r="BN47" s="623"/>
      <c r="BO47" s="623"/>
      <c r="BP47" s="623"/>
      <c r="BQ47" s="623"/>
      <c r="BR47" s="623"/>
      <c r="BS47" s="623"/>
      <c r="BT47" s="623"/>
      <c r="BU47" s="623"/>
      <c r="BV47" s="623"/>
      <c r="BW47" s="623"/>
      <c r="BX47" s="623"/>
      <c r="BY47" s="623"/>
      <c r="BZ47" s="623"/>
      <c r="CA47" s="623"/>
      <c r="CB47" s="623"/>
      <c r="CC47" s="623"/>
      <c r="CD47" s="623"/>
      <c r="CE47" s="623"/>
      <c r="CF47" s="623"/>
      <c r="CG47" s="623"/>
      <c r="CH47" s="623"/>
      <c r="CI47" s="623"/>
      <c r="CJ47" s="623"/>
      <c r="CK47" s="623"/>
      <c r="CL47" s="623"/>
      <c r="CM47" s="623"/>
      <c r="CN47" s="623"/>
      <c r="CO47" s="623"/>
      <c r="CP47" s="623"/>
      <c r="CQ47" s="623"/>
      <c r="CR47" s="623"/>
      <c r="CS47" s="623"/>
      <c r="CT47" s="623"/>
      <c r="CU47" s="623"/>
      <c r="CV47" s="623"/>
      <c r="CW47" s="623"/>
      <c r="CX47" s="623"/>
      <c r="CY47" s="623"/>
      <c r="CZ47" s="623"/>
      <c r="DA47" s="623"/>
      <c r="DB47" s="623"/>
      <c r="DC47" s="623"/>
      <c r="DD47" s="623"/>
      <c r="DE47" s="623"/>
      <c r="DF47" s="623"/>
      <c r="DG47" s="623"/>
      <c r="DH47" s="623"/>
      <c r="DI47" s="623"/>
      <c r="DJ47" s="623"/>
      <c r="DK47" s="623"/>
      <c r="DL47" s="623"/>
      <c r="DM47" s="623"/>
      <c r="DN47" s="623"/>
      <c r="DO47" s="623"/>
      <c r="DP47" s="623"/>
      <c r="DQ47" s="623"/>
      <c r="DR47" s="623"/>
      <c r="DS47" s="623"/>
      <c r="DT47" s="623"/>
      <c r="DU47" s="623"/>
      <c r="DV47" s="623"/>
      <c r="DW47" s="623"/>
      <c r="DX47" s="623"/>
      <c r="DY47" s="623"/>
      <c r="DZ47" s="623"/>
      <c r="EA47" s="623"/>
      <c r="EB47" s="623"/>
      <c r="EC47" s="623"/>
      <c r="ED47" s="623"/>
      <c r="EE47" s="623"/>
      <c r="EF47" s="623"/>
      <c r="EG47" s="623"/>
      <c r="EH47" s="623"/>
      <c r="EI47" s="623"/>
      <c r="EJ47" s="623"/>
      <c r="EK47" s="623"/>
      <c r="EL47" s="623"/>
      <c r="EM47" s="623"/>
      <c r="EN47" s="623"/>
      <c r="EO47" s="623"/>
      <c r="EP47" s="623"/>
      <c r="EQ47" s="623"/>
      <c r="ER47" s="623"/>
      <c r="ES47" s="623"/>
      <c r="ET47" s="623"/>
      <c r="EU47" s="623"/>
      <c r="EV47" s="623"/>
      <c r="EW47" s="623"/>
      <c r="EX47" s="623"/>
      <c r="EY47" s="623"/>
      <c r="EZ47" s="623"/>
      <c r="FA47" s="623"/>
      <c r="FB47" s="623"/>
      <c r="FC47" s="623"/>
      <c r="FD47" s="623"/>
      <c r="FE47" s="623"/>
      <c r="FF47" s="623"/>
      <c r="FG47" s="623"/>
      <c r="FH47" s="623"/>
      <c r="FI47" s="623"/>
      <c r="FJ47" s="623"/>
      <c r="FK47" s="623"/>
      <c r="FL47" s="623"/>
      <c r="FM47" s="623"/>
      <c r="FN47" s="623"/>
      <c r="FO47" s="623"/>
      <c r="FP47" s="623"/>
      <c r="FQ47" s="623"/>
      <c r="FR47" s="623"/>
      <c r="FS47" s="623"/>
      <c r="FT47" s="623"/>
      <c r="FU47" s="623"/>
      <c r="FV47" s="623"/>
      <c r="FW47" s="623"/>
      <c r="FX47" s="623"/>
      <c r="FY47" s="623"/>
      <c r="FZ47" s="623"/>
      <c r="GA47" s="623"/>
      <c r="GB47" s="623"/>
      <c r="GC47" s="623"/>
      <c r="GD47" s="623"/>
      <c r="GE47" s="623"/>
      <c r="GF47" s="623"/>
      <c r="GG47" s="623"/>
      <c r="GH47" s="623"/>
      <c r="GI47" s="623"/>
      <c r="GJ47" s="623"/>
      <c r="GK47" s="623"/>
      <c r="GL47" s="623"/>
      <c r="GM47" s="623"/>
      <c r="GN47" s="623"/>
      <c r="GO47" s="623"/>
      <c r="GP47" s="623"/>
      <c r="GQ47" s="623"/>
      <c r="GR47" s="623"/>
      <c r="GS47" s="623"/>
      <c r="GT47" s="623"/>
      <c r="GU47" s="623"/>
      <c r="GV47" s="623"/>
      <c r="GW47" s="623"/>
      <c r="GX47" s="623"/>
      <c r="GY47" s="623"/>
      <c r="GZ47" s="623"/>
      <c r="HA47" s="623"/>
      <c r="HB47" s="623"/>
      <c r="HC47" s="623"/>
      <c r="HD47" s="623"/>
      <c r="HE47" s="623"/>
      <c r="HF47" s="623"/>
      <c r="HG47" s="623"/>
      <c r="HH47" s="623"/>
      <c r="HI47" s="623"/>
      <c r="HJ47" s="623"/>
      <c r="HK47" s="623"/>
      <c r="HL47" s="623"/>
      <c r="HM47" s="623"/>
      <c r="HN47" s="623"/>
      <c r="HO47" s="623"/>
      <c r="HP47" s="623"/>
      <c r="HQ47" s="623"/>
      <c r="HR47" s="623"/>
      <c r="HS47" s="623"/>
      <c r="HT47" s="623"/>
      <c r="HU47" s="623"/>
      <c r="HV47" s="623"/>
      <c r="HW47" s="623"/>
      <c r="HX47" s="623"/>
      <c r="HY47" s="623"/>
      <c r="HZ47" s="623"/>
      <c r="IA47" s="623"/>
      <c r="IB47" s="623"/>
      <c r="IC47" s="623"/>
      <c r="ID47" s="623"/>
      <c r="IE47" s="623"/>
      <c r="IF47" s="623"/>
      <c r="IG47" s="623"/>
      <c r="IH47" s="623"/>
      <c r="II47" s="623"/>
      <c r="IJ47" s="623"/>
      <c r="IK47" s="623"/>
      <c r="IL47" s="623"/>
      <c r="IM47" s="623"/>
      <c r="IN47" s="623"/>
      <c r="IO47" s="623"/>
      <c r="IP47" s="623"/>
      <c r="IQ47" s="623"/>
      <c r="IR47" s="623"/>
      <c r="IS47" s="623"/>
      <c r="IT47" s="623"/>
      <c r="IU47" s="623"/>
      <c r="IV47" s="623"/>
      <c r="IW47" s="623"/>
    </row>
    <row r="48" customFormat="false" ht="12.75" hidden="false" customHeight="false" outlineLevel="0" collapsed="false">
      <c r="A48" s="644" t="s">
        <v>577</v>
      </c>
      <c r="B48" s="644" t="s">
        <v>602</v>
      </c>
      <c r="C48" s="589"/>
      <c r="D48" s="96"/>
      <c r="E48" s="637"/>
      <c r="F48" s="639"/>
      <c r="G48" s="665"/>
      <c r="H48" s="592"/>
      <c r="I48" s="93"/>
      <c r="J48" s="93"/>
      <c r="L48" s="593"/>
      <c r="M48" s="593"/>
      <c r="N48" s="593"/>
      <c r="O48" s="593"/>
      <c r="P48" s="640"/>
      <c r="Q48" s="641"/>
      <c r="R48" s="641"/>
      <c r="S48" s="640"/>
      <c r="T48" s="640"/>
      <c r="U48" s="622"/>
      <c r="V48" s="622"/>
      <c r="W48" s="623"/>
      <c r="X48" s="623"/>
      <c r="Y48" s="623"/>
      <c r="Z48" s="623"/>
      <c r="AA48" s="599"/>
      <c r="AB48" s="599"/>
      <c r="AC48" s="599"/>
      <c r="AD48" s="599"/>
      <c r="AE48" s="599"/>
      <c r="AF48" s="599"/>
      <c r="AG48" s="599"/>
      <c r="AH48" s="599"/>
      <c r="AI48" s="599"/>
      <c r="AJ48" s="599"/>
      <c r="AK48" s="599"/>
      <c r="AL48" s="599"/>
      <c r="AM48" s="599"/>
      <c r="AN48" s="599"/>
      <c r="AO48" s="599"/>
      <c r="AP48" s="599"/>
      <c r="AQ48" s="599"/>
      <c r="AR48" s="599"/>
      <c r="AS48" s="599"/>
      <c r="AT48" s="599"/>
      <c r="AU48" s="599"/>
      <c r="AV48" s="599"/>
      <c r="AW48" s="599"/>
      <c r="AX48" s="599"/>
      <c r="AY48" s="599"/>
      <c r="AZ48" s="599"/>
      <c r="BA48" s="599"/>
      <c r="BB48" s="599"/>
      <c r="BC48" s="599"/>
      <c r="BD48" s="599"/>
      <c r="BE48" s="599"/>
      <c r="BF48" s="599"/>
      <c r="BG48" s="599"/>
      <c r="BH48" s="599"/>
      <c r="BI48" s="599"/>
      <c r="BJ48" s="599"/>
      <c r="BK48" s="599"/>
      <c r="BL48" s="599"/>
      <c r="BM48" s="599"/>
      <c r="BN48" s="599"/>
      <c r="BO48" s="599"/>
      <c r="BP48" s="599"/>
      <c r="BQ48" s="599"/>
      <c r="BR48" s="599"/>
      <c r="BS48" s="599"/>
      <c r="BT48" s="599"/>
      <c r="BU48" s="599"/>
      <c r="BV48" s="599"/>
      <c r="BW48" s="599"/>
      <c r="BX48" s="599"/>
      <c r="BY48" s="599"/>
      <c r="BZ48" s="599"/>
      <c r="CA48" s="599"/>
      <c r="CB48" s="599"/>
      <c r="CC48" s="599"/>
      <c r="CD48" s="599"/>
      <c r="CE48" s="599"/>
      <c r="CF48" s="599"/>
      <c r="CG48" s="599"/>
      <c r="CH48" s="599"/>
      <c r="CI48" s="599"/>
      <c r="CJ48" s="599"/>
      <c r="CK48" s="599"/>
      <c r="CL48" s="599"/>
      <c r="CM48" s="599"/>
      <c r="CN48" s="599"/>
      <c r="CO48" s="599"/>
      <c r="CP48" s="599"/>
      <c r="CQ48" s="599"/>
      <c r="CR48" s="599"/>
      <c r="CS48" s="599"/>
      <c r="CT48" s="599"/>
      <c r="CU48" s="599"/>
      <c r="CV48" s="599"/>
      <c r="CW48" s="599"/>
      <c r="CX48" s="599"/>
      <c r="CY48" s="599"/>
      <c r="CZ48" s="599"/>
      <c r="DA48" s="599"/>
      <c r="DB48" s="599"/>
      <c r="DC48" s="599"/>
      <c r="DD48" s="599"/>
      <c r="DE48" s="599"/>
      <c r="DF48" s="599"/>
      <c r="DG48" s="599"/>
      <c r="DH48" s="599"/>
      <c r="DI48" s="599"/>
      <c r="DJ48" s="599"/>
      <c r="DK48" s="599"/>
      <c r="DL48" s="599"/>
      <c r="DM48" s="599"/>
      <c r="DN48" s="599"/>
      <c r="DO48" s="599"/>
      <c r="DP48" s="599"/>
      <c r="DQ48" s="599"/>
      <c r="DR48" s="599"/>
      <c r="DS48" s="599"/>
      <c r="DT48" s="599"/>
      <c r="DU48" s="599"/>
      <c r="DV48" s="599"/>
      <c r="DW48" s="599"/>
      <c r="DX48" s="599"/>
      <c r="DY48" s="599"/>
      <c r="DZ48" s="599"/>
      <c r="EA48" s="599"/>
      <c r="EB48" s="599"/>
      <c r="EC48" s="599"/>
      <c r="ED48" s="599"/>
      <c r="EE48" s="599"/>
      <c r="EF48" s="599"/>
      <c r="EG48" s="599"/>
      <c r="EH48" s="599"/>
      <c r="EI48" s="599"/>
      <c r="EJ48" s="599"/>
      <c r="EK48" s="599"/>
      <c r="EL48" s="599"/>
      <c r="EM48" s="599"/>
      <c r="EN48" s="599"/>
      <c r="EO48" s="599"/>
      <c r="EP48" s="599"/>
      <c r="EQ48" s="599"/>
      <c r="ER48" s="599"/>
      <c r="ES48" s="599"/>
      <c r="ET48" s="599"/>
      <c r="EU48" s="599"/>
      <c r="EV48" s="599"/>
      <c r="EW48" s="599"/>
      <c r="EX48" s="599"/>
      <c r="EY48" s="599"/>
      <c r="EZ48" s="599"/>
      <c r="FA48" s="599"/>
      <c r="FB48" s="599"/>
      <c r="FC48" s="599"/>
      <c r="FD48" s="599"/>
      <c r="FE48" s="599"/>
      <c r="FF48" s="599"/>
      <c r="FG48" s="599"/>
      <c r="FH48" s="599"/>
      <c r="FI48" s="599"/>
      <c r="FJ48" s="599"/>
      <c r="FK48" s="599"/>
      <c r="FL48" s="599"/>
      <c r="FM48" s="599"/>
      <c r="FN48" s="599"/>
      <c r="FO48" s="599"/>
      <c r="FP48" s="599"/>
      <c r="FQ48" s="599"/>
      <c r="FR48" s="599"/>
      <c r="FS48" s="599"/>
      <c r="FT48" s="599"/>
      <c r="FU48" s="599"/>
      <c r="FV48" s="599"/>
      <c r="FW48" s="599"/>
      <c r="FX48" s="599"/>
      <c r="FY48" s="599"/>
      <c r="FZ48" s="599"/>
      <c r="GA48" s="599"/>
      <c r="GB48" s="599"/>
      <c r="GC48" s="599"/>
      <c r="GD48" s="599"/>
      <c r="GE48" s="599"/>
      <c r="GF48" s="599"/>
      <c r="GG48" s="599"/>
      <c r="GH48" s="599"/>
      <c r="GI48" s="599"/>
      <c r="GJ48" s="599"/>
      <c r="GK48" s="599"/>
      <c r="GL48" s="599"/>
      <c r="GM48" s="599"/>
      <c r="GN48" s="599"/>
      <c r="GO48" s="599"/>
      <c r="GP48" s="599"/>
      <c r="GQ48" s="599"/>
      <c r="GR48" s="599"/>
      <c r="GS48" s="599"/>
      <c r="GT48" s="599"/>
      <c r="GU48" s="599"/>
      <c r="GV48" s="599"/>
      <c r="GW48" s="599"/>
      <c r="GX48" s="599"/>
      <c r="GY48" s="599"/>
      <c r="GZ48" s="599"/>
      <c r="HA48" s="599"/>
      <c r="HB48" s="599"/>
      <c r="HC48" s="599"/>
      <c r="HD48" s="599"/>
      <c r="HE48" s="599"/>
      <c r="HF48" s="599"/>
      <c r="HG48" s="599"/>
      <c r="HH48" s="599"/>
      <c r="HI48" s="599"/>
      <c r="HJ48" s="599"/>
      <c r="HK48" s="599"/>
      <c r="HL48" s="599"/>
      <c r="HM48" s="599"/>
      <c r="HN48" s="599"/>
      <c r="HO48" s="599"/>
      <c r="HP48" s="599"/>
      <c r="HQ48" s="599"/>
      <c r="HR48" s="599"/>
      <c r="HS48" s="599"/>
      <c r="HT48" s="599"/>
      <c r="HU48" s="599"/>
      <c r="HV48" s="599"/>
      <c r="HW48" s="599"/>
      <c r="HX48" s="599"/>
      <c r="HY48" s="599"/>
      <c r="HZ48" s="599"/>
      <c r="IA48" s="599"/>
      <c r="IB48" s="599"/>
      <c r="IC48" s="599"/>
      <c r="ID48" s="599"/>
      <c r="IE48" s="599"/>
      <c r="IF48" s="599"/>
      <c r="IG48" s="599"/>
      <c r="IH48" s="599"/>
      <c r="II48" s="599"/>
      <c r="IJ48" s="599"/>
      <c r="IK48" s="599"/>
      <c r="IL48" s="599"/>
      <c r="IM48" s="599"/>
      <c r="IN48" s="599"/>
      <c r="IO48" s="599"/>
      <c r="IP48" s="599"/>
      <c r="IQ48" s="599"/>
      <c r="IR48" s="599"/>
      <c r="IS48" s="599"/>
      <c r="IT48" s="599"/>
      <c r="IU48" s="599"/>
      <c r="IV48" s="599"/>
      <c r="IW48" s="599"/>
    </row>
    <row r="49" customFormat="false" ht="12.75" hidden="false" customHeight="false" outlineLevel="0" collapsed="false">
      <c r="A49" s="94" t="n">
        <v>24669</v>
      </c>
      <c r="B49" s="94" t="s">
        <v>603</v>
      </c>
      <c r="C49" s="95" t="s">
        <v>595</v>
      </c>
      <c r="D49" s="95" t="n">
        <v>38748</v>
      </c>
      <c r="E49" s="94" t="n">
        <f aca="false">$E$2</f>
        <v>30</v>
      </c>
      <c r="F49" s="615" t="n">
        <v>12500</v>
      </c>
      <c r="G49" s="616" t="n">
        <v>0</v>
      </c>
      <c r="H49" s="582" t="n">
        <f aca="false">SUM(I49*30.4)</f>
        <v>1.72368</v>
      </c>
      <c r="I49" s="93" t="n">
        <v>0.0567</v>
      </c>
      <c r="J49" s="93" t="n">
        <v>0.0033</v>
      </c>
      <c r="K49" s="93" t="n">
        <f aca="false">SUM(I49+J49)</f>
        <v>0.06</v>
      </c>
      <c r="L49" s="593" t="n">
        <f aca="false">SUM(I49*G49)</f>
        <v>0</v>
      </c>
      <c r="M49" s="593" t="n">
        <f aca="false">SUM(J49*G49)</f>
        <v>0</v>
      </c>
      <c r="N49" s="593" t="n">
        <f aca="false">SUM(L49:M49)</f>
        <v>0</v>
      </c>
      <c r="O49" s="593" t="s">
        <v>537</v>
      </c>
      <c r="P49" s="666" t="s">
        <v>604</v>
      </c>
      <c r="Q49" s="601" t="s">
        <v>577</v>
      </c>
      <c r="R49" s="618" t="s">
        <v>602</v>
      </c>
      <c r="S49" s="666"/>
      <c r="T49" s="597" t="s">
        <v>580</v>
      </c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5"/>
      <c r="AL49" s="285"/>
      <c r="AM49" s="285"/>
      <c r="AN49" s="285"/>
      <c r="AO49" s="285"/>
      <c r="AP49" s="285"/>
      <c r="AQ49" s="285"/>
      <c r="AR49" s="285"/>
      <c r="AS49" s="285"/>
      <c r="AT49" s="285"/>
      <c r="AU49" s="285"/>
      <c r="AV49" s="285"/>
      <c r="AW49" s="285"/>
      <c r="AX49" s="285"/>
      <c r="AY49" s="285"/>
      <c r="AZ49" s="285"/>
      <c r="BA49" s="285"/>
      <c r="BB49" s="285"/>
      <c r="BC49" s="285"/>
      <c r="BD49" s="285"/>
      <c r="BE49" s="285"/>
      <c r="BF49" s="285"/>
      <c r="BG49" s="285"/>
      <c r="BH49" s="285"/>
      <c r="BI49" s="285"/>
      <c r="BJ49" s="285"/>
      <c r="BK49" s="285"/>
      <c r="BL49" s="285"/>
      <c r="BM49" s="285"/>
      <c r="BN49" s="285"/>
      <c r="BO49" s="285"/>
      <c r="BP49" s="285"/>
      <c r="BQ49" s="285"/>
      <c r="BR49" s="285"/>
      <c r="BS49" s="285"/>
      <c r="BT49" s="285"/>
      <c r="BU49" s="285"/>
      <c r="BV49" s="285"/>
      <c r="BW49" s="285"/>
      <c r="BX49" s="285"/>
      <c r="BY49" s="285"/>
      <c r="BZ49" s="285"/>
      <c r="CA49" s="285"/>
      <c r="CB49" s="285"/>
      <c r="CC49" s="285"/>
      <c r="CD49" s="285"/>
      <c r="CE49" s="285"/>
      <c r="CF49" s="285"/>
      <c r="CG49" s="285"/>
      <c r="CH49" s="285"/>
      <c r="CI49" s="285"/>
      <c r="CJ49" s="285"/>
      <c r="CK49" s="285"/>
      <c r="CL49" s="285"/>
      <c r="CM49" s="285"/>
      <c r="CN49" s="285"/>
      <c r="CO49" s="285"/>
      <c r="CP49" s="285"/>
      <c r="CQ49" s="285"/>
      <c r="CR49" s="285"/>
      <c r="CS49" s="285"/>
      <c r="CT49" s="285"/>
      <c r="CU49" s="285"/>
      <c r="CV49" s="285"/>
      <c r="CW49" s="285"/>
      <c r="CX49" s="285"/>
      <c r="CY49" s="285"/>
      <c r="CZ49" s="285"/>
      <c r="DA49" s="285"/>
      <c r="DB49" s="285"/>
      <c r="DC49" s="285"/>
      <c r="DD49" s="285"/>
      <c r="DE49" s="285"/>
      <c r="DF49" s="285"/>
      <c r="DG49" s="285"/>
      <c r="DH49" s="285"/>
      <c r="DI49" s="285"/>
      <c r="DJ49" s="285"/>
      <c r="DK49" s="285"/>
      <c r="DL49" s="285"/>
      <c r="DM49" s="285"/>
      <c r="DN49" s="285"/>
      <c r="DO49" s="285"/>
      <c r="DP49" s="285"/>
      <c r="DQ49" s="285"/>
      <c r="DR49" s="285"/>
      <c r="DS49" s="285"/>
      <c r="DT49" s="285"/>
      <c r="DU49" s="285"/>
      <c r="DV49" s="285"/>
      <c r="DW49" s="285"/>
      <c r="DX49" s="285"/>
      <c r="DY49" s="285"/>
      <c r="DZ49" s="285"/>
      <c r="EA49" s="285"/>
      <c r="EB49" s="285"/>
      <c r="EC49" s="285"/>
      <c r="ED49" s="285"/>
      <c r="EE49" s="285"/>
      <c r="EF49" s="285"/>
      <c r="EG49" s="285"/>
      <c r="EH49" s="285"/>
      <c r="EI49" s="285"/>
      <c r="EJ49" s="285"/>
      <c r="EK49" s="285"/>
      <c r="EL49" s="285"/>
      <c r="EM49" s="285"/>
      <c r="EN49" s="285"/>
      <c r="EO49" s="285"/>
      <c r="EP49" s="285"/>
      <c r="EQ49" s="285"/>
      <c r="ER49" s="285"/>
      <c r="ES49" s="285"/>
      <c r="ET49" s="285"/>
      <c r="EU49" s="285"/>
      <c r="EV49" s="285"/>
      <c r="EW49" s="285"/>
      <c r="EX49" s="285"/>
      <c r="EY49" s="285"/>
      <c r="EZ49" s="285"/>
      <c r="FA49" s="285"/>
      <c r="FB49" s="285"/>
      <c r="FC49" s="285"/>
      <c r="FD49" s="285"/>
      <c r="FE49" s="285"/>
      <c r="FF49" s="285"/>
      <c r="FG49" s="285"/>
      <c r="FH49" s="285"/>
      <c r="FI49" s="285"/>
      <c r="FJ49" s="285"/>
      <c r="FK49" s="285"/>
      <c r="FL49" s="285"/>
      <c r="FM49" s="285"/>
      <c r="FN49" s="285"/>
      <c r="FO49" s="285"/>
      <c r="FP49" s="285"/>
      <c r="FQ49" s="285"/>
      <c r="FR49" s="285"/>
      <c r="FS49" s="285"/>
      <c r="FT49" s="285"/>
      <c r="FU49" s="285"/>
      <c r="FV49" s="285"/>
      <c r="FW49" s="285"/>
      <c r="FX49" s="285"/>
      <c r="FY49" s="285"/>
      <c r="FZ49" s="285"/>
      <c r="GA49" s="285"/>
      <c r="GB49" s="285"/>
      <c r="GC49" s="285"/>
      <c r="GD49" s="285"/>
      <c r="GE49" s="285"/>
      <c r="GF49" s="285"/>
      <c r="GG49" s="285"/>
      <c r="GH49" s="285"/>
      <c r="GI49" s="285"/>
      <c r="GJ49" s="285"/>
      <c r="GK49" s="285"/>
      <c r="GL49" s="285"/>
      <c r="GM49" s="285"/>
      <c r="GN49" s="285"/>
      <c r="GO49" s="285"/>
      <c r="GP49" s="285"/>
      <c r="GQ49" s="285"/>
      <c r="GR49" s="285"/>
      <c r="GS49" s="285"/>
      <c r="GT49" s="285"/>
      <c r="GU49" s="285"/>
      <c r="GV49" s="285"/>
      <c r="GW49" s="285"/>
      <c r="GX49" s="285"/>
      <c r="GY49" s="285"/>
      <c r="GZ49" s="285"/>
      <c r="HA49" s="285"/>
      <c r="HB49" s="285"/>
      <c r="HC49" s="285"/>
      <c r="HD49" s="285"/>
      <c r="HE49" s="285"/>
      <c r="HF49" s="285"/>
      <c r="HG49" s="285"/>
      <c r="HH49" s="285"/>
      <c r="HI49" s="285"/>
      <c r="HJ49" s="285"/>
      <c r="HK49" s="285"/>
      <c r="HL49" s="285"/>
      <c r="HM49" s="285"/>
      <c r="HN49" s="285"/>
      <c r="HO49" s="285"/>
      <c r="HP49" s="285"/>
      <c r="HQ49" s="285"/>
      <c r="HR49" s="285"/>
      <c r="HS49" s="285"/>
      <c r="HT49" s="285"/>
      <c r="HU49" s="285"/>
      <c r="HV49" s="285"/>
      <c r="HW49" s="285"/>
      <c r="HX49" s="285"/>
      <c r="HY49" s="285"/>
      <c r="HZ49" s="285"/>
      <c r="IA49" s="285"/>
      <c r="IB49" s="285"/>
      <c r="IC49" s="285"/>
      <c r="ID49" s="285"/>
      <c r="IE49" s="285"/>
      <c r="IF49" s="285"/>
      <c r="IG49" s="285"/>
      <c r="IH49" s="285"/>
      <c r="II49" s="285"/>
      <c r="IJ49" s="285"/>
      <c r="IK49" s="285"/>
      <c r="IL49" s="285"/>
      <c r="IM49" s="285"/>
      <c r="IN49" s="285"/>
      <c r="IO49" s="285"/>
      <c r="IP49" s="285"/>
      <c r="IQ49" s="285"/>
      <c r="IR49" s="285"/>
      <c r="IS49" s="285"/>
      <c r="IT49" s="285"/>
      <c r="IU49" s="285"/>
      <c r="IV49" s="285"/>
      <c r="IW49" s="285"/>
    </row>
    <row r="50" customFormat="false" ht="12.75" hidden="false" customHeight="false" outlineLevel="0" collapsed="false">
      <c r="A50" s="94" t="n">
        <v>24925</v>
      </c>
      <c r="B50" s="94" t="s">
        <v>597</v>
      </c>
      <c r="C50" s="68" t="s">
        <v>595</v>
      </c>
      <c r="D50" s="95" t="n">
        <v>38017</v>
      </c>
      <c r="E50" s="94" t="n">
        <f aca="false">$E$2</f>
        <v>30</v>
      </c>
      <c r="F50" s="616" t="n">
        <v>50000</v>
      </c>
      <c r="G50" s="581" t="n">
        <f aca="false">SUM(E50*F50)</f>
        <v>1500000</v>
      </c>
      <c r="H50" s="582" t="n">
        <f aca="false">SUM(I50*30.4)</f>
        <v>1.72368</v>
      </c>
      <c r="I50" s="93" t="n">
        <v>0.0567</v>
      </c>
      <c r="J50" s="93" t="n">
        <v>0.0033</v>
      </c>
      <c r="K50" s="93" t="n">
        <f aca="false">SUM(I50+J50)</f>
        <v>0.06</v>
      </c>
      <c r="L50" s="593" t="n">
        <f aca="false">SUM(I50*G50)</f>
        <v>85050</v>
      </c>
      <c r="M50" s="593" t="n">
        <f aca="false">SUM(J50*G50)</f>
        <v>4950</v>
      </c>
      <c r="N50" s="593" t="n">
        <f aca="false">SUM(L50:M50)</f>
        <v>90000</v>
      </c>
      <c r="O50" s="593" t="s">
        <v>537</v>
      </c>
      <c r="P50" s="594" t="s">
        <v>596</v>
      </c>
      <c r="Q50" s="595" t="s">
        <v>577</v>
      </c>
      <c r="R50" s="618" t="s">
        <v>602</v>
      </c>
      <c r="S50" s="596"/>
      <c r="T50" s="597" t="s">
        <v>580</v>
      </c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5"/>
      <c r="AK50" s="285"/>
      <c r="AL50" s="285"/>
      <c r="AM50" s="285"/>
      <c r="AN50" s="285"/>
      <c r="AO50" s="285"/>
      <c r="AP50" s="285"/>
      <c r="AQ50" s="285"/>
      <c r="AR50" s="285"/>
      <c r="AS50" s="285"/>
      <c r="AT50" s="285"/>
      <c r="AU50" s="285"/>
      <c r="AV50" s="285"/>
      <c r="AW50" s="285"/>
      <c r="AX50" s="285"/>
      <c r="AY50" s="285"/>
      <c r="AZ50" s="285"/>
      <c r="BA50" s="285"/>
      <c r="BB50" s="285"/>
      <c r="BC50" s="285"/>
      <c r="BD50" s="285"/>
      <c r="BE50" s="285"/>
      <c r="BF50" s="285"/>
      <c r="BG50" s="285"/>
      <c r="BH50" s="285"/>
      <c r="BI50" s="285"/>
      <c r="BJ50" s="285"/>
      <c r="BK50" s="285"/>
      <c r="BL50" s="285"/>
      <c r="BM50" s="285"/>
      <c r="BN50" s="285"/>
      <c r="BO50" s="285"/>
      <c r="BP50" s="285"/>
      <c r="BQ50" s="285"/>
      <c r="BR50" s="285"/>
      <c r="BS50" s="285"/>
      <c r="BT50" s="285"/>
      <c r="BU50" s="285"/>
      <c r="BV50" s="285"/>
      <c r="BW50" s="285"/>
      <c r="BX50" s="285"/>
      <c r="BY50" s="285"/>
      <c r="BZ50" s="285"/>
      <c r="CA50" s="285"/>
      <c r="CB50" s="285"/>
      <c r="CC50" s="285"/>
      <c r="CD50" s="285"/>
      <c r="CE50" s="285"/>
      <c r="CF50" s="285"/>
      <c r="CG50" s="285"/>
      <c r="CH50" s="285"/>
      <c r="CI50" s="285"/>
      <c r="CJ50" s="285"/>
      <c r="CK50" s="285"/>
      <c r="CL50" s="285"/>
      <c r="CM50" s="285"/>
      <c r="CN50" s="285"/>
      <c r="CO50" s="285"/>
      <c r="CP50" s="285"/>
      <c r="CQ50" s="285"/>
      <c r="CR50" s="285"/>
      <c r="CS50" s="285"/>
      <c r="CT50" s="285"/>
      <c r="CU50" s="285"/>
      <c r="CV50" s="285"/>
      <c r="CW50" s="285"/>
      <c r="CX50" s="285"/>
      <c r="CY50" s="285"/>
      <c r="CZ50" s="285"/>
      <c r="DA50" s="285"/>
      <c r="DB50" s="285"/>
      <c r="DC50" s="285"/>
      <c r="DD50" s="285"/>
      <c r="DE50" s="285"/>
      <c r="DF50" s="285"/>
      <c r="DG50" s="285"/>
      <c r="DH50" s="285"/>
      <c r="DI50" s="285"/>
      <c r="DJ50" s="285"/>
      <c r="DK50" s="285"/>
      <c r="DL50" s="285"/>
      <c r="DM50" s="285"/>
      <c r="DN50" s="285"/>
      <c r="DO50" s="285"/>
      <c r="DP50" s="285"/>
      <c r="DQ50" s="285"/>
      <c r="DR50" s="285"/>
      <c r="DS50" s="285"/>
      <c r="DT50" s="285"/>
      <c r="DU50" s="285"/>
      <c r="DV50" s="285"/>
      <c r="DW50" s="285"/>
      <c r="DX50" s="285"/>
      <c r="DY50" s="285"/>
      <c r="DZ50" s="285"/>
      <c r="EA50" s="285"/>
      <c r="EB50" s="285"/>
      <c r="EC50" s="285"/>
      <c r="ED50" s="285"/>
      <c r="EE50" s="285"/>
      <c r="EF50" s="285"/>
      <c r="EG50" s="285"/>
      <c r="EH50" s="285"/>
      <c r="EI50" s="285"/>
      <c r="EJ50" s="285"/>
      <c r="EK50" s="285"/>
      <c r="EL50" s="285"/>
      <c r="EM50" s="285"/>
      <c r="EN50" s="285"/>
      <c r="EO50" s="285"/>
      <c r="EP50" s="285"/>
      <c r="EQ50" s="285"/>
      <c r="ER50" s="285"/>
      <c r="ES50" s="285"/>
      <c r="ET50" s="285"/>
      <c r="EU50" s="285"/>
      <c r="EV50" s="285"/>
      <c r="EW50" s="285"/>
      <c r="EX50" s="285"/>
      <c r="EY50" s="285"/>
      <c r="EZ50" s="285"/>
      <c r="FA50" s="285"/>
      <c r="FB50" s="285"/>
      <c r="FC50" s="285"/>
      <c r="FD50" s="285"/>
      <c r="FE50" s="285"/>
      <c r="FF50" s="285"/>
      <c r="FG50" s="285"/>
      <c r="FH50" s="285"/>
      <c r="FI50" s="285"/>
      <c r="FJ50" s="285"/>
      <c r="FK50" s="285"/>
      <c r="FL50" s="285"/>
      <c r="FM50" s="285"/>
      <c r="FN50" s="285"/>
      <c r="FO50" s="285"/>
      <c r="FP50" s="285"/>
      <c r="FQ50" s="285"/>
      <c r="FR50" s="285"/>
      <c r="FS50" s="285"/>
      <c r="FT50" s="285"/>
      <c r="FU50" s="285"/>
      <c r="FV50" s="285"/>
      <c r="FW50" s="285"/>
      <c r="FX50" s="285"/>
      <c r="FY50" s="285"/>
      <c r="FZ50" s="285"/>
      <c r="GA50" s="285"/>
      <c r="GB50" s="285"/>
      <c r="GC50" s="285"/>
      <c r="GD50" s="285"/>
      <c r="GE50" s="285"/>
      <c r="GF50" s="285"/>
      <c r="GG50" s="285"/>
      <c r="GH50" s="285"/>
      <c r="GI50" s="285"/>
      <c r="GJ50" s="285"/>
      <c r="GK50" s="285"/>
      <c r="GL50" s="285"/>
      <c r="GM50" s="285"/>
      <c r="GN50" s="285"/>
      <c r="GO50" s="285"/>
      <c r="GP50" s="285"/>
      <c r="GQ50" s="285"/>
      <c r="GR50" s="285"/>
      <c r="GS50" s="285"/>
      <c r="GT50" s="285"/>
      <c r="GU50" s="285"/>
      <c r="GV50" s="285"/>
      <c r="GW50" s="285"/>
      <c r="GX50" s="285"/>
      <c r="GY50" s="285"/>
      <c r="GZ50" s="285"/>
      <c r="HA50" s="285"/>
      <c r="HB50" s="285"/>
      <c r="HC50" s="285"/>
      <c r="HD50" s="285"/>
      <c r="HE50" s="285"/>
      <c r="HF50" s="285"/>
      <c r="HG50" s="285"/>
      <c r="HH50" s="285"/>
      <c r="HI50" s="285"/>
      <c r="HJ50" s="285"/>
      <c r="HK50" s="285"/>
      <c r="HL50" s="285"/>
      <c r="HM50" s="285"/>
      <c r="HN50" s="285"/>
      <c r="HO50" s="285"/>
      <c r="HP50" s="285"/>
      <c r="HQ50" s="285"/>
      <c r="HR50" s="285"/>
      <c r="HS50" s="285"/>
      <c r="HT50" s="285"/>
      <c r="HU50" s="285"/>
      <c r="HV50" s="285"/>
      <c r="HW50" s="285"/>
      <c r="HX50" s="285"/>
      <c r="HY50" s="285"/>
      <c r="HZ50" s="285"/>
      <c r="IA50" s="285"/>
      <c r="IB50" s="285"/>
      <c r="IC50" s="285"/>
      <c r="ID50" s="285"/>
      <c r="IE50" s="285"/>
      <c r="IF50" s="285"/>
      <c r="IG50" s="285"/>
      <c r="IH50" s="285"/>
      <c r="II50" s="285"/>
      <c r="IJ50" s="285"/>
      <c r="IK50" s="285"/>
      <c r="IL50" s="285"/>
      <c r="IM50" s="285"/>
      <c r="IN50" s="285"/>
      <c r="IO50" s="285"/>
      <c r="IP50" s="285"/>
      <c r="IQ50" s="285"/>
      <c r="IR50" s="285"/>
      <c r="IS50" s="285"/>
      <c r="IT50" s="285"/>
      <c r="IU50" s="285"/>
      <c r="IV50" s="285"/>
      <c r="IW50" s="285"/>
    </row>
    <row r="51" customFormat="false" ht="12.75" hidden="false" customHeight="false" outlineLevel="0" collapsed="false">
      <c r="A51" s="94" t="n">
        <v>24927</v>
      </c>
      <c r="B51" s="603" t="s">
        <v>605</v>
      </c>
      <c r="C51" s="68" t="s">
        <v>595</v>
      </c>
      <c r="D51" s="95" t="n">
        <v>38748</v>
      </c>
      <c r="E51" s="94" t="n">
        <f aca="false">$E$2</f>
        <v>30</v>
      </c>
      <c r="F51" s="616" t="n">
        <v>30000</v>
      </c>
      <c r="G51" s="581" t="n">
        <f aca="false">SUM(E51*F51)</f>
        <v>900000</v>
      </c>
      <c r="H51" s="582" t="n">
        <f aca="false">SUM(I51*30.4)</f>
        <v>0.96368</v>
      </c>
      <c r="I51" s="93" t="n">
        <v>0.0317</v>
      </c>
      <c r="J51" s="93" t="n">
        <v>0.0033</v>
      </c>
      <c r="K51" s="93" t="n">
        <f aca="false">SUM(I51+J51)</f>
        <v>0.035</v>
      </c>
      <c r="L51" s="584" t="n">
        <f aca="false">SUM(I51*G51)</f>
        <v>28530</v>
      </c>
      <c r="M51" s="584" t="n">
        <f aca="false">SUM(J51*G51)</f>
        <v>2970</v>
      </c>
      <c r="N51" s="584" t="n">
        <f aca="false">SUM(L51:M51)</f>
        <v>31500</v>
      </c>
      <c r="O51" s="593" t="s">
        <v>537</v>
      </c>
      <c r="P51" s="597" t="s">
        <v>606</v>
      </c>
      <c r="Q51" s="595" t="s">
        <v>577</v>
      </c>
      <c r="R51" s="624" t="s">
        <v>602</v>
      </c>
      <c r="S51" s="597"/>
      <c r="T51" s="597" t="s">
        <v>607</v>
      </c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5"/>
      <c r="AS51" s="285"/>
      <c r="AT51" s="285"/>
      <c r="AU51" s="285"/>
      <c r="AV51" s="285"/>
      <c r="AW51" s="285"/>
      <c r="AX51" s="285"/>
      <c r="AY51" s="285"/>
      <c r="AZ51" s="285"/>
      <c r="BA51" s="285"/>
      <c r="BB51" s="285"/>
      <c r="BC51" s="285"/>
      <c r="BD51" s="285"/>
      <c r="BE51" s="285"/>
      <c r="BF51" s="285"/>
      <c r="BG51" s="285"/>
      <c r="BH51" s="285"/>
      <c r="BI51" s="285"/>
      <c r="BJ51" s="285"/>
      <c r="BK51" s="285"/>
      <c r="BL51" s="285"/>
      <c r="BM51" s="285"/>
      <c r="BN51" s="285"/>
      <c r="BO51" s="285"/>
      <c r="BP51" s="285"/>
      <c r="BQ51" s="285"/>
      <c r="BR51" s="285"/>
      <c r="BS51" s="285"/>
      <c r="BT51" s="285"/>
      <c r="BU51" s="285"/>
      <c r="BV51" s="285"/>
      <c r="BW51" s="285"/>
      <c r="BX51" s="285"/>
      <c r="BY51" s="285"/>
      <c r="BZ51" s="285"/>
      <c r="CA51" s="285"/>
      <c r="CB51" s="285"/>
      <c r="CC51" s="285"/>
      <c r="CD51" s="285"/>
      <c r="CE51" s="285"/>
      <c r="CF51" s="285"/>
      <c r="CG51" s="285"/>
      <c r="CH51" s="285"/>
      <c r="CI51" s="285"/>
      <c r="CJ51" s="285"/>
      <c r="CK51" s="285"/>
      <c r="CL51" s="285"/>
      <c r="CM51" s="285"/>
      <c r="CN51" s="285"/>
      <c r="CO51" s="285"/>
      <c r="CP51" s="285"/>
      <c r="CQ51" s="285"/>
      <c r="CR51" s="285"/>
      <c r="CS51" s="285"/>
      <c r="CT51" s="285"/>
      <c r="CU51" s="285"/>
      <c r="CV51" s="285"/>
      <c r="CW51" s="285"/>
      <c r="CX51" s="285"/>
      <c r="CY51" s="285"/>
      <c r="CZ51" s="285"/>
      <c r="DA51" s="285"/>
      <c r="DB51" s="285"/>
      <c r="DC51" s="285"/>
      <c r="DD51" s="285"/>
      <c r="DE51" s="285"/>
      <c r="DF51" s="285"/>
      <c r="DG51" s="285"/>
      <c r="DH51" s="285"/>
      <c r="DI51" s="285"/>
      <c r="DJ51" s="285"/>
      <c r="DK51" s="285"/>
      <c r="DL51" s="285"/>
      <c r="DM51" s="285"/>
      <c r="DN51" s="285"/>
      <c r="DO51" s="285"/>
      <c r="DP51" s="285"/>
      <c r="DQ51" s="285"/>
      <c r="DR51" s="285"/>
      <c r="DS51" s="285"/>
      <c r="DT51" s="285"/>
      <c r="DU51" s="285"/>
      <c r="DV51" s="285"/>
      <c r="DW51" s="285"/>
      <c r="DX51" s="285"/>
      <c r="DY51" s="285"/>
      <c r="DZ51" s="285"/>
      <c r="EA51" s="285"/>
      <c r="EB51" s="285"/>
      <c r="EC51" s="285"/>
      <c r="ED51" s="285"/>
      <c r="EE51" s="285"/>
      <c r="EF51" s="285"/>
      <c r="EG51" s="285"/>
      <c r="EH51" s="285"/>
      <c r="EI51" s="285"/>
      <c r="EJ51" s="285"/>
      <c r="EK51" s="285"/>
      <c r="EL51" s="285"/>
      <c r="EM51" s="285"/>
      <c r="EN51" s="285"/>
      <c r="EO51" s="285"/>
      <c r="EP51" s="285"/>
      <c r="EQ51" s="285"/>
      <c r="ER51" s="285"/>
      <c r="ES51" s="285"/>
      <c r="ET51" s="285"/>
      <c r="EU51" s="285"/>
      <c r="EV51" s="285"/>
      <c r="EW51" s="285"/>
      <c r="EX51" s="285"/>
      <c r="EY51" s="285"/>
      <c r="EZ51" s="285"/>
      <c r="FA51" s="285"/>
      <c r="FB51" s="285"/>
      <c r="FC51" s="285"/>
      <c r="FD51" s="285"/>
      <c r="FE51" s="285"/>
      <c r="FF51" s="285"/>
      <c r="FG51" s="285"/>
      <c r="FH51" s="285"/>
      <c r="FI51" s="285"/>
      <c r="FJ51" s="285"/>
      <c r="FK51" s="285"/>
      <c r="FL51" s="285"/>
      <c r="FM51" s="285"/>
      <c r="FN51" s="285"/>
      <c r="FO51" s="285"/>
      <c r="FP51" s="285"/>
      <c r="FQ51" s="285"/>
      <c r="FR51" s="285"/>
      <c r="FS51" s="285"/>
      <c r="FT51" s="285"/>
      <c r="FU51" s="285"/>
      <c r="FV51" s="285"/>
      <c r="FW51" s="285"/>
      <c r="FX51" s="285"/>
      <c r="FY51" s="285"/>
      <c r="FZ51" s="285"/>
      <c r="GA51" s="285"/>
      <c r="GB51" s="285"/>
      <c r="GC51" s="285"/>
      <c r="GD51" s="285"/>
      <c r="GE51" s="285"/>
      <c r="GF51" s="285"/>
      <c r="GG51" s="285"/>
      <c r="GH51" s="285"/>
      <c r="GI51" s="285"/>
      <c r="GJ51" s="285"/>
      <c r="GK51" s="285"/>
      <c r="GL51" s="285"/>
      <c r="GM51" s="285"/>
      <c r="GN51" s="285"/>
      <c r="GO51" s="285"/>
      <c r="GP51" s="285"/>
      <c r="GQ51" s="285"/>
      <c r="GR51" s="285"/>
      <c r="GS51" s="285"/>
      <c r="GT51" s="285"/>
      <c r="GU51" s="285"/>
      <c r="GV51" s="285"/>
      <c r="GW51" s="285"/>
      <c r="GX51" s="285"/>
      <c r="GY51" s="285"/>
      <c r="GZ51" s="285"/>
      <c r="HA51" s="285"/>
      <c r="HB51" s="285"/>
      <c r="HC51" s="285"/>
      <c r="HD51" s="285"/>
      <c r="HE51" s="285"/>
      <c r="HF51" s="285"/>
      <c r="HG51" s="285"/>
      <c r="HH51" s="285"/>
      <c r="HI51" s="285"/>
      <c r="HJ51" s="285"/>
      <c r="HK51" s="285"/>
      <c r="HL51" s="285"/>
      <c r="HM51" s="285"/>
      <c r="HN51" s="285"/>
      <c r="HO51" s="285"/>
      <c r="HP51" s="285"/>
      <c r="HQ51" s="285"/>
      <c r="HR51" s="285"/>
      <c r="HS51" s="285"/>
      <c r="HT51" s="285"/>
      <c r="HU51" s="285"/>
      <c r="HV51" s="285"/>
      <c r="HW51" s="285"/>
      <c r="HX51" s="285"/>
      <c r="HY51" s="285"/>
      <c r="HZ51" s="285"/>
      <c r="IA51" s="285"/>
      <c r="IB51" s="285"/>
      <c r="IC51" s="285"/>
      <c r="ID51" s="285"/>
      <c r="IE51" s="285"/>
      <c r="IF51" s="285"/>
      <c r="IG51" s="285"/>
      <c r="IH51" s="285"/>
      <c r="II51" s="285"/>
      <c r="IJ51" s="285"/>
      <c r="IK51" s="285"/>
      <c r="IL51" s="285"/>
      <c r="IM51" s="285"/>
      <c r="IN51" s="285"/>
      <c r="IO51" s="285"/>
      <c r="IP51" s="285"/>
      <c r="IQ51" s="285"/>
      <c r="IR51" s="285"/>
      <c r="IS51" s="285"/>
      <c r="IT51" s="285"/>
      <c r="IU51" s="285"/>
      <c r="IV51" s="285"/>
      <c r="IW51" s="285"/>
    </row>
    <row r="52" customFormat="false" ht="12.75" hidden="false" customHeight="false" outlineLevel="0" collapsed="false">
      <c r="A52" s="94" t="n">
        <v>27047</v>
      </c>
      <c r="B52" s="94" t="s">
        <v>608</v>
      </c>
      <c r="C52" s="95" t="n">
        <v>36557</v>
      </c>
      <c r="D52" s="95" t="n">
        <v>38717</v>
      </c>
      <c r="E52" s="94" t="n">
        <f aca="false">$E$2</f>
        <v>30</v>
      </c>
      <c r="F52" s="616" t="n">
        <v>150000</v>
      </c>
      <c r="G52" s="616" t="n">
        <f aca="false">SUM(E52*F52)</f>
        <v>4500000</v>
      </c>
      <c r="H52" s="582" t="n">
        <f aca="false">SUM(I52*30.4)</f>
        <v>1.11264</v>
      </c>
      <c r="I52" s="667" t="n">
        <v>0.0366</v>
      </c>
      <c r="J52" s="667" t="n">
        <v>0.0033</v>
      </c>
      <c r="K52" s="667" t="n">
        <f aca="false">SUM(I52+J52)</f>
        <v>0.0399</v>
      </c>
      <c r="L52" s="593" t="n">
        <f aca="false">SUM(I52*G52)</f>
        <v>164700</v>
      </c>
      <c r="M52" s="593" t="n">
        <f aca="false">SUM(J52*G52)</f>
        <v>14850</v>
      </c>
      <c r="N52" s="593" t="n">
        <f aca="false">SUM(L52:M52)</f>
        <v>179550</v>
      </c>
      <c r="O52" s="593" t="s">
        <v>593</v>
      </c>
      <c r="P52" s="617" t="s">
        <v>609</v>
      </c>
      <c r="Q52" s="595" t="s">
        <v>577</v>
      </c>
      <c r="R52" s="618" t="s">
        <v>602</v>
      </c>
      <c r="S52" s="617"/>
      <c r="T52" s="600" t="s">
        <v>610</v>
      </c>
      <c r="U52" s="596"/>
      <c r="V52" s="599"/>
      <c r="W52" s="599"/>
      <c r="X52" s="599"/>
      <c r="Y52" s="599"/>
      <c r="Z52" s="599"/>
      <c r="AA52" s="599"/>
      <c r="AB52" s="599"/>
      <c r="AC52" s="599"/>
      <c r="AD52" s="599"/>
      <c r="AE52" s="599"/>
      <c r="AF52" s="599"/>
      <c r="AG52" s="599"/>
      <c r="AH52" s="599"/>
      <c r="AI52" s="599"/>
      <c r="AJ52" s="599"/>
      <c r="AK52" s="599"/>
      <c r="AL52" s="599"/>
      <c r="AM52" s="599"/>
      <c r="AN52" s="599"/>
      <c r="AO52" s="599"/>
      <c r="AP52" s="599"/>
      <c r="AQ52" s="599"/>
      <c r="AR52" s="599"/>
      <c r="AS52" s="599"/>
      <c r="AT52" s="599"/>
      <c r="AU52" s="599"/>
      <c r="AV52" s="599"/>
      <c r="AW52" s="599"/>
      <c r="AX52" s="599"/>
      <c r="AY52" s="599"/>
      <c r="AZ52" s="599"/>
      <c r="BA52" s="599"/>
      <c r="BB52" s="599"/>
      <c r="BC52" s="599"/>
      <c r="BD52" s="599"/>
      <c r="BE52" s="599"/>
      <c r="BF52" s="599"/>
      <c r="BG52" s="599"/>
      <c r="BH52" s="599"/>
      <c r="BI52" s="599"/>
      <c r="BJ52" s="599"/>
      <c r="BK52" s="599"/>
      <c r="BL52" s="599"/>
      <c r="BM52" s="599"/>
      <c r="BN52" s="599"/>
      <c r="BO52" s="599"/>
      <c r="BP52" s="599"/>
      <c r="BQ52" s="599"/>
      <c r="BR52" s="599"/>
      <c r="BS52" s="599"/>
      <c r="BT52" s="599"/>
      <c r="BU52" s="599"/>
      <c r="BV52" s="599"/>
      <c r="BW52" s="599"/>
      <c r="BX52" s="599"/>
      <c r="BY52" s="599"/>
      <c r="BZ52" s="599"/>
      <c r="CA52" s="599"/>
      <c r="CB52" s="599"/>
      <c r="CC52" s="599"/>
      <c r="CD52" s="599"/>
      <c r="CE52" s="599"/>
      <c r="CF52" s="599"/>
      <c r="CG52" s="599"/>
      <c r="CH52" s="599"/>
      <c r="CI52" s="599"/>
      <c r="CJ52" s="599"/>
      <c r="CK52" s="599"/>
      <c r="CL52" s="599"/>
      <c r="CM52" s="599"/>
      <c r="CN52" s="599"/>
      <c r="CO52" s="599"/>
      <c r="CP52" s="599"/>
      <c r="CQ52" s="599"/>
      <c r="CR52" s="599"/>
      <c r="CS52" s="599"/>
      <c r="CT52" s="599"/>
      <c r="CU52" s="599"/>
      <c r="CV52" s="599"/>
      <c r="CW52" s="599"/>
      <c r="CX52" s="599"/>
      <c r="CY52" s="599"/>
      <c r="CZ52" s="599"/>
      <c r="DA52" s="599"/>
      <c r="DB52" s="599"/>
      <c r="DC52" s="599"/>
      <c r="DD52" s="599"/>
      <c r="DE52" s="599"/>
      <c r="DF52" s="599"/>
      <c r="DG52" s="599"/>
      <c r="DH52" s="599"/>
      <c r="DI52" s="599"/>
      <c r="DJ52" s="599"/>
      <c r="DK52" s="599"/>
      <c r="DL52" s="599"/>
      <c r="DM52" s="599"/>
      <c r="DN52" s="599"/>
      <c r="DO52" s="599"/>
      <c r="DP52" s="599"/>
      <c r="DQ52" s="599"/>
      <c r="DR52" s="599"/>
      <c r="DS52" s="599"/>
      <c r="DT52" s="599"/>
      <c r="DU52" s="599"/>
      <c r="DV52" s="599"/>
      <c r="DW52" s="599"/>
      <c r="DX52" s="599"/>
      <c r="DY52" s="599"/>
      <c r="DZ52" s="599"/>
      <c r="EA52" s="599"/>
      <c r="EB52" s="599"/>
      <c r="EC52" s="599"/>
      <c r="ED52" s="599"/>
      <c r="EE52" s="599"/>
      <c r="EF52" s="599"/>
      <c r="EG52" s="599"/>
      <c r="EH52" s="599"/>
      <c r="EI52" s="599"/>
      <c r="EJ52" s="599"/>
      <c r="EK52" s="599"/>
      <c r="EL52" s="599"/>
      <c r="EM52" s="599"/>
      <c r="EN52" s="599"/>
      <c r="EO52" s="599"/>
      <c r="EP52" s="599"/>
      <c r="EQ52" s="599"/>
      <c r="ER52" s="599"/>
      <c r="ES52" s="599"/>
      <c r="ET52" s="599"/>
      <c r="EU52" s="599"/>
      <c r="EV52" s="599"/>
      <c r="EW52" s="599"/>
      <c r="EX52" s="599"/>
      <c r="EY52" s="599"/>
      <c r="EZ52" s="599"/>
      <c r="FA52" s="599"/>
      <c r="FB52" s="599"/>
      <c r="FC52" s="599"/>
      <c r="FD52" s="599"/>
      <c r="FE52" s="599"/>
      <c r="FF52" s="599"/>
      <c r="FG52" s="599"/>
      <c r="FH52" s="599"/>
      <c r="FI52" s="599"/>
      <c r="FJ52" s="599"/>
      <c r="FK52" s="599"/>
      <c r="FL52" s="599"/>
      <c r="FM52" s="599"/>
      <c r="FN52" s="599"/>
      <c r="FO52" s="599"/>
      <c r="FP52" s="599"/>
      <c r="FQ52" s="599"/>
      <c r="FR52" s="599"/>
      <c r="FS52" s="599"/>
      <c r="FT52" s="599"/>
      <c r="FU52" s="599"/>
      <c r="FV52" s="599"/>
      <c r="FW52" s="599"/>
      <c r="FX52" s="599"/>
      <c r="FY52" s="599"/>
      <c r="FZ52" s="599"/>
      <c r="GA52" s="599"/>
      <c r="GB52" s="599"/>
      <c r="GC52" s="599"/>
      <c r="GD52" s="599"/>
      <c r="GE52" s="599"/>
      <c r="GF52" s="599"/>
      <c r="GG52" s="599"/>
      <c r="GH52" s="599"/>
      <c r="GI52" s="599"/>
      <c r="GJ52" s="599"/>
      <c r="GK52" s="599"/>
      <c r="GL52" s="599"/>
      <c r="GM52" s="599"/>
      <c r="GN52" s="599"/>
      <c r="GO52" s="599"/>
      <c r="GP52" s="599"/>
      <c r="GQ52" s="599"/>
      <c r="GR52" s="599"/>
      <c r="GS52" s="599"/>
      <c r="GT52" s="599"/>
      <c r="GU52" s="599"/>
      <c r="GV52" s="599"/>
      <c r="GW52" s="599"/>
      <c r="GX52" s="599"/>
      <c r="GY52" s="599"/>
      <c r="GZ52" s="599"/>
      <c r="HA52" s="599"/>
      <c r="HB52" s="599"/>
      <c r="HC52" s="599"/>
      <c r="HD52" s="599"/>
      <c r="HE52" s="599"/>
      <c r="HF52" s="599"/>
      <c r="HG52" s="599"/>
      <c r="HH52" s="599"/>
      <c r="HI52" s="599"/>
      <c r="HJ52" s="599"/>
      <c r="HK52" s="599"/>
      <c r="HL52" s="599"/>
      <c r="HM52" s="599"/>
      <c r="HN52" s="599"/>
      <c r="HO52" s="599"/>
      <c r="HP52" s="599"/>
      <c r="HQ52" s="599"/>
      <c r="HR52" s="599"/>
      <c r="HS52" s="599"/>
      <c r="HT52" s="599"/>
      <c r="HU52" s="599"/>
      <c r="HV52" s="599"/>
      <c r="HW52" s="599"/>
      <c r="HX52" s="599"/>
      <c r="HY52" s="599"/>
      <c r="HZ52" s="599"/>
      <c r="IA52" s="599"/>
      <c r="IB52" s="599"/>
      <c r="IC52" s="599"/>
      <c r="ID52" s="599"/>
      <c r="IE52" s="599"/>
      <c r="IF52" s="599"/>
      <c r="IG52" s="599"/>
      <c r="IH52" s="599"/>
      <c r="II52" s="599"/>
      <c r="IJ52" s="599"/>
      <c r="IK52" s="599"/>
      <c r="IL52" s="599"/>
      <c r="IM52" s="599"/>
      <c r="IN52" s="599"/>
      <c r="IO52" s="599"/>
      <c r="IP52" s="599"/>
      <c r="IQ52" s="599"/>
      <c r="IR52" s="599"/>
      <c r="IS52" s="599"/>
      <c r="IT52" s="599"/>
      <c r="IU52" s="599"/>
      <c r="IV52" s="599"/>
      <c r="IW52" s="599"/>
    </row>
    <row r="53" customFormat="false" ht="12.75" hidden="false" customHeight="false" outlineLevel="0" collapsed="false">
      <c r="A53" s="94" t="n">
        <v>27344</v>
      </c>
      <c r="B53" s="94" t="s">
        <v>611</v>
      </c>
      <c r="C53" s="95" t="n">
        <v>36892</v>
      </c>
      <c r="D53" s="95" t="n">
        <v>37621</v>
      </c>
      <c r="E53" s="94" t="n">
        <f aca="false">$E$2</f>
        <v>30</v>
      </c>
      <c r="F53" s="616" t="n">
        <v>13500</v>
      </c>
      <c r="G53" s="616" t="n">
        <f aca="false">SUM(E53*F53)</f>
        <v>405000</v>
      </c>
      <c r="H53" s="582" t="n">
        <f aca="false">SUM(I53*30.4)</f>
        <v>1.26768</v>
      </c>
      <c r="I53" s="93" t="n">
        <v>0.0417</v>
      </c>
      <c r="J53" s="663" t="n">
        <v>0.0033</v>
      </c>
      <c r="K53" s="93" t="n">
        <f aca="false">SUM(I53+J53)</f>
        <v>0.045</v>
      </c>
      <c r="L53" s="584" t="n">
        <f aca="false">SUM(I53*G53)</f>
        <v>16888.5</v>
      </c>
      <c r="M53" s="584" t="n">
        <f aca="false">SUM(J53*G53)</f>
        <v>1336.5</v>
      </c>
      <c r="N53" s="584" t="n">
        <f aca="false">SUM(L53:M53)</f>
        <v>18225</v>
      </c>
      <c r="O53" s="593" t="s">
        <v>537</v>
      </c>
      <c r="P53" s="617"/>
      <c r="Q53" s="595"/>
      <c r="R53" s="618"/>
      <c r="S53" s="617"/>
      <c r="T53" s="600"/>
      <c r="U53" s="596"/>
      <c r="V53" s="599"/>
      <c r="W53" s="599"/>
      <c r="X53" s="599"/>
      <c r="Y53" s="599"/>
      <c r="Z53" s="599"/>
      <c r="AA53" s="599"/>
      <c r="AB53" s="599"/>
      <c r="AC53" s="599"/>
      <c r="AD53" s="599"/>
      <c r="AE53" s="599"/>
      <c r="AF53" s="599"/>
      <c r="AG53" s="599"/>
      <c r="AH53" s="599"/>
      <c r="AI53" s="599"/>
      <c r="AJ53" s="599"/>
      <c r="AK53" s="599"/>
      <c r="AL53" s="599"/>
      <c r="AM53" s="599"/>
      <c r="AN53" s="599"/>
      <c r="AO53" s="599"/>
      <c r="AP53" s="599"/>
      <c r="AQ53" s="599"/>
      <c r="AR53" s="599"/>
      <c r="AS53" s="599"/>
      <c r="AT53" s="599"/>
      <c r="AU53" s="599"/>
      <c r="AV53" s="599"/>
      <c r="AW53" s="599"/>
      <c r="AX53" s="599"/>
      <c r="AY53" s="599"/>
      <c r="AZ53" s="599"/>
      <c r="BA53" s="599"/>
      <c r="BB53" s="599"/>
      <c r="BC53" s="599"/>
      <c r="BD53" s="599"/>
      <c r="BE53" s="599"/>
      <c r="BF53" s="599"/>
      <c r="BG53" s="599"/>
      <c r="BH53" s="599"/>
      <c r="BI53" s="599"/>
      <c r="BJ53" s="599"/>
      <c r="BK53" s="599"/>
      <c r="BL53" s="599"/>
      <c r="BM53" s="599"/>
      <c r="BN53" s="599"/>
      <c r="BO53" s="599"/>
      <c r="BP53" s="599"/>
      <c r="BQ53" s="599"/>
      <c r="BR53" s="599"/>
      <c r="BS53" s="599"/>
      <c r="BT53" s="599"/>
      <c r="BU53" s="599"/>
      <c r="BV53" s="599"/>
      <c r="BW53" s="599"/>
      <c r="BX53" s="599"/>
      <c r="BY53" s="599"/>
      <c r="BZ53" s="599"/>
      <c r="CA53" s="599"/>
      <c r="CB53" s="599"/>
      <c r="CC53" s="599"/>
      <c r="CD53" s="599"/>
      <c r="CE53" s="599"/>
      <c r="CF53" s="599"/>
      <c r="CG53" s="599"/>
      <c r="CH53" s="599"/>
      <c r="CI53" s="599"/>
      <c r="CJ53" s="599"/>
      <c r="CK53" s="599"/>
      <c r="CL53" s="599"/>
      <c r="CM53" s="599"/>
      <c r="CN53" s="599"/>
      <c r="CO53" s="599"/>
      <c r="CP53" s="599"/>
      <c r="CQ53" s="599"/>
      <c r="CR53" s="599"/>
      <c r="CS53" s="599"/>
      <c r="CT53" s="599"/>
      <c r="CU53" s="599"/>
      <c r="CV53" s="599"/>
      <c r="CW53" s="599"/>
      <c r="CX53" s="599"/>
      <c r="CY53" s="599"/>
      <c r="CZ53" s="599"/>
      <c r="DA53" s="599"/>
      <c r="DB53" s="599"/>
      <c r="DC53" s="599"/>
      <c r="DD53" s="599"/>
      <c r="DE53" s="599"/>
      <c r="DF53" s="599"/>
      <c r="DG53" s="599"/>
      <c r="DH53" s="599"/>
      <c r="DI53" s="599"/>
      <c r="DJ53" s="599"/>
      <c r="DK53" s="599"/>
      <c r="DL53" s="599"/>
      <c r="DM53" s="599"/>
      <c r="DN53" s="599"/>
      <c r="DO53" s="599"/>
      <c r="DP53" s="599"/>
      <c r="DQ53" s="599"/>
      <c r="DR53" s="599"/>
      <c r="DS53" s="599"/>
      <c r="DT53" s="599"/>
      <c r="DU53" s="599"/>
      <c r="DV53" s="599"/>
      <c r="DW53" s="599"/>
      <c r="DX53" s="599"/>
      <c r="DY53" s="599"/>
      <c r="DZ53" s="599"/>
      <c r="EA53" s="599"/>
      <c r="EB53" s="599"/>
      <c r="EC53" s="599"/>
      <c r="ED53" s="599"/>
      <c r="EE53" s="599"/>
      <c r="EF53" s="599"/>
      <c r="EG53" s="599"/>
      <c r="EH53" s="599"/>
      <c r="EI53" s="599"/>
      <c r="EJ53" s="599"/>
      <c r="EK53" s="599"/>
      <c r="EL53" s="599"/>
      <c r="EM53" s="599"/>
      <c r="EN53" s="599"/>
      <c r="EO53" s="599"/>
      <c r="EP53" s="599"/>
      <c r="EQ53" s="599"/>
      <c r="ER53" s="599"/>
      <c r="ES53" s="599"/>
      <c r="ET53" s="599"/>
      <c r="EU53" s="599"/>
      <c r="EV53" s="599"/>
      <c r="EW53" s="599"/>
      <c r="EX53" s="599"/>
      <c r="EY53" s="599"/>
      <c r="EZ53" s="599"/>
      <c r="FA53" s="599"/>
      <c r="FB53" s="599"/>
      <c r="FC53" s="599"/>
      <c r="FD53" s="599"/>
      <c r="FE53" s="599"/>
      <c r="FF53" s="599"/>
      <c r="FG53" s="599"/>
      <c r="FH53" s="599"/>
      <c r="FI53" s="599"/>
      <c r="FJ53" s="599"/>
      <c r="FK53" s="599"/>
      <c r="FL53" s="599"/>
      <c r="FM53" s="599"/>
      <c r="FN53" s="599"/>
      <c r="FO53" s="599"/>
      <c r="FP53" s="599"/>
      <c r="FQ53" s="599"/>
      <c r="FR53" s="599"/>
      <c r="FS53" s="599"/>
      <c r="FT53" s="599"/>
      <c r="FU53" s="599"/>
      <c r="FV53" s="599"/>
      <c r="FW53" s="599"/>
      <c r="FX53" s="599"/>
      <c r="FY53" s="599"/>
      <c r="FZ53" s="599"/>
      <c r="GA53" s="599"/>
      <c r="GB53" s="599"/>
      <c r="GC53" s="599"/>
      <c r="GD53" s="599"/>
      <c r="GE53" s="599"/>
      <c r="GF53" s="599"/>
      <c r="GG53" s="599"/>
      <c r="GH53" s="599"/>
      <c r="GI53" s="599"/>
      <c r="GJ53" s="599"/>
      <c r="GK53" s="599"/>
      <c r="GL53" s="599"/>
      <c r="GM53" s="599"/>
      <c r="GN53" s="599"/>
      <c r="GO53" s="599"/>
      <c r="GP53" s="599"/>
      <c r="GQ53" s="599"/>
      <c r="GR53" s="599"/>
      <c r="GS53" s="599"/>
      <c r="GT53" s="599"/>
      <c r="GU53" s="599"/>
      <c r="GV53" s="599"/>
      <c r="GW53" s="599"/>
      <c r="GX53" s="599"/>
      <c r="GY53" s="599"/>
      <c r="GZ53" s="599"/>
      <c r="HA53" s="599"/>
      <c r="HB53" s="599"/>
      <c r="HC53" s="599"/>
      <c r="HD53" s="599"/>
      <c r="HE53" s="599"/>
      <c r="HF53" s="599"/>
      <c r="HG53" s="599"/>
      <c r="HH53" s="599"/>
      <c r="HI53" s="599"/>
      <c r="HJ53" s="599"/>
      <c r="HK53" s="599"/>
      <c r="HL53" s="599"/>
      <c r="HM53" s="599"/>
      <c r="HN53" s="599"/>
      <c r="HO53" s="599"/>
      <c r="HP53" s="599"/>
      <c r="HQ53" s="599"/>
      <c r="HR53" s="599"/>
      <c r="HS53" s="599"/>
      <c r="HT53" s="599"/>
      <c r="HU53" s="599"/>
      <c r="HV53" s="599"/>
      <c r="HW53" s="599"/>
      <c r="HX53" s="599"/>
      <c r="HY53" s="599"/>
      <c r="HZ53" s="599"/>
      <c r="IA53" s="599"/>
      <c r="IB53" s="599"/>
      <c r="IC53" s="599"/>
      <c r="ID53" s="599"/>
      <c r="IE53" s="599"/>
      <c r="IF53" s="599"/>
      <c r="IG53" s="599"/>
      <c r="IH53" s="599"/>
      <c r="II53" s="599"/>
      <c r="IJ53" s="599"/>
      <c r="IK53" s="599"/>
      <c r="IL53" s="599"/>
      <c r="IM53" s="599"/>
      <c r="IN53" s="599"/>
      <c r="IO53" s="599"/>
      <c r="IP53" s="599"/>
      <c r="IQ53" s="599"/>
      <c r="IR53" s="599"/>
      <c r="IS53" s="599"/>
      <c r="IT53" s="599"/>
      <c r="IU53" s="599"/>
      <c r="IV53" s="599"/>
      <c r="IW53" s="599"/>
    </row>
    <row r="54" customFormat="false" ht="12.75" hidden="false" customHeight="true" outlineLevel="0" collapsed="false">
      <c r="A54" s="668" t="n">
        <v>27370</v>
      </c>
      <c r="B54" s="668" t="s">
        <v>140</v>
      </c>
      <c r="C54" s="669" t="n">
        <v>36892</v>
      </c>
      <c r="D54" s="669" t="n">
        <v>37621</v>
      </c>
      <c r="E54" s="668" t="n">
        <f aca="false">$E$2</f>
        <v>30</v>
      </c>
      <c r="F54" s="615" t="n">
        <v>22000</v>
      </c>
      <c r="G54" s="632" t="n">
        <f aca="false">SUM(E54*F54)</f>
        <v>660000</v>
      </c>
      <c r="H54" s="670" t="n">
        <f aca="false">SUM(I54*30.4)</f>
        <v>3.192</v>
      </c>
      <c r="I54" s="671" t="n">
        <v>0.105</v>
      </c>
      <c r="J54" s="672" t="n">
        <v>0.0033</v>
      </c>
      <c r="K54" s="671" t="n">
        <f aca="false">SUM(I54+J54)</f>
        <v>0.1083</v>
      </c>
      <c r="L54" s="673" t="n">
        <f aca="false">SUM(I54*G54)</f>
        <v>69300</v>
      </c>
      <c r="M54" s="673" t="n">
        <f aca="false">SUM(J54*G54)</f>
        <v>2178</v>
      </c>
      <c r="N54" s="673" t="n">
        <f aca="false">SUM(L54:M54)</f>
        <v>71478</v>
      </c>
      <c r="O54" s="626" t="s">
        <v>612</v>
      </c>
      <c r="P54" s="629"/>
      <c r="Q54" s="674"/>
      <c r="R54" s="675"/>
      <c r="S54" s="629"/>
      <c r="T54" s="676"/>
      <c r="U54" s="677"/>
      <c r="V54" s="678"/>
      <c r="W54" s="678"/>
      <c r="X54" s="678"/>
      <c r="Y54" s="678"/>
      <c r="Z54" s="678"/>
      <c r="AA54" s="678"/>
      <c r="AB54" s="678"/>
      <c r="AC54" s="678"/>
      <c r="AD54" s="678"/>
      <c r="AE54" s="678"/>
      <c r="AF54" s="678"/>
      <c r="AG54" s="678"/>
      <c r="AH54" s="678"/>
      <c r="AI54" s="678"/>
      <c r="AJ54" s="678"/>
      <c r="AK54" s="678"/>
      <c r="AL54" s="678"/>
      <c r="AM54" s="678"/>
      <c r="AN54" s="678"/>
      <c r="AO54" s="678"/>
      <c r="AP54" s="678"/>
      <c r="AQ54" s="678"/>
      <c r="AR54" s="678"/>
      <c r="AS54" s="678"/>
      <c r="AT54" s="678"/>
      <c r="AU54" s="678"/>
      <c r="AV54" s="678"/>
      <c r="AW54" s="678"/>
      <c r="AX54" s="678"/>
      <c r="AY54" s="678"/>
      <c r="AZ54" s="678"/>
      <c r="BA54" s="678"/>
      <c r="BB54" s="678"/>
      <c r="BC54" s="678"/>
      <c r="BD54" s="678"/>
      <c r="BE54" s="678"/>
      <c r="BF54" s="678"/>
      <c r="BG54" s="678"/>
      <c r="BH54" s="678"/>
      <c r="BI54" s="678"/>
      <c r="BJ54" s="678"/>
      <c r="BK54" s="678"/>
      <c r="BL54" s="678"/>
      <c r="BM54" s="678"/>
      <c r="BN54" s="678"/>
      <c r="BO54" s="678"/>
      <c r="BP54" s="678"/>
      <c r="BQ54" s="678"/>
      <c r="BR54" s="678"/>
      <c r="BS54" s="678"/>
      <c r="BT54" s="678"/>
      <c r="BU54" s="678"/>
      <c r="BV54" s="678"/>
      <c r="BW54" s="678"/>
      <c r="BX54" s="678"/>
      <c r="BY54" s="678"/>
      <c r="BZ54" s="678"/>
      <c r="CA54" s="678"/>
      <c r="CB54" s="678"/>
      <c r="CC54" s="678"/>
      <c r="CD54" s="678"/>
      <c r="CE54" s="678"/>
      <c r="CF54" s="678"/>
      <c r="CG54" s="678"/>
      <c r="CH54" s="678"/>
      <c r="CI54" s="678"/>
      <c r="CJ54" s="678"/>
      <c r="CK54" s="678"/>
      <c r="CL54" s="678"/>
      <c r="CM54" s="678"/>
      <c r="CN54" s="678"/>
      <c r="CO54" s="678"/>
      <c r="CP54" s="678"/>
      <c r="CQ54" s="678"/>
      <c r="CR54" s="678"/>
      <c r="CS54" s="678"/>
      <c r="CT54" s="678"/>
      <c r="CU54" s="678"/>
      <c r="CV54" s="678"/>
      <c r="CW54" s="678"/>
      <c r="CX54" s="678"/>
      <c r="CY54" s="678"/>
      <c r="CZ54" s="678"/>
      <c r="DA54" s="678"/>
      <c r="DB54" s="678"/>
      <c r="DC54" s="678"/>
      <c r="DD54" s="678"/>
      <c r="DE54" s="678"/>
      <c r="DF54" s="678"/>
      <c r="DG54" s="678"/>
      <c r="DH54" s="678"/>
      <c r="DI54" s="678"/>
      <c r="DJ54" s="678"/>
      <c r="DK54" s="678"/>
      <c r="DL54" s="678"/>
      <c r="DM54" s="678"/>
      <c r="DN54" s="678"/>
      <c r="DO54" s="678"/>
      <c r="DP54" s="678"/>
      <c r="DQ54" s="678"/>
      <c r="DR54" s="678"/>
      <c r="DS54" s="678"/>
      <c r="DT54" s="678"/>
      <c r="DU54" s="678"/>
      <c r="DV54" s="678"/>
      <c r="DW54" s="678"/>
      <c r="DX54" s="678"/>
      <c r="DY54" s="678"/>
      <c r="DZ54" s="678"/>
      <c r="EA54" s="678"/>
      <c r="EB54" s="678"/>
      <c r="EC54" s="678"/>
      <c r="ED54" s="678"/>
      <c r="EE54" s="678"/>
      <c r="EF54" s="678"/>
      <c r="EG54" s="678"/>
      <c r="EH54" s="678"/>
      <c r="EI54" s="678"/>
      <c r="EJ54" s="678"/>
      <c r="EK54" s="678"/>
      <c r="EL54" s="678"/>
      <c r="EM54" s="678"/>
      <c r="EN54" s="678"/>
      <c r="EO54" s="678"/>
      <c r="EP54" s="678"/>
      <c r="EQ54" s="678"/>
      <c r="ER54" s="678"/>
      <c r="ES54" s="678"/>
      <c r="ET54" s="678"/>
      <c r="EU54" s="678"/>
      <c r="EV54" s="678"/>
      <c r="EW54" s="678"/>
      <c r="EX54" s="678"/>
      <c r="EY54" s="678"/>
      <c r="EZ54" s="678"/>
      <c r="FA54" s="678"/>
      <c r="FB54" s="678"/>
      <c r="FC54" s="678"/>
      <c r="FD54" s="678"/>
      <c r="FE54" s="678"/>
      <c r="FF54" s="678"/>
      <c r="FG54" s="678"/>
      <c r="FH54" s="678"/>
      <c r="FI54" s="678"/>
      <c r="FJ54" s="678"/>
      <c r="FK54" s="678"/>
      <c r="FL54" s="678"/>
      <c r="FM54" s="678"/>
      <c r="FN54" s="678"/>
      <c r="FO54" s="678"/>
      <c r="FP54" s="678"/>
      <c r="FQ54" s="678"/>
      <c r="FR54" s="678"/>
      <c r="FS54" s="678"/>
      <c r="FT54" s="678"/>
      <c r="FU54" s="678"/>
      <c r="FV54" s="678"/>
      <c r="FW54" s="678"/>
      <c r="FX54" s="678"/>
      <c r="FY54" s="678"/>
      <c r="FZ54" s="678"/>
      <c r="GA54" s="678"/>
      <c r="GB54" s="678"/>
      <c r="GC54" s="678"/>
      <c r="GD54" s="678"/>
      <c r="GE54" s="678"/>
      <c r="GF54" s="678"/>
      <c r="GG54" s="678"/>
      <c r="GH54" s="678"/>
      <c r="GI54" s="678"/>
      <c r="GJ54" s="678"/>
      <c r="GK54" s="678"/>
      <c r="GL54" s="678"/>
      <c r="GM54" s="678"/>
      <c r="GN54" s="678"/>
      <c r="GO54" s="678"/>
      <c r="GP54" s="678"/>
      <c r="GQ54" s="678"/>
      <c r="GR54" s="678"/>
      <c r="GS54" s="678"/>
      <c r="GT54" s="678"/>
      <c r="GU54" s="678"/>
      <c r="GV54" s="678"/>
      <c r="GW54" s="678"/>
      <c r="GX54" s="678"/>
      <c r="GY54" s="678"/>
      <c r="GZ54" s="678"/>
      <c r="HA54" s="678"/>
      <c r="HB54" s="678"/>
      <c r="HC54" s="678"/>
      <c r="HD54" s="678"/>
      <c r="HE54" s="678"/>
      <c r="HF54" s="678"/>
      <c r="HG54" s="678"/>
      <c r="HH54" s="678"/>
      <c r="HI54" s="678"/>
      <c r="HJ54" s="678"/>
      <c r="HK54" s="678"/>
      <c r="HL54" s="678"/>
      <c r="HM54" s="678"/>
      <c r="HN54" s="678"/>
      <c r="HO54" s="678"/>
      <c r="HP54" s="678"/>
      <c r="HQ54" s="678"/>
      <c r="HR54" s="678"/>
      <c r="HS54" s="678"/>
      <c r="HT54" s="678"/>
      <c r="HU54" s="678"/>
      <c r="HV54" s="678"/>
      <c r="HW54" s="678"/>
      <c r="HX54" s="678"/>
      <c r="HY54" s="678"/>
      <c r="HZ54" s="678"/>
      <c r="IA54" s="678"/>
      <c r="IB54" s="678"/>
      <c r="IC54" s="678"/>
      <c r="ID54" s="678"/>
      <c r="IE54" s="678"/>
      <c r="IF54" s="678"/>
      <c r="IG54" s="678"/>
      <c r="IH54" s="678"/>
      <c r="II54" s="678"/>
      <c r="IJ54" s="678"/>
      <c r="IK54" s="678"/>
      <c r="IL54" s="678"/>
      <c r="IM54" s="678"/>
      <c r="IN54" s="678"/>
      <c r="IO54" s="678"/>
      <c r="IP54" s="678"/>
      <c r="IQ54" s="678"/>
      <c r="IR54" s="678"/>
      <c r="IS54" s="678"/>
      <c r="IT54" s="678"/>
      <c r="IU54" s="678"/>
      <c r="IV54" s="678"/>
      <c r="IW54" s="678"/>
    </row>
    <row r="55" customFormat="false" ht="12.75" hidden="false" customHeight="false" outlineLevel="0" collapsed="false">
      <c r="A55" s="94" t="n">
        <v>27460</v>
      </c>
      <c r="B55" s="94" t="s">
        <v>140</v>
      </c>
      <c r="C55" s="95" t="n">
        <v>37257</v>
      </c>
      <c r="D55" s="95" t="n">
        <v>37986</v>
      </c>
      <c r="E55" s="94" t="n">
        <f aca="false">$E$2</f>
        <v>30</v>
      </c>
      <c r="F55" s="679" t="n">
        <v>55000</v>
      </c>
      <c r="G55" s="616" t="n">
        <f aca="false">SUM(E55*F55)</f>
        <v>1650000</v>
      </c>
      <c r="H55" s="582" t="n">
        <f aca="false">SUM(I55*30.4)</f>
        <v>3.192</v>
      </c>
      <c r="I55" s="93" t="n">
        <v>0.105</v>
      </c>
      <c r="J55" s="663" t="n">
        <v>0.0033</v>
      </c>
      <c r="K55" s="93" t="n">
        <f aca="false">SUM(I55+J55)</f>
        <v>0.1083</v>
      </c>
      <c r="L55" s="636" t="n">
        <f aca="false">SUM(I55*G55)</f>
        <v>173250</v>
      </c>
      <c r="M55" s="584" t="n">
        <f aca="false">SUM(J55*G55)</f>
        <v>5445</v>
      </c>
      <c r="N55" s="584" t="n">
        <f aca="false">SUM(L55:M55)</f>
        <v>178695</v>
      </c>
      <c r="O55" s="626" t="s">
        <v>612</v>
      </c>
      <c r="P55" s="617"/>
      <c r="Q55" s="595"/>
      <c r="R55" s="618"/>
      <c r="S55" s="617"/>
      <c r="T55" s="600"/>
      <c r="U55" s="596"/>
      <c r="V55" s="619"/>
      <c r="W55" s="619"/>
      <c r="X55" s="619"/>
      <c r="Y55" s="619"/>
      <c r="Z55" s="619"/>
      <c r="AA55" s="619"/>
      <c r="AB55" s="619"/>
      <c r="AC55" s="619"/>
      <c r="AD55" s="619"/>
      <c r="AE55" s="619"/>
      <c r="AF55" s="619"/>
      <c r="AG55" s="619"/>
      <c r="AH55" s="619"/>
      <c r="AI55" s="619"/>
      <c r="AJ55" s="619"/>
      <c r="AK55" s="619"/>
      <c r="AL55" s="619"/>
      <c r="AM55" s="619"/>
      <c r="AN55" s="619"/>
      <c r="AO55" s="619"/>
      <c r="AP55" s="619"/>
      <c r="AQ55" s="619"/>
      <c r="AR55" s="619"/>
      <c r="AS55" s="619"/>
      <c r="AT55" s="619"/>
      <c r="AU55" s="619"/>
      <c r="AV55" s="619"/>
      <c r="AW55" s="619"/>
      <c r="AX55" s="619"/>
      <c r="AY55" s="619"/>
      <c r="AZ55" s="619"/>
      <c r="BA55" s="619"/>
      <c r="BB55" s="619"/>
      <c r="BC55" s="619"/>
      <c r="BD55" s="619"/>
      <c r="BE55" s="619"/>
      <c r="BF55" s="619"/>
      <c r="BG55" s="619"/>
      <c r="BH55" s="619"/>
      <c r="BI55" s="619"/>
      <c r="BJ55" s="619"/>
      <c r="BK55" s="619"/>
      <c r="BL55" s="619"/>
      <c r="BM55" s="619"/>
      <c r="BN55" s="619"/>
      <c r="BO55" s="619"/>
      <c r="BP55" s="619"/>
      <c r="BQ55" s="619"/>
      <c r="BR55" s="619"/>
      <c r="BS55" s="619"/>
      <c r="BT55" s="619"/>
      <c r="BU55" s="619"/>
      <c r="BV55" s="619"/>
      <c r="BW55" s="619"/>
      <c r="BX55" s="619"/>
      <c r="BY55" s="619"/>
      <c r="BZ55" s="619"/>
      <c r="CA55" s="619"/>
      <c r="CB55" s="619"/>
      <c r="CC55" s="619"/>
      <c r="CD55" s="619"/>
      <c r="CE55" s="619"/>
      <c r="CF55" s="619"/>
      <c r="CG55" s="619"/>
      <c r="CH55" s="619"/>
      <c r="CI55" s="619"/>
      <c r="CJ55" s="619"/>
      <c r="CK55" s="619"/>
      <c r="CL55" s="619"/>
      <c r="CM55" s="619"/>
      <c r="CN55" s="619"/>
      <c r="CO55" s="619"/>
      <c r="CP55" s="619"/>
      <c r="CQ55" s="619"/>
      <c r="CR55" s="619"/>
      <c r="CS55" s="619"/>
      <c r="CT55" s="619"/>
      <c r="CU55" s="619"/>
      <c r="CV55" s="619"/>
      <c r="CW55" s="619"/>
      <c r="CX55" s="619"/>
      <c r="CY55" s="619"/>
      <c r="CZ55" s="619"/>
      <c r="DA55" s="619"/>
      <c r="DB55" s="619"/>
      <c r="DC55" s="619"/>
      <c r="DD55" s="619"/>
      <c r="DE55" s="619"/>
      <c r="DF55" s="619"/>
      <c r="DG55" s="619"/>
      <c r="DH55" s="619"/>
      <c r="DI55" s="619"/>
      <c r="DJ55" s="619"/>
      <c r="DK55" s="619"/>
      <c r="DL55" s="619"/>
      <c r="DM55" s="619"/>
      <c r="DN55" s="619"/>
      <c r="DO55" s="619"/>
      <c r="DP55" s="619"/>
      <c r="DQ55" s="619"/>
      <c r="DR55" s="619"/>
      <c r="DS55" s="619"/>
      <c r="DT55" s="619"/>
      <c r="DU55" s="619"/>
      <c r="DV55" s="619"/>
      <c r="DW55" s="619"/>
      <c r="DX55" s="619"/>
      <c r="DY55" s="619"/>
      <c r="DZ55" s="619"/>
      <c r="EA55" s="619"/>
      <c r="EB55" s="619"/>
      <c r="EC55" s="619"/>
      <c r="ED55" s="619"/>
      <c r="EE55" s="619"/>
      <c r="EF55" s="619"/>
      <c r="EG55" s="619"/>
      <c r="EH55" s="619"/>
      <c r="EI55" s="619"/>
      <c r="EJ55" s="619"/>
      <c r="EK55" s="619"/>
      <c r="EL55" s="619"/>
      <c r="EM55" s="619"/>
      <c r="EN55" s="619"/>
      <c r="EO55" s="619"/>
      <c r="EP55" s="619"/>
      <c r="EQ55" s="619"/>
      <c r="ER55" s="619"/>
      <c r="ES55" s="619"/>
      <c r="ET55" s="619"/>
      <c r="EU55" s="619"/>
      <c r="EV55" s="619"/>
      <c r="EW55" s="619"/>
      <c r="EX55" s="619"/>
      <c r="EY55" s="619"/>
      <c r="EZ55" s="619"/>
      <c r="FA55" s="619"/>
      <c r="FB55" s="619"/>
      <c r="FC55" s="619"/>
      <c r="FD55" s="619"/>
      <c r="FE55" s="619"/>
      <c r="FF55" s="619"/>
      <c r="FG55" s="619"/>
      <c r="FH55" s="619"/>
      <c r="FI55" s="619"/>
      <c r="FJ55" s="619"/>
      <c r="FK55" s="619"/>
      <c r="FL55" s="619"/>
      <c r="FM55" s="619"/>
      <c r="FN55" s="619"/>
      <c r="FO55" s="619"/>
      <c r="FP55" s="619"/>
      <c r="FQ55" s="619"/>
      <c r="FR55" s="619"/>
      <c r="FS55" s="619"/>
      <c r="FT55" s="619"/>
      <c r="FU55" s="619"/>
      <c r="FV55" s="619"/>
      <c r="FW55" s="619"/>
      <c r="FX55" s="619"/>
      <c r="FY55" s="619"/>
      <c r="FZ55" s="619"/>
      <c r="GA55" s="619"/>
      <c r="GB55" s="619"/>
      <c r="GC55" s="619"/>
      <c r="GD55" s="619"/>
      <c r="GE55" s="619"/>
      <c r="GF55" s="619"/>
      <c r="GG55" s="619"/>
      <c r="GH55" s="619"/>
      <c r="GI55" s="619"/>
      <c r="GJ55" s="619"/>
      <c r="GK55" s="619"/>
      <c r="GL55" s="619"/>
      <c r="GM55" s="619"/>
      <c r="GN55" s="619"/>
      <c r="GO55" s="619"/>
      <c r="GP55" s="619"/>
      <c r="GQ55" s="619"/>
      <c r="GR55" s="619"/>
      <c r="GS55" s="619"/>
      <c r="GT55" s="619"/>
      <c r="GU55" s="619"/>
      <c r="GV55" s="619"/>
      <c r="GW55" s="619"/>
      <c r="GX55" s="619"/>
      <c r="GY55" s="619"/>
      <c r="GZ55" s="619"/>
      <c r="HA55" s="619"/>
      <c r="HB55" s="619"/>
      <c r="HC55" s="619"/>
      <c r="HD55" s="619"/>
      <c r="HE55" s="619"/>
      <c r="HF55" s="619"/>
      <c r="HG55" s="619"/>
      <c r="HH55" s="619"/>
      <c r="HI55" s="619"/>
      <c r="HJ55" s="619"/>
      <c r="HK55" s="619"/>
      <c r="HL55" s="619"/>
      <c r="HM55" s="619"/>
      <c r="HN55" s="619"/>
      <c r="HO55" s="619"/>
      <c r="HP55" s="619"/>
      <c r="HQ55" s="619"/>
      <c r="HR55" s="619"/>
      <c r="HS55" s="619"/>
      <c r="HT55" s="619"/>
      <c r="HU55" s="619"/>
      <c r="HV55" s="619"/>
      <c r="HW55" s="619"/>
      <c r="HX55" s="619"/>
      <c r="HY55" s="619"/>
      <c r="HZ55" s="619"/>
      <c r="IA55" s="619"/>
      <c r="IB55" s="619"/>
      <c r="IC55" s="619"/>
      <c r="ID55" s="619"/>
      <c r="IE55" s="619"/>
      <c r="IF55" s="619"/>
      <c r="IG55" s="619"/>
      <c r="IH55" s="619"/>
      <c r="II55" s="619"/>
      <c r="IJ55" s="619"/>
      <c r="IK55" s="619"/>
      <c r="IL55" s="619"/>
      <c r="IM55" s="619"/>
      <c r="IN55" s="619"/>
      <c r="IO55" s="619"/>
      <c r="IP55" s="619"/>
      <c r="IQ55" s="619"/>
      <c r="IR55" s="619"/>
      <c r="IS55" s="619"/>
      <c r="IT55" s="619"/>
      <c r="IU55" s="619"/>
      <c r="IV55" s="619"/>
      <c r="IW55" s="619"/>
    </row>
    <row r="56" customFormat="false" ht="12.75" hidden="false" customHeight="false" outlineLevel="0" collapsed="false">
      <c r="A56" s="588"/>
      <c r="B56" s="588"/>
      <c r="C56" s="648"/>
      <c r="D56" s="96"/>
      <c r="E56" s="637"/>
      <c r="F56" s="638" t="n">
        <f aca="false">SUM(F49:F55)</f>
        <v>333000</v>
      </c>
      <c r="G56" s="653"/>
      <c r="H56" s="592" t="s">
        <v>576</v>
      </c>
      <c r="I56" s="93" t="n">
        <f aca="false">L56/(F56*E2)</f>
        <v>0.0538256756756757</v>
      </c>
      <c r="L56" s="584" t="n">
        <f aca="false">SUM(L49:L55)</f>
        <v>537718.5</v>
      </c>
      <c r="M56" s="593"/>
      <c r="N56" s="593"/>
      <c r="O56" s="593"/>
      <c r="P56" s="654"/>
      <c r="Q56" s="680"/>
      <c r="R56" s="655"/>
      <c r="S56" s="640"/>
      <c r="T56" s="642"/>
      <c r="U56" s="596"/>
      <c r="V56" s="599"/>
      <c r="W56" s="599"/>
      <c r="X56" s="599"/>
      <c r="Y56" s="599"/>
      <c r="Z56" s="599"/>
      <c r="AA56" s="599"/>
      <c r="AB56" s="599"/>
      <c r="AC56" s="599"/>
      <c r="AD56" s="599"/>
      <c r="AE56" s="599"/>
      <c r="AF56" s="599"/>
      <c r="AG56" s="599"/>
      <c r="AH56" s="599"/>
      <c r="AI56" s="599"/>
      <c r="AJ56" s="599"/>
      <c r="AK56" s="599"/>
      <c r="AL56" s="599"/>
      <c r="AM56" s="599"/>
      <c r="AN56" s="599"/>
      <c r="AO56" s="599"/>
      <c r="AP56" s="599"/>
      <c r="AQ56" s="599"/>
      <c r="AR56" s="599"/>
      <c r="AS56" s="599"/>
      <c r="AT56" s="599"/>
      <c r="AU56" s="599"/>
      <c r="AV56" s="599"/>
      <c r="AW56" s="599"/>
      <c r="AX56" s="599"/>
      <c r="AY56" s="599"/>
      <c r="AZ56" s="599"/>
      <c r="BA56" s="599"/>
      <c r="BB56" s="599"/>
      <c r="BC56" s="599"/>
      <c r="BD56" s="599"/>
      <c r="BE56" s="599"/>
      <c r="BF56" s="599"/>
      <c r="BG56" s="599"/>
      <c r="BH56" s="599"/>
      <c r="BI56" s="599"/>
      <c r="BJ56" s="599"/>
      <c r="BK56" s="599"/>
      <c r="BL56" s="599"/>
      <c r="BM56" s="599"/>
      <c r="BN56" s="599"/>
      <c r="BO56" s="599"/>
      <c r="BP56" s="599"/>
      <c r="BQ56" s="599"/>
      <c r="BR56" s="599"/>
      <c r="BS56" s="599"/>
      <c r="BT56" s="599"/>
      <c r="BU56" s="599"/>
      <c r="BV56" s="599"/>
      <c r="BW56" s="599"/>
      <c r="BX56" s="599"/>
      <c r="BY56" s="599"/>
      <c r="BZ56" s="599"/>
      <c r="CA56" s="599"/>
      <c r="CB56" s="599"/>
      <c r="CC56" s="599"/>
      <c r="CD56" s="599"/>
      <c r="CE56" s="599"/>
      <c r="CF56" s="599"/>
      <c r="CG56" s="599"/>
      <c r="CH56" s="599"/>
      <c r="CI56" s="599"/>
      <c r="CJ56" s="599"/>
      <c r="CK56" s="599"/>
      <c r="CL56" s="599"/>
      <c r="CM56" s="599"/>
      <c r="CN56" s="599"/>
      <c r="CO56" s="599"/>
      <c r="CP56" s="599"/>
      <c r="CQ56" s="599"/>
      <c r="CR56" s="599"/>
      <c r="CS56" s="599"/>
      <c r="CT56" s="599"/>
      <c r="CU56" s="599"/>
      <c r="CV56" s="599"/>
      <c r="CW56" s="599"/>
      <c r="CX56" s="599"/>
      <c r="CY56" s="599"/>
      <c r="CZ56" s="599"/>
      <c r="DA56" s="599"/>
      <c r="DB56" s="599"/>
      <c r="DC56" s="599"/>
      <c r="DD56" s="599"/>
      <c r="DE56" s="599"/>
      <c r="DF56" s="599"/>
      <c r="DG56" s="599"/>
      <c r="DH56" s="599"/>
      <c r="DI56" s="599"/>
      <c r="DJ56" s="599"/>
      <c r="DK56" s="599"/>
      <c r="DL56" s="599"/>
      <c r="DM56" s="599"/>
      <c r="DN56" s="599"/>
      <c r="DO56" s="599"/>
      <c r="DP56" s="599"/>
      <c r="DQ56" s="599"/>
      <c r="DR56" s="599"/>
      <c r="DS56" s="599"/>
      <c r="DT56" s="599"/>
      <c r="DU56" s="599"/>
      <c r="DV56" s="599"/>
      <c r="DW56" s="599"/>
      <c r="DX56" s="599"/>
      <c r="DY56" s="599"/>
      <c r="DZ56" s="599"/>
      <c r="EA56" s="599"/>
      <c r="EB56" s="599"/>
      <c r="EC56" s="599"/>
      <c r="ED56" s="599"/>
      <c r="EE56" s="599"/>
      <c r="EF56" s="599"/>
      <c r="EG56" s="599"/>
      <c r="EH56" s="599"/>
      <c r="EI56" s="599"/>
      <c r="EJ56" s="599"/>
      <c r="EK56" s="599"/>
      <c r="EL56" s="599"/>
      <c r="EM56" s="599"/>
      <c r="EN56" s="599"/>
      <c r="EO56" s="599"/>
      <c r="EP56" s="599"/>
      <c r="EQ56" s="599"/>
      <c r="ER56" s="599"/>
      <c r="ES56" s="599"/>
      <c r="ET56" s="599"/>
      <c r="EU56" s="599"/>
      <c r="EV56" s="599"/>
      <c r="EW56" s="599"/>
      <c r="EX56" s="599"/>
      <c r="EY56" s="599"/>
      <c r="EZ56" s="599"/>
      <c r="FA56" s="599"/>
      <c r="FB56" s="599"/>
      <c r="FC56" s="599"/>
      <c r="FD56" s="599"/>
      <c r="FE56" s="599"/>
      <c r="FF56" s="599"/>
      <c r="FG56" s="599"/>
      <c r="FH56" s="599"/>
      <c r="FI56" s="599"/>
      <c r="FJ56" s="599"/>
      <c r="FK56" s="599"/>
      <c r="FL56" s="599"/>
      <c r="FM56" s="599"/>
      <c r="FN56" s="599"/>
      <c r="FO56" s="599"/>
      <c r="FP56" s="599"/>
      <c r="FQ56" s="599"/>
      <c r="FR56" s="599"/>
      <c r="FS56" s="599"/>
      <c r="FT56" s="599"/>
      <c r="FU56" s="599"/>
      <c r="FV56" s="599"/>
      <c r="FW56" s="599"/>
      <c r="FX56" s="599"/>
      <c r="FY56" s="599"/>
      <c r="FZ56" s="599"/>
      <c r="GA56" s="599"/>
      <c r="GB56" s="599"/>
      <c r="GC56" s="599"/>
      <c r="GD56" s="599"/>
      <c r="GE56" s="599"/>
      <c r="GF56" s="599"/>
      <c r="GG56" s="599"/>
      <c r="GH56" s="599"/>
      <c r="GI56" s="599"/>
      <c r="GJ56" s="599"/>
      <c r="GK56" s="599"/>
      <c r="GL56" s="599"/>
      <c r="GM56" s="599"/>
      <c r="GN56" s="599"/>
      <c r="GO56" s="599"/>
      <c r="GP56" s="599"/>
      <c r="GQ56" s="599"/>
      <c r="GR56" s="599"/>
      <c r="GS56" s="599"/>
      <c r="GT56" s="599"/>
      <c r="GU56" s="599"/>
      <c r="GV56" s="599"/>
      <c r="GW56" s="599"/>
      <c r="GX56" s="599"/>
      <c r="GY56" s="599"/>
      <c r="GZ56" s="599"/>
      <c r="HA56" s="599"/>
      <c r="HB56" s="599"/>
      <c r="HC56" s="599"/>
      <c r="HD56" s="599"/>
      <c r="HE56" s="599"/>
      <c r="HF56" s="599"/>
      <c r="HG56" s="599"/>
      <c r="HH56" s="599"/>
      <c r="HI56" s="599"/>
      <c r="HJ56" s="599"/>
      <c r="HK56" s="599"/>
      <c r="HL56" s="599"/>
      <c r="HM56" s="599"/>
      <c r="HN56" s="599"/>
      <c r="HO56" s="599"/>
      <c r="HP56" s="599"/>
      <c r="HQ56" s="599"/>
      <c r="HR56" s="599"/>
      <c r="HS56" s="599"/>
      <c r="HT56" s="599"/>
      <c r="HU56" s="599"/>
      <c r="HV56" s="599"/>
      <c r="HW56" s="599"/>
      <c r="HX56" s="599"/>
      <c r="HY56" s="599"/>
      <c r="HZ56" s="599"/>
      <c r="IA56" s="599"/>
      <c r="IB56" s="599"/>
      <c r="IC56" s="599"/>
      <c r="ID56" s="599"/>
      <c r="IE56" s="599"/>
      <c r="IF56" s="599"/>
      <c r="IG56" s="599"/>
      <c r="IH56" s="599"/>
      <c r="II56" s="599"/>
      <c r="IJ56" s="599"/>
      <c r="IK56" s="599"/>
      <c r="IL56" s="599"/>
      <c r="IM56" s="599"/>
      <c r="IN56" s="599"/>
      <c r="IO56" s="599"/>
      <c r="IP56" s="599"/>
      <c r="IQ56" s="599"/>
      <c r="IR56" s="599"/>
      <c r="IS56" s="599"/>
      <c r="IT56" s="599"/>
      <c r="IU56" s="599"/>
      <c r="IV56" s="599"/>
      <c r="IW56" s="599"/>
    </row>
    <row r="57" customFormat="false" ht="12.75" hidden="false" customHeight="false" outlineLevel="0" collapsed="false">
      <c r="A57" s="588"/>
      <c r="B57" s="588"/>
      <c r="C57" s="648"/>
      <c r="D57" s="96"/>
      <c r="E57" s="637"/>
      <c r="F57" s="643"/>
      <c r="G57" s="653"/>
      <c r="H57" s="592"/>
      <c r="I57" s="93"/>
      <c r="L57" s="608"/>
      <c r="M57" s="593"/>
      <c r="N57" s="593"/>
      <c r="O57" s="593"/>
      <c r="P57" s="654"/>
      <c r="Q57" s="680"/>
      <c r="R57" s="655"/>
      <c r="S57" s="640"/>
      <c r="T57" s="642"/>
      <c r="U57" s="596"/>
      <c r="V57" s="599"/>
      <c r="W57" s="599"/>
      <c r="X57" s="599"/>
      <c r="Y57" s="599"/>
      <c r="Z57" s="599"/>
      <c r="AA57" s="599"/>
      <c r="AB57" s="599"/>
      <c r="AC57" s="599"/>
      <c r="AD57" s="599"/>
      <c r="AE57" s="599"/>
      <c r="AF57" s="599"/>
      <c r="AG57" s="599"/>
      <c r="AH57" s="599"/>
      <c r="AI57" s="599"/>
      <c r="AJ57" s="599"/>
      <c r="AK57" s="599"/>
      <c r="AL57" s="599"/>
      <c r="AM57" s="599"/>
      <c r="AN57" s="599"/>
      <c r="AO57" s="599"/>
      <c r="AP57" s="599"/>
      <c r="AQ57" s="599"/>
      <c r="AR57" s="599"/>
      <c r="AS57" s="599"/>
      <c r="AT57" s="599"/>
      <c r="AU57" s="599"/>
      <c r="AV57" s="599"/>
      <c r="AW57" s="599"/>
      <c r="AX57" s="599"/>
      <c r="AY57" s="599"/>
      <c r="AZ57" s="599"/>
      <c r="BA57" s="599"/>
      <c r="BB57" s="599"/>
      <c r="BC57" s="599"/>
      <c r="BD57" s="599"/>
      <c r="BE57" s="599"/>
      <c r="BF57" s="599"/>
      <c r="BG57" s="599"/>
      <c r="BH57" s="599"/>
      <c r="BI57" s="599"/>
      <c r="BJ57" s="599"/>
      <c r="BK57" s="599"/>
      <c r="BL57" s="599"/>
      <c r="BM57" s="599"/>
      <c r="BN57" s="599"/>
      <c r="BO57" s="599"/>
      <c r="BP57" s="599"/>
      <c r="BQ57" s="599"/>
      <c r="BR57" s="599"/>
      <c r="BS57" s="599"/>
      <c r="BT57" s="599"/>
      <c r="BU57" s="599"/>
      <c r="BV57" s="599"/>
      <c r="BW57" s="599"/>
      <c r="BX57" s="599"/>
      <c r="BY57" s="599"/>
      <c r="BZ57" s="599"/>
      <c r="CA57" s="599"/>
      <c r="CB57" s="599"/>
      <c r="CC57" s="599"/>
      <c r="CD57" s="599"/>
      <c r="CE57" s="599"/>
      <c r="CF57" s="599"/>
      <c r="CG57" s="599"/>
      <c r="CH57" s="599"/>
      <c r="CI57" s="599"/>
      <c r="CJ57" s="599"/>
      <c r="CK57" s="599"/>
      <c r="CL57" s="599"/>
      <c r="CM57" s="599"/>
      <c r="CN57" s="599"/>
      <c r="CO57" s="599"/>
      <c r="CP57" s="599"/>
      <c r="CQ57" s="599"/>
      <c r="CR57" s="599"/>
      <c r="CS57" s="599"/>
      <c r="CT57" s="599"/>
      <c r="CU57" s="599"/>
      <c r="CV57" s="599"/>
      <c r="CW57" s="599"/>
      <c r="CX57" s="599"/>
      <c r="CY57" s="599"/>
      <c r="CZ57" s="599"/>
      <c r="DA57" s="599"/>
      <c r="DB57" s="599"/>
      <c r="DC57" s="599"/>
      <c r="DD57" s="599"/>
      <c r="DE57" s="599"/>
      <c r="DF57" s="599"/>
      <c r="DG57" s="599"/>
      <c r="DH57" s="599"/>
      <c r="DI57" s="599"/>
      <c r="DJ57" s="599"/>
      <c r="DK57" s="599"/>
      <c r="DL57" s="599"/>
      <c r="DM57" s="599"/>
      <c r="DN57" s="599"/>
      <c r="DO57" s="599"/>
      <c r="DP57" s="599"/>
      <c r="DQ57" s="599"/>
      <c r="DR57" s="599"/>
      <c r="DS57" s="599"/>
      <c r="DT57" s="599"/>
      <c r="DU57" s="599"/>
      <c r="DV57" s="599"/>
      <c r="DW57" s="599"/>
      <c r="DX57" s="599"/>
      <c r="DY57" s="599"/>
      <c r="DZ57" s="599"/>
      <c r="EA57" s="599"/>
      <c r="EB57" s="599"/>
      <c r="EC57" s="599"/>
      <c r="ED57" s="599"/>
      <c r="EE57" s="599"/>
      <c r="EF57" s="599"/>
      <c r="EG57" s="599"/>
      <c r="EH57" s="599"/>
      <c r="EI57" s="599"/>
      <c r="EJ57" s="599"/>
      <c r="EK57" s="599"/>
      <c r="EL57" s="599"/>
      <c r="EM57" s="599"/>
      <c r="EN57" s="599"/>
      <c r="EO57" s="599"/>
      <c r="EP57" s="599"/>
      <c r="EQ57" s="599"/>
      <c r="ER57" s="599"/>
      <c r="ES57" s="599"/>
      <c r="ET57" s="599"/>
      <c r="EU57" s="599"/>
      <c r="EV57" s="599"/>
      <c r="EW57" s="599"/>
      <c r="EX57" s="599"/>
      <c r="EY57" s="599"/>
      <c r="EZ57" s="599"/>
      <c r="FA57" s="599"/>
      <c r="FB57" s="599"/>
      <c r="FC57" s="599"/>
      <c r="FD57" s="599"/>
      <c r="FE57" s="599"/>
      <c r="FF57" s="599"/>
      <c r="FG57" s="599"/>
      <c r="FH57" s="599"/>
      <c r="FI57" s="599"/>
      <c r="FJ57" s="599"/>
      <c r="FK57" s="599"/>
      <c r="FL57" s="599"/>
      <c r="FM57" s="599"/>
      <c r="FN57" s="599"/>
      <c r="FO57" s="599"/>
      <c r="FP57" s="599"/>
      <c r="FQ57" s="599"/>
      <c r="FR57" s="599"/>
      <c r="FS57" s="599"/>
      <c r="FT57" s="599"/>
      <c r="FU57" s="599"/>
      <c r="FV57" s="599"/>
      <c r="FW57" s="599"/>
      <c r="FX57" s="599"/>
      <c r="FY57" s="599"/>
      <c r="FZ57" s="599"/>
      <c r="GA57" s="599"/>
      <c r="GB57" s="599"/>
      <c r="GC57" s="599"/>
      <c r="GD57" s="599"/>
      <c r="GE57" s="599"/>
      <c r="GF57" s="599"/>
      <c r="GG57" s="599"/>
      <c r="GH57" s="599"/>
      <c r="GI57" s="599"/>
      <c r="GJ57" s="599"/>
      <c r="GK57" s="599"/>
      <c r="GL57" s="599"/>
      <c r="GM57" s="599"/>
      <c r="GN57" s="599"/>
      <c r="GO57" s="599"/>
      <c r="GP57" s="599"/>
      <c r="GQ57" s="599"/>
      <c r="GR57" s="599"/>
      <c r="GS57" s="599"/>
      <c r="GT57" s="599"/>
      <c r="GU57" s="599"/>
      <c r="GV57" s="599"/>
      <c r="GW57" s="599"/>
      <c r="GX57" s="599"/>
      <c r="GY57" s="599"/>
      <c r="GZ57" s="599"/>
      <c r="HA57" s="599"/>
      <c r="HB57" s="599"/>
      <c r="HC57" s="599"/>
      <c r="HD57" s="599"/>
      <c r="HE57" s="599"/>
      <c r="HF57" s="599"/>
      <c r="HG57" s="599"/>
      <c r="HH57" s="599"/>
      <c r="HI57" s="599"/>
      <c r="HJ57" s="599"/>
      <c r="HK57" s="599"/>
      <c r="HL57" s="599"/>
      <c r="HM57" s="599"/>
      <c r="HN57" s="599"/>
      <c r="HO57" s="599"/>
      <c r="HP57" s="599"/>
      <c r="HQ57" s="599"/>
      <c r="HR57" s="599"/>
      <c r="HS57" s="599"/>
      <c r="HT57" s="599"/>
      <c r="HU57" s="599"/>
      <c r="HV57" s="599"/>
      <c r="HW57" s="599"/>
      <c r="HX57" s="599"/>
      <c r="HY57" s="599"/>
      <c r="HZ57" s="599"/>
      <c r="IA57" s="599"/>
      <c r="IB57" s="599"/>
      <c r="IC57" s="599"/>
      <c r="ID57" s="599"/>
      <c r="IE57" s="599"/>
      <c r="IF57" s="599"/>
      <c r="IG57" s="599"/>
      <c r="IH57" s="599"/>
      <c r="II57" s="599"/>
      <c r="IJ57" s="599"/>
      <c r="IK57" s="599"/>
      <c r="IL57" s="599"/>
      <c r="IM57" s="599"/>
      <c r="IN57" s="599"/>
      <c r="IO57" s="599"/>
      <c r="IP57" s="599"/>
      <c r="IQ57" s="599"/>
      <c r="IR57" s="599"/>
      <c r="IS57" s="599"/>
      <c r="IT57" s="599"/>
      <c r="IU57" s="599"/>
      <c r="IV57" s="599"/>
      <c r="IW57" s="599"/>
    </row>
    <row r="58" customFormat="false" ht="12.75" hidden="false" customHeight="false" outlineLevel="0" collapsed="false">
      <c r="A58" s="644" t="s">
        <v>584</v>
      </c>
      <c r="B58" s="644" t="s">
        <v>584</v>
      </c>
      <c r="C58" s="648"/>
      <c r="D58" s="96"/>
      <c r="E58" s="637"/>
      <c r="F58" s="639"/>
      <c r="G58" s="653"/>
      <c r="H58" s="592"/>
      <c r="L58" s="593"/>
      <c r="M58" s="593"/>
      <c r="N58" s="593"/>
      <c r="O58" s="593"/>
      <c r="P58" s="654"/>
      <c r="Q58" s="680"/>
      <c r="R58" s="655"/>
      <c r="S58" s="640"/>
      <c r="T58" s="642"/>
      <c r="U58" s="596"/>
      <c r="V58" s="599"/>
      <c r="W58" s="599"/>
      <c r="X58" s="599"/>
      <c r="Y58" s="599"/>
      <c r="Z58" s="599"/>
      <c r="AA58" s="599"/>
      <c r="AB58" s="599"/>
      <c r="AC58" s="599"/>
      <c r="AD58" s="599"/>
      <c r="AE58" s="599"/>
      <c r="AF58" s="599"/>
      <c r="AG58" s="599"/>
      <c r="AH58" s="599"/>
      <c r="AI58" s="599"/>
      <c r="AJ58" s="599"/>
      <c r="AK58" s="599"/>
      <c r="AL58" s="599"/>
      <c r="AM58" s="599"/>
      <c r="AN58" s="599"/>
      <c r="AO58" s="599"/>
      <c r="AP58" s="599"/>
      <c r="AQ58" s="599"/>
      <c r="AR58" s="599"/>
      <c r="AS58" s="599"/>
      <c r="AT58" s="599"/>
      <c r="AU58" s="599"/>
      <c r="AV58" s="599"/>
      <c r="AW58" s="599"/>
      <c r="AX58" s="599"/>
      <c r="AY58" s="599"/>
      <c r="AZ58" s="599"/>
      <c r="BA58" s="599"/>
      <c r="BB58" s="599"/>
      <c r="BC58" s="599"/>
      <c r="BD58" s="599"/>
      <c r="BE58" s="599"/>
      <c r="BF58" s="599"/>
      <c r="BG58" s="599"/>
      <c r="BH58" s="599"/>
      <c r="BI58" s="599"/>
      <c r="BJ58" s="599"/>
      <c r="BK58" s="599"/>
      <c r="BL58" s="599"/>
      <c r="BM58" s="599"/>
      <c r="BN58" s="599"/>
      <c r="BO58" s="599"/>
      <c r="BP58" s="599"/>
      <c r="BQ58" s="599"/>
      <c r="BR58" s="599"/>
      <c r="BS58" s="599"/>
      <c r="BT58" s="599"/>
      <c r="BU58" s="599"/>
      <c r="BV58" s="599"/>
      <c r="BW58" s="599"/>
      <c r="BX58" s="599"/>
      <c r="BY58" s="599"/>
      <c r="BZ58" s="599"/>
      <c r="CA58" s="599"/>
      <c r="CB58" s="599"/>
      <c r="CC58" s="599"/>
      <c r="CD58" s="599"/>
      <c r="CE58" s="599"/>
      <c r="CF58" s="599"/>
      <c r="CG58" s="599"/>
      <c r="CH58" s="599"/>
      <c r="CI58" s="599"/>
      <c r="CJ58" s="599"/>
      <c r="CK58" s="599"/>
      <c r="CL58" s="599"/>
      <c r="CM58" s="599"/>
      <c r="CN58" s="599"/>
      <c r="CO58" s="599"/>
      <c r="CP58" s="599"/>
      <c r="CQ58" s="599"/>
      <c r="CR58" s="599"/>
      <c r="CS58" s="599"/>
      <c r="CT58" s="599"/>
      <c r="CU58" s="599"/>
      <c r="CV58" s="599"/>
      <c r="CW58" s="599"/>
      <c r="CX58" s="599"/>
      <c r="CY58" s="599"/>
      <c r="CZ58" s="599"/>
      <c r="DA58" s="599"/>
      <c r="DB58" s="599"/>
      <c r="DC58" s="599"/>
      <c r="DD58" s="599"/>
      <c r="DE58" s="599"/>
      <c r="DF58" s="599"/>
      <c r="DG58" s="599"/>
      <c r="DH58" s="599"/>
      <c r="DI58" s="599"/>
      <c r="DJ58" s="599"/>
      <c r="DK58" s="599"/>
      <c r="DL58" s="599"/>
      <c r="DM58" s="599"/>
      <c r="DN58" s="599"/>
      <c r="DO58" s="599"/>
      <c r="DP58" s="599"/>
      <c r="DQ58" s="599"/>
      <c r="DR58" s="599"/>
      <c r="DS58" s="599"/>
      <c r="DT58" s="599"/>
      <c r="DU58" s="599"/>
      <c r="DV58" s="599"/>
      <c r="DW58" s="599"/>
      <c r="DX58" s="599"/>
      <c r="DY58" s="599"/>
      <c r="DZ58" s="599"/>
      <c r="EA58" s="599"/>
      <c r="EB58" s="599"/>
      <c r="EC58" s="599"/>
      <c r="ED58" s="599"/>
      <c r="EE58" s="599"/>
      <c r="EF58" s="599"/>
      <c r="EG58" s="599"/>
      <c r="EH58" s="599"/>
      <c r="EI58" s="599"/>
      <c r="EJ58" s="599"/>
      <c r="EK58" s="599"/>
      <c r="EL58" s="599"/>
      <c r="EM58" s="599"/>
      <c r="EN58" s="599"/>
      <c r="EO58" s="599"/>
      <c r="EP58" s="599"/>
      <c r="EQ58" s="599"/>
      <c r="ER58" s="599"/>
      <c r="ES58" s="599"/>
      <c r="ET58" s="599"/>
      <c r="EU58" s="599"/>
      <c r="EV58" s="599"/>
      <c r="EW58" s="599"/>
      <c r="EX58" s="599"/>
      <c r="EY58" s="599"/>
      <c r="EZ58" s="599"/>
      <c r="FA58" s="599"/>
      <c r="FB58" s="599"/>
      <c r="FC58" s="599"/>
      <c r="FD58" s="599"/>
      <c r="FE58" s="599"/>
      <c r="FF58" s="599"/>
      <c r="FG58" s="599"/>
      <c r="FH58" s="599"/>
      <c r="FI58" s="599"/>
      <c r="FJ58" s="599"/>
      <c r="FK58" s="599"/>
      <c r="FL58" s="599"/>
      <c r="FM58" s="599"/>
      <c r="FN58" s="599"/>
      <c r="FO58" s="599"/>
      <c r="FP58" s="599"/>
      <c r="FQ58" s="599"/>
      <c r="FR58" s="599"/>
      <c r="FS58" s="599"/>
      <c r="FT58" s="599"/>
      <c r="FU58" s="599"/>
      <c r="FV58" s="599"/>
      <c r="FW58" s="599"/>
      <c r="FX58" s="599"/>
      <c r="FY58" s="599"/>
      <c r="FZ58" s="599"/>
      <c r="GA58" s="599"/>
      <c r="GB58" s="599"/>
      <c r="GC58" s="599"/>
      <c r="GD58" s="599"/>
      <c r="GE58" s="599"/>
      <c r="GF58" s="599"/>
      <c r="GG58" s="599"/>
      <c r="GH58" s="599"/>
      <c r="GI58" s="599"/>
      <c r="GJ58" s="599"/>
      <c r="GK58" s="599"/>
      <c r="GL58" s="599"/>
      <c r="GM58" s="599"/>
      <c r="GN58" s="599"/>
      <c r="GO58" s="599"/>
      <c r="GP58" s="599"/>
      <c r="GQ58" s="599"/>
      <c r="GR58" s="599"/>
      <c r="GS58" s="599"/>
      <c r="GT58" s="599"/>
      <c r="GU58" s="599"/>
      <c r="GV58" s="599"/>
      <c r="GW58" s="599"/>
      <c r="GX58" s="599"/>
      <c r="GY58" s="599"/>
      <c r="GZ58" s="599"/>
      <c r="HA58" s="599"/>
      <c r="HB58" s="599"/>
      <c r="HC58" s="599"/>
      <c r="HD58" s="599"/>
      <c r="HE58" s="599"/>
      <c r="HF58" s="599"/>
      <c r="HG58" s="599"/>
      <c r="HH58" s="599"/>
      <c r="HI58" s="599"/>
      <c r="HJ58" s="599"/>
      <c r="HK58" s="599"/>
      <c r="HL58" s="599"/>
      <c r="HM58" s="599"/>
      <c r="HN58" s="599"/>
      <c r="HO58" s="599"/>
      <c r="HP58" s="599"/>
      <c r="HQ58" s="599"/>
      <c r="HR58" s="599"/>
      <c r="HS58" s="599"/>
      <c r="HT58" s="599"/>
      <c r="HU58" s="599"/>
      <c r="HV58" s="599"/>
      <c r="HW58" s="599"/>
      <c r="HX58" s="599"/>
      <c r="HY58" s="599"/>
      <c r="HZ58" s="599"/>
      <c r="IA58" s="599"/>
      <c r="IB58" s="599"/>
      <c r="IC58" s="599"/>
      <c r="ID58" s="599"/>
      <c r="IE58" s="599"/>
      <c r="IF58" s="599"/>
      <c r="IG58" s="599"/>
      <c r="IH58" s="599"/>
      <c r="II58" s="599"/>
      <c r="IJ58" s="599"/>
      <c r="IK58" s="599"/>
      <c r="IL58" s="599"/>
      <c r="IM58" s="599"/>
      <c r="IN58" s="599"/>
      <c r="IO58" s="599"/>
      <c r="IP58" s="599"/>
      <c r="IQ58" s="599"/>
      <c r="IR58" s="599"/>
      <c r="IS58" s="599"/>
      <c r="IT58" s="599"/>
      <c r="IU58" s="599"/>
      <c r="IV58" s="599"/>
      <c r="IW58" s="599"/>
    </row>
    <row r="59" customFormat="false" ht="12.75" hidden="false" customHeight="true" outlineLevel="0" collapsed="false">
      <c r="A59" s="94" t="n">
        <v>20715</v>
      </c>
      <c r="B59" s="94" t="s">
        <v>149</v>
      </c>
      <c r="C59" s="681" t="s">
        <v>516</v>
      </c>
      <c r="D59" s="95" t="n">
        <v>38656</v>
      </c>
      <c r="E59" s="94" t="n">
        <f aca="false">$E$2</f>
        <v>30</v>
      </c>
      <c r="F59" s="615" t="n">
        <v>200000</v>
      </c>
      <c r="G59" s="616" t="n">
        <f aca="false">SUM(E59*F59)</f>
        <v>6000000</v>
      </c>
      <c r="H59" s="582" t="n">
        <f aca="false">SUM(I59*30.4)</f>
        <v>3.19808</v>
      </c>
      <c r="I59" s="93" t="n">
        <v>0.1052</v>
      </c>
      <c r="J59" s="663" t="n">
        <v>0.0011</v>
      </c>
      <c r="K59" s="93" t="n">
        <f aca="false">SUM(I59+J59)</f>
        <v>0.1063</v>
      </c>
      <c r="L59" s="584" t="n">
        <f aca="false">SUM(I59*G59)</f>
        <v>631200</v>
      </c>
      <c r="M59" s="584" t="n">
        <f aca="false">SUM(J59*G59)</f>
        <v>6600</v>
      </c>
      <c r="N59" s="584" t="n">
        <f aca="false">SUM(L59:M59)</f>
        <v>637800</v>
      </c>
      <c r="O59" s="626" t="s">
        <v>110</v>
      </c>
      <c r="P59" s="617" t="s">
        <v>516</v>
      </c>
      <c r="Q59" s="621" t="s">
        <v>584</v>
      </c>
      <c r="R59" s="621" t="s">
        <v>613</v>
      </c>
      <c r="S59" s="682"/>
      <c r="T59" s="0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/>
      <c r="BB59" s="285"/>
      <c r="BC59" s="285"/>
      <c r="BD59" s="285"/>
      <c r="BE59" s="285"/>
      <c r="BF59" s="285"/>
      <c r="BG59" s="285"/>
      <c r="BH59" s="285"/>
      <c r="BI59" s="285"/>
      <c r="BJ59" s="285"/>
      <c r="BK59" s="285"/>
      <c r="BL59" s="285"/>
      <c r="BM59" s="285"/>
      <c r="BN59" s="285"/>
      <c r="BO59" s="285"/>
      <c r="BP59" s="285"/>
      <c r="BQ59" s="285"/>
      <c r="BR59" s="285"/>
      <c r="BS59" s="285"/>
      <c r="BT59" s="285"/>
      <c r="BU59" s="285"/>
      <c r="BV59" s="285"/>
      <c r="BW59" s="285"/>
      <c r="BX59" s="285"/>
      <c r="BY59" s="285"/>
      <c r="BZ59" s="285"/>
      <c r="CA59" s="285"/>
      <c r="CB59" s="285"/>
      <c r="CC59" s="285"/>
      <c r="CD59" s="285"/>
      <c r="CE59" s="285"/>
      <c r="CF59" s="285"/>
      <c r="CG59" s="285"/>
      <c r="CH59" s="285"/>
      <c r="CI59" s="285"/>
      <c r="CJ59" s="285"/>
      <c r="CK59" s="285"/>
      <c r="CL59" s="285"/>
      <c r="CM59" s="285"/>
      <c r="CN59" s="285"/>
      <c r="CO59" s="285"/>
      <c r="CP59" s="285"/>
      <c r="CQ59" s="285"/>
      <c r="CR59" s="285"/>
      <c r="CS59" s="285"/>
      <c r="CT59" s="285"/>
      <c r="CU59" s="285"/>
      <c r="CV59" s="285"/>
      <c r="CW59" s="285"/>
      <c r="CX59" s="285"/>
      <c r="CY59" s="285"/>
      <c r="CZ59" s="285"/>
      <c r="DA59" s="285"/>
      <c r="DB59" s="285"/>
      <c r="DC59" s="285"/>
      <c r="DD59" s="285"/>
      <c r="DE59" s="285"/>
      <c r="DF59" s="285"/>
      <c r="DG59" s="285"/>
      <c r="DH59" s="285"/>
      <c r="DI59" s="285"/>
      <c r="DJ59" s="285"/>
      <c r="DK59" s="285"/>
      <c r="DL59" s="285"/>
      <c r="DM59" s="285"/>
      <c r="DN59" s="285"/>
      <c r="DO59" s="285"/>
      <c r="DP59" s="285"/>
      <c r="DQ59" s="285"/>
      <c r="DR59" s="285"/>
      <c r="DS59" s="285"/>
      <c r="DT59" s="285"/>
      <c r="DU59" s="285"/>
      <c r="DV59" s="285"/>
      <c r="DW59" s="285"/>
      <c r="DX59" s="285"/>
      <c r="DY59" s="285"/>
      <c r="DZ59" s="285"/>
      <c r="EA59" s="285"/>
      <c r="EB59" s="285"/>
      <c r="EC59" s="285"/>
      <c r="ED59" s="285"/>
      <c r="EE59" s="285"/>
      <c r="EF59" s="285"/>
      <c r="EG59" s="285"/>
      <c r="EH59" s="285"/>
      <c r="EI59" s="285"/>
      <c r="EJ59" s="285"/>
      <c r="EK59" s="285"/>
      <c r="EL59" s="285"/>
      <c r="EM59" s="285"/>
      <c r="EN59" s="285"/>
      <c r="EO59" s="285"/>
      <c r="EP59" s="285"/>
      <c r="EQ59" s="285"/>
      <c r="ER59" s="285"/>
      <c r="ES59" s="285"/>
      <c r="ET59" s="285"/>
      <c r="EU59" s="285"/>
      <c r="EV59" s="285"/>
      <c r="EW59" s="285"/>
      <c r="EX59" s="285"/>
      <c r="EY59" s="285"/>
      <c r="EZ59" s="285"/>
      <c r="FA59" s="285"/>
      <c r="FB59" s="285"/>
      <c r="FC59" s="285"/>
      <c r="FD59" s="285"/>
      <c r="FE59" s="285"/>
      <c r="FF59" s="285"/>
      <c r="FG59" s="285"/>
      <c r="FH59" s="285"/>
      <c r="FI59" s="285"/>
      <c r="FJ59" s="285"/>
      <c r="FK59" s="285"/>
      <c r="FL59" s="285"/>
      <c r="FM59" s="285"/>
      <c r="FN59" s="285"/>
      <c r="FO59" s="285"/>
      <c r="FP59" s="285"/>
      <c r="FQ59" s="285"/>
      <c r="FR59" s="285"/>
      <c r="FS59" s="285"/>
      <c r="FT59" s="285"/>
      <c r="FU59" s="285"/>
      <c r="FV59" s="285"/>
      <c r="FW59" s="285"/>
      <c r="FX59" s="285"/>
      <c r="FY59" s="285"/>
      <c r="FZ59" s="285"/>
      <c r="GA59" s="285"/>
      <c r="GB59" s="285"/>
      <c r="GC59" s="285"/>
      <c r="GD59" s="285"/>
      <c r="GE59" s="285"/>
      <c r="GF59" s="285"/>
      <c r="GG59" s="285"/>
      <c r="GH59" s="285"/>
      <c r="GI59" s="285"/>
      <c r="GJ59" s="285"/>
      <c r="GK59" s="285"/>
      <c r="GL59" s="285"/>
      <c r="GM59" s="285"/>
      <c r="GN59" s="285"/>
      <c r="GO59" s="285"/>
      <c r="GP59" s="285"/>
      <c r="GQ59" s="285"/>
      <c r="GR59" s="285"/>
      <c r="GS59" s="285"/>
      <c r="GT59" s="285"/>
      <c r="GU59" s="285"/>
      <c r="GV59" s="285"/>
      <c r="GW59" s="285"/>
      <c r="GX59" s="285"/>
      <c r="GY59" s="285"/>
      <c r="GZ59" s="285"/>
      <c r="HA59" s="285"/>
      <c r="HB59" s="285"/>
      <c r="HC59" s="285"/>
      <c r="HD59" s="285"/>
      <c r="HE59" s="285"/>
      <c r="HF59" s="285"/>
      <c r="HG59" s="285"/>
      <c r="HH59" s="285"/>
      <c r="HI59" s="285"/>
      <c r="HJ59" s="285"/>
      <c r="HK59" s="285"/>
      <c r="HL59" s="285"/>
      <c r="HM59" s="285"/>
      <c r="HN59" s="285"/>
      <c r="HO59" s="285"/>
      <c r="HP59" s="285"/>
      <c r="HQ59" s="285"/>
      <c r="HR59" s="285"/>
      <c r="HS59" s="285"/>
      <c r="HT59" s="285"/>
      <c r="HU59" s="285"/>
      <c r="HV59" s="285"/>
      <c r="HW59" s="285"/>
      <c r="HX59" s="285"/>
      <c r="HY59" s="285"/>
      <c r="HZ59" s="285"/>
      <c r="IA59" s="285"/>
      <c r="IB59" s="285"/>
      <c r="IC59" s="285"/>
      <c r="ID59" s="285"/>
      <c r="IE59" s="285"/>
      <c r="IF59" s="285"/>
      <c r="IG59" s="285"/>
      <c r="IH59" s="285"/>
      <c r="II59" s="285"/>
      <c r="IJ59" s="285"/>
      <c r="IK59" s="285"/>
      <c r="IL59" s="285"/>
      <c r="IM59" s="285"/>
      <c r="IN59" s="285"/>
      <c r="IO59" s="285"/>
      <c r="IP59" s="285"/>
      <c r="IQ59" s="285"/>
      <c r="IR59" s="285"/>
      <c r="IS59" s="285"/>
      <c r="IT59" s="285"/>
      <c r="IU59" s="285"/>
      <c r="IV59" s="285"/>
      <c r="IW59" s="285"/>
    </row>
    <row r="60" customFormat="false" ht="12.75" hidden="false" customHeight="true" outlineLevel="0" collapsed="false">
      <c r="A60" s="94" t="n">
        <v>20835</v>
      </c>
      <c r="B60" s="94" t="s">
        <v>614</v>
      </c>
      <c r="C60" s="681" t="s">
        <v>615</v>
      </c>
      <c r="D60" s="95" t="n">
        <v>37315</v>
      </c>
      <c r="E60" s="94" t="n">
        <f aca="false">$E$2</f>
        <v>30</v>
      </c>
      <c r="F60" s="615" t="n">
        <v>20000</v>
      </c>
      <c r="G60" s="616" t="n">
        <f aca="false">SUM(E60*F60)</f>
        <v>600000</v>
      </c>
      <c r="H60" s="582" t="n">
        <f aca="false">SUM(I60*30.4)</f>
        <v>3.19808</v>
      </c>
      <c r="I60" s="93" t="n">
        <v>0.1052</v>
      </c>
      <c r="J60" s="663" t="n">
        <v>0.0011</v>
      </c>
      <c r="K60" s="93" t="n">
        <f aca="false">SUM(I60+J60)</f>
        <v>0.1063</v>
      </c>
      <c r="L60" s="584" t="n">
        <f aca="false">SUM(I60*G60)</f>
        <v>63120</v>
      </c>
      <c r="M60" s="584" t="n">
        <f aca="false">SUM(J60*G60)</f>
        <v>660</v>
      </c>
      <c r="N60" s="584" t="n">
        <f aca="false">SUM(L60:M60)</f>
        <v>63780</v>
      </c>
      <c r="O60" s="626" t="s">
        <v>616</v>
      </c>
      <c r="P60" s="617" t="s">
        <v>516</v>
      </c>
      <c r="Q60" s="621" t="s">
        <v>584</v>
      </c>
      <c r="R60" s="621" t="s">
        <v>613</v>
      </c>
      <c r="S60" s="683"/>
      <c r="T60" s="587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285"/>
      <c r="AO60" s="285"/>
      <c r="AP60" s="285"/>
      <c r="AQ60" s="285"/>
      <c r="AR60" s="285"/>
      <c r="AS60" s="285"/>
      <c r="AT60" s="285"/>
      <c r="AU60" s="285"/>
      <c r="AV60" s="285"/>
      <c r="AW60" s="285"/>
      <c r="AX60" s="285"/>
      <c r="AY60" s="285"/>
      <c r="AZ60" s="285"/>
      <c r="BA60" s="285"/>
      <c r="BB60" s="285"/>
      <c r="BC60" s="285"/>
      <c r="BD60" s="285"/>
      <c r="BE60" s="285"/>
      <c r="BF60" s="285"/>
      <c r="BG60" s="285"/>
      <c r="BH60" s="285"/>
      <c r="BI60" s="285"/>
      <c r="BJ60" s="285"/>
      <c r="BK60" s="285"/>
      <c r="BL60" s="285"/>
      <c r="BM60" s="285"/>
      <c r="BN60" s="285"/>
      <c r="BO60" s="285"/>
      <c r="BP60" s="285"/>
      <c r="BQ60" s="285"/>
      <c r="BR60" s="285"/>
      <c r="BS60" s="285"/>
      <c r="BT60" s="285"/>
      <c r="BU60" s="285"/>
      <c r="BV60" s="285"/>
      <c r="BW60" s="285"/>
      <c r="BX60" s="285"/>
      <c r="BY60" s="285"/>
      <c r="BZ60" s="285"/>
      <c r="CA60" s="285"/>
      <c r="CB60" s="285"/>
      <c r="CC60" s="285"/>
      <c r="CD60" s="285"/>
      <c r="CE60" s="285"/>
      <c r="CF60" s="285"/>
      <c r="CG60" s="285"/>
      <c r="CH60" s="285"/>
      <c r="CI60" s="285"/>
      <c r="CJ60" s="285"/>
      <c r="CK60" s="285"/>
      <c r="CL60" s="285"/>
      <c r="CM60" s="285"/>
      <c r="CN60" s="285"/>
      <c r="CO60" s="285"/>
      <c r="CP60" s="285"/>
      <c r="CQ60" s="285"/>
      <c r="CR60" s="285"/>
      <c r="CS60" s="285"/>
      <c r="CT60" s="285"/>
      <c r="CU60" s="285"/>
      <c r="CV60" s="285"/>
      <c r="CW60" s="285"/>
      <c r="CX60" s="285"/>
      <c r="CY60" s="285"/>
      <c r="CZ60" s="285"/>
      <c r="DA60" s="285"/>
      <c r="DB60" s="285"/>
      <c r="DC60" s="285"/>
      <c r="DD60" s="285"/>
      <c r="DE60" s="285"/>
      <c r="DF60" s="285"/>
      <c r="DG60" s="285"/>
      <c r="DH60" s="285"/>
      <c r="DI60" s="285"/>
      <c r="DJ60" s="285"/>
      <c r="DK60" s="285"/>
      <c r="DL60" s="285"/>
      <c r="DM60" s="285"/>
      <c r="DN60" s="285"/>
      <c r="DO60" s="285"/>
      <c r="DP60" s="285"/>
      <c r="DQ60" s="285"/>
      <c r="DR60" s="285"/>
      <c r="DS60" s="285"/>
      <c r="DT60" s="285"/>
      <c r="DU60" s="285"/>
      <c r="DV60" s="285"/>
      <c r="DW60" s="285"/>
      <c r="DX60" s="285"/>
      <c r="DY60" s="285"/>
      <c r="DZ60" s="285"/>
      <c r="EA60" s="285"/>
      <c r="EB60" s="285"/>
      <c r="EC60" s="285"/>
      <c r="ED60" s="285"/>
      <c r="EE60" s="285"/>
      <c r="EF60" s="285"/>
      <c r="EG60" s="285"/>
      <c r="EH60" s="285"/>
      <c r="EI60" s="285"/>
      <c r="EJ60" s="285"/>
      <c r="EK60" s="285"/>
      <c r="EL60" s="285"/>
      <c r="EM60" s="285"/>
      <c r="EN60" s="285"/>
      <c r="EO60" s="285"/>
      <c r="EP60" s="285"/>
      <c r="EQ60" s="285"/>
      <c r="ER60" s="285"/>
      <c r="ES60" s="285"/>
      <c r="ET60" s="285"/>
      <c r="EU60" s="285"/>
      <c r="EV60" s="285"/>
      <c r="EW60" s="285"/>
      <c r="EX60" s="285"/>
      <c r="EY60" s="285"/>
      <c r="EZ60" s="285"/>
      <c r="FA60" s="285"/>
      <c r="FB60" s="285"/>
      <c r="FC60" s="285"/>
      <c r="FD60" s="285"/>
      <c r="FE60" s="285"/>
      <c r="FF60" s="285"/>
      <c r="FG60" s="285"/>
      <c r="FH60" s="285"/>
      <c r="FI60" s="285"/>
      <c r="FJ60" s="285"/>
      <c r="FK60" s="285"/>
      <c r="FL60" s="285"/>
      <c r="FM60" s="285"/>
      <c r="FN60" s="285"/>
      <c r="FO60" s="285"/>
      <c r="FP60" s="285"/>
      <c r="FQ60" s="285"/>
      <c r="FR60" s="285"/>
      <c r="FS60" s="285"/>
      <c r="FT60" s="285"/>
      <c r="FU60" s="285"/>
      <c r="FV60" s="285"/>
      <c r="FW60" s="285"/>
      <c r="FX60" s="285"/>
      <c r="FY60" s="285"/>
      <c r="FZ60" s="285"/>
      <c r="GA60" s="285"/>
      <c r="GB60" s="285"/>
      <c r="GC60" s="285"/>
      <c r="GD60" s="285"/>
      <c r="GE60" s="285"/>
      <c r="GF60" s="285"/>
      <c r="GG60" s="285"/>
      <c r="GH60" s="285"/>
      <c r="GI60" s="285"/>
      <c r="GJ60" s="285"/>
      <c r="GK60" s="285"/>
      <c r="GL60" s="285"/>
      <c r="GM60" s="285"/>
      <c r="GN60" s="285"/>
      <c r="GO60" s="285"/>
      <c r="GP60" s="285"/>
      <c r="GQ60" s="285"/>
      <c r="GR60" s="285"/>
      <c r="GS60" s="285"/>
      <c r="GT60" s="285"/>
      <c r="GU60" s="285"/>
      <c r="GV60" s="285"/>
      <c r="GW60" s="285"/>
      <c r="GX60" s="285"/>
      <c r="GY60" s="285"/>
      <c r="GZ60" s="285"/>
      <c r="HA60" s="285"/>
      <c r="HB60" s="285"/>
      <c r="HC60" s="285"/>
      <c r="HD60" s="285"/>
      <c r="HE60" s="285"/>
      <c r="HF60" s="285"/>
      <c r="HG60" s="285"/>
      <c r="HH60" s="285"/>
      <c r="HI60" s="285"/>
      <c r="HJ60" s="285"/>
      <c r="HK60" s="285"/>
      <c r="HL60" s="285"/>
      <c r="HM60" s="285"/>
      <c r="HN60" s="285"/>
      <c r="HO60" s="285"/>
      <c r="HP60" s="285"/>
      <c r="HQ60" s="285"/>
      <c r="HR60" s="285"/>
      <c r="HS60" s="285"/>
      <c r="HT60" s="285"/>
      <c r="HU60" s="285"/>
      <c r="HV60" s="285"/>
      <c r="HW60" s="285"/>
      <c r="HX60" s="285"/>
      <c r="HY60" s="285"/>
      <c r="HZ60" s="285"/>
      <c r="IA60" s="285"/>
      <c r="IB60" s="285"/>
      <c r="IC60" s="285"/>
      <c r="ID60" s="285"/>
      <c r="IE60" s="285"/>
      <c r="IF60" s="285"/>
      <c r="IG60" s="285"/>
      <c r="IH60" s="285"/>
      <c r="II60" s="285"/>
      <c r="IJ60" s="285"/>
      <c r="IK60" s="285"/>
      <c r="IL60" s="285"/>
      <c r="IM60" s="285"/>
      <c r="IN60" s="285"/>
      <c r="IO60" s="285"/>
      <c r="IP60" s="285"/>
      <c r="IQ60" s="285"/>
      <c r="IR60" s="285"/>
      <c r="IS60" s="285"/>
      <c r="IT60" s="285"/>
      <c r="IU60" s="285"/>
      <c r="IV60" s="285"/>
      <c r="IW60" s="285"/>
    </row>
    <row r="61" customFormat="false" ht="12.75" hidden="false" customHeight="true" outlineLevel="0" collapsed="false">
      <c r="A61" s="94" t="n">
        <v>21175</v>
      </c>
      <c r="B61" s="94" t="s">
        <v>617</v>
      </c>
      <c r="C61" s="681" t="s">
        <v>615</v>
      </c>
      <c r="D61" s="95" t="n">
        <v>39172</v>
      </c>
      <c r="E61" s="94" t="n">
        <f aca="false">$E$2</f>
        <v>30</v>
      </c>
      <c r="F61" s="615" t="n">
        <v>150000</v>
      </c>
      <c r="G61" s="616" t="n">
        <f aca="false">SUM(E61*F61)</f>
        <v>4500000</v>
      </c>
      <c r="H61" s="582" t="n">
        <f aca="false">SUM(I61*30.4)</f>
        <v>3.19808</v>
      </c>
      <c r="I61" s="93" t="n">
        <v>0.1052</v>
      </c>
      <c r="J61" s="663" t="n">
        <v>0.0011</v>
      </c>
      <c r="K61" s="93" t="n">
        <f aca="false">SUM(I61+J61)</f>
        <v>0.1063</v>
      </c>
      <c r="L61" s="584" t="n">
        <f aca="false">SUM(I61*G61)</f>
        <v>473400</v>
      </c>
      <c r="M61" s="584" t="n">
        <f aca="false">SUM(J61*G61)</f>
        <v>4950</v>
      </c>
      <c r="N61" s="584" t="n">
        <f aca="false">SUM(L61:M61)</f>
        <v>478350</v>
      </c>
      <c r="O61" s="626" t="s">
        <v>618</v>
      </c>
      <c r="P61" s="684" t="s">
        <v>619</v>
      </c>
      <c r="Q61" s="621" t="s">
        <v>584</v>
      </c>
      <c r="R61" s="621" t="s">
        <v>613</v>
      </c>
      <c r="S61" s="683"/>
      <c r="T61" s="587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285"/>
      <c r="AL61" s="285"/>
      <c r="AM61" s="285"/>
      <c r="AN61" s="285"/>
      <c r="AO61" s="285"/>
      <c r="AP61" s="285"/>
      <c r="AQ61" s="285"/>
      <c r="AR61" s="285"/>
      <c r="AS61" s="285"/>
      <c r="AT61" s="285"/>
      <c r="AU61" s="285"/>
      <c r="AV61" s="285"/>
      <c r="AW61" s="285"/>
      <c r="AX61" s="285"/>
      <c r="AY61" s="285"/>
      <c r="AZ61" s="285"/>
      <c r="BA61" s="285"/>
      <c r="BB61" s="285"/>
      <c r="BC61" s="285"/>
      <c r="BD61" s="285"/>
      <c r="BE61" s="285"/>
      <c r="BF61" s="285"/>
      <c r="BG61" s="285"/>
      <c r="BH61" s="285"/>
      <c r="BI61" s="285"/>
      <c r="BJ61" s="285"/>
      <c r="BK61" s="285"/>
      <c r="BL61" s="285"/>
      <c r="BM61" s="285"/>
      <c r="BN61" s="285"/>
      <c r="BO61" s="285"/>
      <c r="BP61" s="285"/>
      <c r="BQ61" s="285"/>
      <c r="BR61" s="285"/>
      <c r="BS61" s="285"/>
      <c r="BT61" s="285"/>
      <c r="BU61" s="285"/>
      <c r="BV61" s="285"/>
      <c r="BW61" s="285"/>
      <c r="BX61" s="285"/>
      <c r="BY61" s="285"/>
      <c r="BZ61" s="285"/>
      <c r="CA61" s="285"/>
      <c r="CB61" s="285"/>
      <c r="CC61" s="285"/>
      <c r="CD61" s="285"/>
      <c r="CE61" s="285"/>
      <c r="CF61" s="285"/>
      <c r="CG61" s="285"/>
      <c r="CH61" s="285"/>
      <c r="CI61" s="285"/>
      <c r="CJ61" s="285"/>
      <c r="CK61" s="285"/>
      <c r="CL61" s="285"/>
      <c r="CM61" s="285"/>
      <c r="CN61" s="285"/>
      <c r="CO61" s="285"/>
      <c r="CP61" s="285"/>
      <c r="CQ61" s="285"/>
      <c r="CR61" s="285"/>
      <c r="CS61" s="285"/>
      <c r="CT61" s="285"/>
      <c r="CU61" s="285"/>
      <c r="CV61" s="285"/>
      <c r="CW61" s="285"/>
      <c r="CX61" s="285"/>
      <c r="CY61" s="285"/>
      <c r="CZ61" s="285"/>
      <c r="DA61" s="285"/>
      <c r="DB61" s="285"/>
      <c r="DC61" s="285"/>
      <c r="DD61" s="285"/>
      <c r="DE61" s="285"/>
      <c r="DF61" s="285"/>
      <c r="DG61" s="285"/>
      <c r="DH61" s="285"/>
      <c r="DI61" s="285"/>
      <c r="DJ61" s="285"/>
      <c r="DK61" s="285"/>
      <c r="DL61" s="285"/>
      <c r="DM61" s="285"/>
      <c r="DN61" s="285"/>
      <c r="DO61" s="285"/>
      <c r="DP61" s="285"/>
      <c r="DQ61" s="285"/>
      <c r="DR61" s="285"/>
      <c r="DS61" s="285"/>
      <c r="DT61" s="285"/>
      <c r="DU61" s="285"/>
      <c r="DV61" s="285"/>
      <c r="DW61" s="285"/>
      <c r="DX61" s="285"/>
      <c r="DY61" s="285"/>
      <c r="DZ61" s="285"/>
      <c r="EA61" s="285"/>
      <c r="EB61" s="285"/>
      <c r="EC61" s="285"/>
      <c r="ED61" s="285"/>
      <c r="EE61" s="285"/>
      <c r="EF61" s="285"/>
      <c r="EG61" s="285"/>
      <c r="EH61" s="285"/>
      <c r="EI61" s="285"/>
      <c r="EJ61" s="285"/>
      <c r="EK61" s="285"/>
      <c r="EL61" s="285"/>
      <c r="EM61" s="285"/>
      <c r="EN61" s="285"/>
      <c r="EO61" s="285"/>
      <c r="EP61" s="285"/>
      <c r="EQ61" s="285"/>
      <c r="ER61" s="285"/>
      <c r="ES61" s="285"/>
      <c r="ET61" s="285"/>
      <c r="EU61" s="285"/>
      <c r="EV61" s="285"/>
      <c r="EW61" s="285"/>
      <c r="EX61" s="285"/>
      <c r="EY61" s="285"/>
      <c r="EZ61" s="285"/>
      <c r="FA61" s="285"/>
      <c r="FB61" s="285"/>
      <c r="FC61" s="285"/>
      <c r="FD61" s="285"/>
      <c r="FE61" s="285"/>
      <c r="FF61" s="285"/>
      <c r="FG61" s="285"/>
      <c r="FH61" s="285"/>
      <c r="FI61" s="285"/>
      <c r="FJ61" s="285"/>
      <c r="FK61" s="285"/>
      <c r="FL61" s="285"/>
      <c r="FM61" s="285"/>
      <c r="FN61" s="285"/>
      <c r="FO61" s="285"/>
      <c r="FP61" s="285"/>
      <c r="FQ61" s="285"/>
      <c r="FR61" s="285"/>
      <c r="FS61" s="285"/>
      <c r="FT61" s="285"/>
      <c r="FU61" s="285"/>
      <c r="FV61" s="285"/>
      <c r="FW61" s="285"/>
      <c r="FX61" s="285"/>
      <c r="FY61" s="285"/>
      <c r="FZ61" s="285"/>
      <c r="GA61" s="285"/>
      <c r="GB61" s="285"/>
      <c r="GC61" s="285"/>
      <c r="GD61" s="285"/>
      <c r="GE61" s="285"/>
      <c r="GF61" s="285"/>
      <c r="GG61" s="285"/>
      <c r="GH61" s="285"/>
      <c r="GI61" s="285"/>
      <c r="GJ61" s="285"/>
      <c r="GK61" s="285"/>
      <c r="GL61" s="285"/>
      <c r="GM61" s="285"/>
      <c r="GN61" s="285"/>
      <c r="GO61" s="285"/>
      <c r="GP61" s="285"/>
      <c r="GQ61" s="285"/>
      <c r="GR61" s="285"/>
      <c r="GS61" s="285"/>
      <c r="GT61" s="285"/>
      <c r="GU61" s="285"/>
      <c r="GV61" s="285"/>
      <c r="GW61" s="285"/>
      <c r="GX61" s="285"/>
      <c r="GY61" s="285"/>
      <c r="GZ61" s="285"/>
      <c r="HA61" s="285"/>
      <c r="HB61" s="285"/>
      <c r="HC61" s="285"/>
      <c r="HD61" s="285"/>
      <c r="HE61" s="285"/>
      <c r="HF61" s="285"/>
      <c r="HG61" s="285"/>
      <c r="HH61" s="285"/>
      <c r="HI61" s="285"/>
      <c r="HJ61" s="285"/>
      <c r="HK61" s="285"/>
      <c r="HL61" s="285"/>
      <c r="HM61" s="285"/>
      <c r="HN61" s="285"/>
      <c r="HO61" s="285"/>
      <c r="HP61" s="285"/>
      <c r="HQ61" s="285"/>
      <c r="HR61" s="285"/>
      <c r="HS61" s="285"/>
      <c r="HT61" s="285"/>
      <c r="HU61" s="285"/>
      <c r="HV61" s="285"/>
      <c r="HW61" s="285"/>
      <c r="HX61" s="285"/>
      <c r="HY61" s="285"/>
      <c r="HZ61" s="285"/>
      <c r="IA61" s="285"/>
      <c r="IB61" s="285"/>
      <c r="IC61" s="285"/>
      <c r="ID61" s="285"/>
      <c r="IE61" s="285"/>
      <c r="IF61" s="285"/>
      <c r="IG61" s="285"/>
      <c r="IH61" s="285"/>
      <c r="II61" s="285"/>
      <c r="IJ61" s="285"/>
      <c r="IK61" s="285"/>
      <c r="IL61" s="285"/>
      <c r="IM61" s="285"/>
      <c r="IN61" s="285"/>
      <c r="IO61" s="285"/>
      <c r="IP61" s="285"/>
      <c r="IQ61" s="285"/>
      <c r="IR61" s="285"/>
      <c r="IS61" s="285"/>
      <c r="IT61" s="285"/>
      <c r="IU61" s="285"/>
      <c r="IV61" s="285"/>
      <c r="IW61" s="285"/>
    </row>
    <row r="62" customFormat="false" ht="12.75" hidden="false" customHeight="true" outlineLevel="0" collapsed="false">
      <c r="A62" s="588" t="n">
        <v>21372</v>
      </c>
      <c r="B62" s="588" t="s">
        <v>620</v>
      </c>
      <c r="C62" s="685" t="s">
        <v>621</v>
      </c>
      <c r="D62" s="589" t="n">
        <v>34393</v>
      </c>
      <c r="E62" s="94" t="n">
        <f aca="false">$E$2</f>
        <v>30</v>
      </c>
      <c r="F62" s="615" t="n">
        <v>1346</v>
      </c>
      <c r="G62" s="590" t="n">
        <v>0</v>
      </c>
      <c r="H62" s="592"/>
      <c r="J62" s="686"/>
      <c r="L62" s="593" t="n">
        <f aca="false">SUM(I62*G62)</f>
        <v>0</v>
      </c>
      <c r="M62" s="593" t="n">
        <f aca="false">SUM(J62*G62)</f>
        <v>0</v>
      </c>
      <c r="N62" s="593" t="n">
        <f aca="false">SUM(L62:M62)</f>
        <v>0</v>
      </c>
      <c r="O62" s="626"/>
      <c r="P62" s="687" t="s">
        <v>622</v>
      </c>
      <c r="Q62" s="618" t="s">
        <v>584</v>
      </c>
      <c r="R62" s="618" t="s">
        <v>584</v>
      </c>
      <c r="S62" s="683"/>
      <c r="T62" s="587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285"/>
      <c r="AL62" s="285"/>
      <c r="AM62" s="285"/>
      <c r="AN62" s="285"/>
      <c r="AO62" s="285"/>
      <c r="AP62" s="285"/>
      <c r="AQ62" s="285"/>
      <c r="AR62" s="285"/>
      <c r="AS62" s="285"/>
      <c r="AT62" s="285"/>
      <c r="AU62" s="285"/>
      <c r="AV62" s="285"/>
      <c r="AW62" s="285"/>
      <c r="AX62" s="285"/>
      <c r="AY62" s="285"/>
      <c r="AZ62" s="285"/>
      <c r="BA62" s="285"/>
      <c r="BB62" s="285"/>
      <c r="BC62" s="285"/>
      <c r="BD62" s="285"/>
      <c r="BE62" s="285"/>
      <c r="BF62" s="285"/>
      <c r="BG62" s="285"/>
      <c r="BH62" s="285"/>
      <c r="BI62" s="285"/>
      <c r="BJ62" s="285"/>
      <c r="BK62" s="285"/>
      <c r="BL62" s="285"/>
      <c r="BM62" s="285"/>
      <c r="BN62" s="285"/>
      <c r="BO62" s="285"/>
      <c r="BP62" s="285"/>
      <c r="BQ62" s="285"/>
      <c r="BR62" s="285"/>
      <c r="BS62" s="285"/>
      <c r="BT62" s="285"/>
      <c r="BU62" s="285"/>
      <c r="BV62" s="285"/>
      <c r="BW62" s="285"/>
      <c r="BX62" s="285"/>
      <c r="BY62" s="285"/>
      <c r="BZ62" s="285"/>
      <c r="CA62" s="285"/>
      <c r="CB62" s="285"/>
      <c r="CC62" s="285"/>
      <c r="CD62" s="285"/>
      <c r="CE62" s="285"/>
      <c r="CF62" s="285"/>
      <c r="CG62" s="285"/>
      <c r="CH62" s="285"/>
      <c r="CI62" s="285"/>
      <c r="CJ62" s="285"/>
      <c r="CK62" s="285"/>
      <c r="CL62" s="285"/>
      <c r="CM62" s="285"/>
      <c r="CN62" s="285"/>
      <c r="CO62" s="285"/>
      <c r="CP62" s="285"/>
      <c r="CQ62" s="285"/>
      <c r="CR62" s="285"/>
      <c r="CS62" s="285"/>
      <c r="CT62" s="285"/>
      <c r="CU62" s="285"/>
      <c r="CV62" s="285"/>
      <c r="CW62" s="285"/>
      <c r="CX62" s="285"/>
      <c r="CY62" s="285"/>
      <c r="CZ62" s="285"/>
      <c r="DA62" s="285"/>
      <c r="DB62" s="285"/>
      <c r="DC62" s="285"/>
      <c r="DD62" s="285"/>
      <c r="DE62" s="285"/>
      <c r="DF62" s="285"/>
      <c r="DG62" s="285"/>
      <c r="DH62" s="285"/>
      <c r="DI62" s="285"/>
      <c r="DJ62" s="285"/>
      <c r="DK62" s="285"/>
      <c r="DL62" s="285"/>
      <c r="DM62" s="285"/>
      <c r="DN62" s="285"/>
      <c r="DO62" s="285"/>
      <c r="DP62" s="285"/>
      <c r="DQ62" s="285"/>
      <c r="DR62" s="285"/>
      <c r="DS62" s="285"/>
      <c r="DT62" s="285"/>
      <c r="DU62" s="285"/>
      <c r="DV62" s="285"/>
      <c r="DW62" s="285"/>
      <c r="DX62" s="285"/>
      <c r="DY62" s="285"/>
      <c r="DZ62" s="285"/>
      <c r="EA62" s="285"/>
      <c r="EB62" s="285"/>
      <c r="EC62" s="285"/>
      <c r="ED62" s="285"/>
      <c r="EE62" s="285"/>
      <c r="EF62" s="285"/>
      <c r="EG62" s="285"/>
      <c r="EH62" s="285"/>
      <c r="EI62" s="285"/>
      <c r="EJ62" s="285"/>
      <c r="EK62" s="285"/>
      <c r="EL62" s="285"/>
      <c r="EM62" s="285"/>
      <c r="EN62" s="285"/>
      <c r="EO62" s="285"/>
      <c r="EP62" s="285"/>
      <c r="EQ62" s="285"/>
      <c r="ER62" s="285"/>
      <c r="ES62" s="285"/>
      <c r="ET62" s="285"/>
      <c r="EU62" s="285"/>
      <c r="EV62" s="285"/>
      <c r="EW62" s="285"/>
      <c r="EX62" s="285"/>
      <c r="EY62" s="285"/>
      <c r="EZ62" s="285"/>
      <c r="FA62" s="285"/>
      <c r="FB62" s="285"/>
      <c r="FC62" s="285"/>
      <c r="FD62" s="285"/>
      <c r="FE62" s="285"/>
      <c r="FF62" s="285"/>
      <c r="FG62" s="285"/>
      <c r="FH62" s="285"/>
      <c r="FI62" s="285"/>
      <c r="FJ62" s="285"/>
      <c r="FK62" s="285"/>
      <c r="FL62" s="285"/>
      <c r="FM62" s="285"/>
      <c r="FN62" s="285"/>
      <c r="FO62" s="285"/>
      <c r="FP62" s="285"/>
      <c r="FQ62" s="285"/>
      <c r="FR62" s="285"/>
      <c r="FS62" s="285"/>
      <c r="FT62" s="285"/>
      <c r="FU62" s="285"/>
      <c r="FV62" s="285"/>
      <c r="FW62" s="285"/>
      <c r="FX62" s="285"/>
      <c r="FY62" s="285"/>
      <c r="FZ62" s="285"/>
      <c r="GA62" s="285"/>
      <c r="GB62" s="285"/>
      <c r="GC62" s="285"/>
      <c r="GD62" s="285"/>
      <c r="GE62" s="285"/>
      <c r="GF62" s="285"/>
      <c r="GG62" s="285"/>
      <c r="GH62" s="285"/>
      <c r="GI62" s="285"/>
      <c r="GJ62" s="285"/>
      <c r="GK62" s="285"/>
      <c r="GL62" s="285"/>
      <c r="GM62" s="285"/>
      <c r="GN62" s="285"/>
      <c r="GO62" s="285"/>
      <c r="GP62" s="285"/>
      <c r="GQ62" s="285"/>
      <c r="GR62" s="285"/>
      <c r="GS62" s="285"/>
      <c r="GT62" s="285"/>
      <c r="GU62" s="285"/>
      <c r="GV62" s="285"/>
      <c r="GW62" s="285"/>
      <c r="GX62" s="285"/>
      <c r="GY62" s="285"/>
      <c r="GZ62" s="285"/>
      <c r="HA62" s="285"/>
      <c r="HB62" s="285"/>
      <c r="HC62" s="285"/>
      <c r="HD62" s="285"/>
      <c r="HE62" s="285"/>
      <c r="HF62" s="285"/>
      <c r="HG62" s="285"/>
      <c r="HH62" s="285"/>
      <c r="HI62" s="285"/>
      <c r="HJ62" s="285"/>
      <c r="HK62" s="285"/>
      <c r="HL62" s="285"/>
      <c r="HM62" s="285"/>
      <c r="HN62" s="285"/>
      <c r="HO62" s="285"/>
      <c r="HP62" s="285"/>
      <c r="HQ62" s="285"/>
      <c r="HR62" s="285"/>
      <c r="HS62" s="285"/>
      <c r="HT62" s="285"/>
      <c r="HU62" s="285"/>
      <c r="HV62" s="285"/>
      <c r="HW62" s="285"/>
      <c r="HX62" s="285"/>
      <c r="HY62" s="285"/>
      <c r="HZ62" s="285"/>
      <c r="IA62" s="285"/>
      <c r="IB62" s="285"/>
      <c r="IC62" s="285"/>
      <c r="ID62" s="285"/>
      <c r="IE62" s="285"/>
      <c r="IF62" s="285"/>
      <c r="IG62" s="285"/>
      <c r="IH62" s="285"/>
      <c r="II62" s="285"/>
      <c r="IJ62" s="285"/>
      <c r="IK62" s="285"/>
      <c r="IL62" s="285"/>
      <c r="IM62" s="285"/>
      <c r="IN62" s="285"/>
      <c r="IO62" s="285"/>
      <c r="IP62" s="285"/>
      <c r="IQ62" s="285"/>
      <c r="IR62" s="285"/>
      <c r="IS62" s="285"/>
      <c r="IT62" s="285"/>
      <c r="IU62" s="285"/>
      <c r="IV62" s="285"/>
      <c r="IW62" s="285"/>
    </row>
    <row r="63" customFormat="false" ht="12.75" hidden="false" customHeight="false" outlineLevel="0" collapsed="false">
      <c r="A63" s="94" t="n">
        <v>21375</v>
      </c>
      <c r="B63" s="94" t="s">
        <v>623</v>
      </c>
      <c r="C63" s="681" t="s">
        <v>615</v>
      </c>
      <c r="D63" s="95" t="n">
        <v>39141</v>
      </c>
      <c r="E63" s="94" t="n">
        <f aca="false">$E$2</f>
        <v>30</v>
      </c>
      <c r="F63" s="615" t="n">
        <v>20000</v>
      </c>
      <c r="G63" s="616" t="n">
        <f aca="false">SUM(E63*F63)</f>
        <v>600000</v>
      </c>
      <c r="H63" s="582" t="n">
        <f aca="false">SUM(I63*30.4)</f>
        <v>3.19808</v>
      </c>
      <c r="I63" s="93" t="n">
        <v>0.1052</v>
      </c>
      <c r="J63" s="663" t="n">
        <v>0.0011</v>
      </c>
      <c r="K63" s="93" t="n">
        <f aca="false">SUM(I63+J63)</f>
        <v>0.1063</v>
      </c>
      <c r="L63" s="584" t="n">
        <f aca="false">SUM(I63*G63)</f>
        <v>63120</v>
      </c>
      <c r="M63" s="584" t="n">
        <f aca="false">SUM(J63*G63)</f>
        <v>660</v>
      </c>
      <c r="N63" s="584" t="n">
        <f aca="false">SUM(L63:M63)</f>
        <v>63780</v>
      </c>
      <c r="O63" s="626" t="s">
        <v>616</v>
      </c>
      <c r="P63" s="684" t="s">
        <v>516</v>
      </c>
      <c r="Q63" s="621" t="s">
        <v>584</v>
      </c>
      <c r="R63" s="621" t="s">
        <v>613</v>
      </c>
      <c r="S63" s="688"/>
      <c r="T63" s="587"/>
      <c r="U63" s="587"/>
      <c r="V63" s="587"/>
      <c r="W63" s="587"/>
      <c r="X63" s="587"/>
      <c r="Y63" s="587"/>
      <c r="Z63" s="587"/>
      <c r="AA63" s="587"/>
      <c r="AB63" s="587"/>
      <c r="AC63" s="587"/>
      <c r="AD63" s="587"/>
      <c r="AE63" s="587"/>
      <c r="AF63" s="587"/>
      <c r="AG63" s="587"/>
      <c r="AH63" s="587"/>
      <c r="AI63" s="587"/>
      <c r="AJ63" s="587"/>
      <c r="AK63" s="587"/>
      <c r="AL63" s="587"/>
      <c r="AM63" s="587"/>
      <c r="AN63" s="587"/>
      <c r="AO63" s="587"/>
      <c r="AP63" s="587"/>
      <c r="AQ63" s="587"/>
      <c r="AR63" s="587"/>
      <c r="AS63" s="587"/>
      <c r="AT63" s="587"/>
      <c r="AU63" s="587"/>
      <c r="AV63" s="587"/>
      <c r="AW63" s="587"/>
      <c r="AX63" s="587"/>
      <c r="AY63" s="587"/>
      <c r="AZ63" s="587"/>
      <c r="BA63" s="587"/>
      <c r="BB63" s="587"/>
      <c r="BC63" s="587"/>
      <c r="BD63" s="587"/>
      <c r="BE63" s="587"/>
      <c r="BF63" s="587"/>
      <c r="BG63" s="587"/>
      <c r="BH63" s="587"/>
      <c r="BI63" s="587"/>
      <c r="BJ63" s="587"/>
      <c r="BK63" s="587"/>
      <c r="BL63" s="587"/>
      <c r="BM63" s="587"/>
      <c r="BN63" s="587"/>
      <c r="BO63" s="587"/>
      <c r="BP63" s="587"/>
      <c r="BQ63" s="587"/>
      <c r="BR63" s="587"/>
      <c r="BS63" s="587"/>
      <c r="BT63" s="587"/>
      <c r="BU63" s="587"/>
      <c r="BV63" s="587"/>
      <c r="BW63" s="587"/>
      <c r="BX63" s="587"/>
      <c r="BY63" s="587"/>
      <c r="BZ63" s="587"/>
      <c r="CA63" s="587"/>
      <c r="CB63" s="587"/>
      <c r="CC63" s="587"/>
      <c r="CD63" s="587"/>
      <c r="CE63" s="587"/>
      <c r="CF63" s="587"/>
      <c r="CG63" s="587"/>
      <c r="CH63" s="587"/>
      <c r="CI63" s="587"/>
      <c r="CJ63" s="587"/>
      <c r="CK63" s="587"/>
      <c r="CL63" s="587"/>
      <c r="CM63" s="587"/>
      <c r="CN63" s="587"/>
      <c r="CO63" s="587"/>
      <c r="CP63" s="587"/>
      <c r="CQ63" s="587"/>
      <c r="CR63" s="587"/>
      <c r="CS63" s="587"/>
      <c r="CT63" s="587"/>
      <c r="CU63" s="587"/>
      <c r="CV63" s="587"/>
      <c r="CW63" s="587"/>
      <c r="CX63" s="587"/>
      <c r="CY63" s="587"/>
      <c r="CZ63" s="587"/>
      <c r="DA63" s="587"/>
      <c r="DB63" s="587"/>
      <c r="DC63" s="587"/>
      <c r="DD63" s="587"/>
      <c r="DE63" s="587"/>
      <c r="DF63" s="587"/>
      <c r="DG63" s="587"/>
      <c r="DH63" s="587"/>
      <c r="DI63" s="587"/>
      <c r="DJ63" s="587"/>
      <c r="DK63" s="587"/>
      <c r="DL63" s="587"/>
      <c r="DM63" s="587"/>
      <c r="DN63" s="587"/>
      <c r="DO63" s="587"/>
      <c r="DP63" s="587"/>
      <c r="DQ63" s="587"/>
      <c r="DR63" s="587"/>
      <c r="DS63" s="587"/>
      <c r="DT63" s="587"/>
      <c r="DU63" s="587"/>
      <c r="DV63" s="587"/>
      <c r="DW63" s="587"/>
      <c r="DX63" s="587"/>
      <c r="DY63" s="587"/>
      <c r="DZ63" s="587"/>
      <c r="EA63" s="587"/>
      <c r="EB63" s="587"/>
      <c r="EC63" s="587"/>
      <c r="ED63" s="587"/>
      <c r="EE63" s="587"/>
      <c r="EF63" s="587"/>
      <c r="EG63" s="587"/>
      <c r="EH63" s="587"/>
      <c r="EI63" s="587"/>
      <c r="EJ63" s="587"/>
      <c r="EK63" s="587"/>
      <c r="EL63" s="587"/>
      <c r="EM63" s="587"/>
      <c r="EN63" s="587"/>
      <c r="EO63" s="587"/>
      <c r="EP63" s="587"/>
      <c r="EQ63" s="587"/>
      <c r="ER63" s="587"/>
      <c r="ES63" s="587"/>
      <c r="ET63" s="587"/>
      <c r="EU63" s="587"/>
      <c r="EV63" s="587"/>
      <c r="EW63" s="587"/>
      <c r="EX63" s="587"/>
      <c r="EY63" s="587"/>
      <c r="EZ63" s="587"/>
      <c r="FA63" s="587"/>
      <c r="FB63" s="587"/>
      <c r="FC63" s="587"/>
      <c r="FD63" s="587"/>
      <c r="FE63" s="587"/>
      <c r="FF63" s="587"/>
      <c r="FG63" s="587"/>
      <c r="FH63" s="587"/>
      <c r="FI63" s="587"/>
      <c r="FJ63" s="587"/>
      <c r="FK63" s="587"/>
      <c r="FL63" s="587"/>
      <c r="FM63" s="587"/>
      <c r="FN63" s="587"/>
      <c r="FO63" s="587"/>
      <c r="FP63" s="587"/>
      <c r="FQ63" s="587"/>
      <c r="FR63" s="587"/>
      <c r="FS63" s="587"/>
      <c r="FT63" s="587"/>
      <c r="FU63" s="587"/>
      <c r="FV63" s="587"/>
      <c r="FW63" s="587"/>
      <c r="FX63" s="587"/>
      <c r="FY63" s="587"/>
      <c r="FZ63" s="587"/>
      <c r="GA63" s="587"/>
      <c r="GB63" s="587"/>
      <c r="GC63" s="587"/>
      <c r="GD63" s="587"/>
      <c r="GE63" s="587"/>
      <c r="GF63" s="587"/>
      <c r="GG63" s="587"/>
      <c r="GH63" s="587"/>
      <c r="GI63" s="587"/>
      <c r="GJ63" s="587"/>
      <c r="GK63" s="587"/>
      <c r="GL63" s="587"/>
      <c r="GM63" s="587"/>
      <c r="GN63" s="587"/>
      <c r="GO63" s="587"/>
      <c r="GP63" s="587"/>
      <c r="GQ63" s="587"/>
      <c r="GR63" s="587"/>
      <c r="GS63" s="587"/>
      <c r="GT63" s="587"/>
      <c r="GU63" s="587"/>
      <c r="GV63" s="587"/>
      <c r="GW63" s="587"/>
      <c r="GX63" s="587"/>
      <c r="GY63" s="587"/>
      <c r="GZ63" s="587"/>
      <c r="HA63" s="587"/>
      <c r="HB63" s="587"/>
      <c r="HC63" s="587"/>
      <c r="HD63" s="587"/>
      <c r="HE63" s="587"/>
      <c r="HF63" s="587"/>
      <c r="HG63" s="587"/>
      <c r="HH63" s="587"/>
      <c r="HI63" s="587"/>
      <c r="HJ63" s="587"/>
      <c r="HK63" s="587"/>
      <c r="HL63" s="587"/>
      <c r="HM63" s="587"/>
      <c r="HN63" s="587"/>
      <c r="HO63" s="587"/>
      <c r="HP63" s="587"/>
      <c r="HQ63" s="587"/>
      <c r="HR63" s="587"/>
      <c r="HS63" s="587"/>
      <c r="HT63" s="587"/>
      <c r="HU63" s="587"/>
      <c r="HV63" s="587"/>
      <c r="HW63" s="587"/>
      <c r="HX63" s="587"/>
      <c r="HY63" s="587"/>
      <c r="HZ63" s="587"/>
      <c r="IA63" s="587"/>
      <c r="IB63" s="587"/>
      <c r="IC63" s="587"/>
      <c r="ID63" s="587"/>
      <c r="IE63" s="587"/>
      <c r="IF63" s="587"/>
      <c r="IG63" s="587"/>
      <c r="IH63" s="587"/>
      <c r="II63" s="587"/>
      <c r="IJ63" s="587"/>
      <c r="IK63" s="587"/>
      <c r="IL63" s="587"/>
      <c r="IM63" s="587"/>
      <c r="IN63" s="587"/>
      <c r="IO63" s="587"/>
      <c r="IP63" s="587"/>
      <c r="IQ63" s="587"/>
      <c r="IR63" s="587"/>
      <c r="IS63" s="587"/>
      <c r="IT63" s="587"/>
      <c r="IU63" s="587"/>
      <c r="IV63" s="587"/>
      <c r="IW63" s="587"/>
    </row>
    <row r="64" customFormat="false" ht="12.75" hidden="false" customHeight="false" outlineLevel="0" collapsed="false">
      <c r="A64" s="94" t="n">
        <v>26371</v>
      </c>
      <c r="B64" s="689" t="s">
        <v>624</v>
      </c>
      <c r="C64" s="681" t="s">
        <v>615</v>
      </c>
      <c r="D64" s="95" t="n">
        <v>39172</v>
      </c>
      <c r="E64" s="94" t="n">
        <f aca="false">$E$2</f>
        <v>30</v>
      </c>
      <c r="F64" s="615" t="n">
        <v>25000</v>
      </c>
      <c r="G64" s="616" t="n">
        <f aca="false">SUM(E64*F64)</f>
        <v>750000</v>
      </c>
      <c r="H64" s="582" t="n">
        <f aca="false">SUM(I64*30.4)</f>
        <v>3.19808</v>
      </c>
      <c r="I64" s="93" t="n">
        <v>0.1052</v>
      </c>
      <c r="J64" s="663" t="n">
        <v>0.0011</v>
      </c>
      <c r="K64" s="93" t="n">
        <f aca="false">SUM(I64+J64)</f>
        <v>0.1063</v>
      </c>
      <c r="L64" s="584" t="n">
        <f aca="false">SUM(I64*G64)</f>
        <v>78900</v>
      </c>
      <c r="M64" s="584" t="n">
        <f aca="false">SUM(J64*G64)</f>
        <v>825</v>
      </c>
      <c r="N64" s="584" t="n">
        <f aca="false">SUM(L64:M64)</f>
        <v>79725</v>
      </c>
      <c r="O64" s="626" t="s">
        <v>618</v>
      </c>
      <c r="P64" s="684" t="s">
        <v>619</v>
      </c>
      <c r="Q64" s="621" t="s">
        <v>584</v>
      </c>
      <c r="R64" s="621" t="s">
        <v>613</v>
      </c>
      <c r="S64" s="688"/>
      <c r="T64" s="587"/>
      <c r="U64" s="587"/>
      <c r="V64" s="587"/>
      <c r="W64" s="587"/>
      <c r="X64" s="587"/>
      <c r="Y64" s="587"/>
      <c r="Z64" s="587"/>
      <c r="AA64" s="587"/>
      <c r="AB64" s="587"/>
      <c r="AC64" s="587"/>
      <c r="AD64" s="587"/>
      <c r="AE64" s="587"/>
      <c r="AF64" s="587"/>
      <c r="AG64" s="587"/>
      <c r="AH64" s="587"/>
      <c r="AI64" s="587"/>
      <c r="AJ64" s="587"/>
      <c r="AK64" s="587"/>
      <c r="AL64" s="587"/>
      <c r="AM64" s="587"/>
      <c r="AN64" s="587"/>
      <c r="AO64" s="587"/>
      <c r="AP64" s="587"/>
      <c r="AQ64" s="587"/>
      <c r="AR64" s="587"/>
      <c r="AS64" s="587"/>
      <c r="AT64" s="587"/>
      <c r="AU64" s="587"/>
      <c r="AV64" s="587"/>
      <c r="AW64" s="587"/>
      <c r="AX64" s="587"/>
      <c r="AY64" s="587"/>
      <c r="AZ64" s="587"/>
      <c r="BA64" s="587"/>
      <c r="BB64" s="587"/>
      <c r="BC64" s="587"/>
      <c r="BD64" s="587"/>
      <c r="BE64" s="587"/>
      <c r="BF64" s="587"/>
      <c r="BG64" s="587"/>
      <c r="BH64" s="587"/>
      <c r="BI64" s="587"/>
      <c r="BJ64" s="587"/>
      <c r="BK64" s="587"/>
      <c r="BL64" s="587"/>
      <c r="BM64" s="587"/>
      <c r="BN64" s="587"/>
      <c r="BO64" s="587"/>
      <c r="BP64" s="587"/>
      <c r="BQ64" s="587"/>
      <c r="BR64" s="587"/>
      <c r="BS64" s="587"/>
      <c r="BT64" s="587"/>
      <c r="BU64" s="587"/>
      <c r="BV64" s="587"/>
      <c r="BW64" s="587"/>
      <c r="BX64" s="587"/>
      <c r="BY64" s="587"/>
      <c r="BZ64" s="587"/>
      <c r="CA64" s="587"/>
      <c r="CB64" s="587"/>
      <c r="CC64" s="587"/>
      <c r="CD64" s="587"/>
      <c r="CE64" s="587"/>
      <c r="CF64" s="587"/>
      <c r="CG64" s="587"/>
      <c r="CH64" s="587"/>
      <c r="CI64" s="587"/>
      <c r="CJ64" s="587"/>
      <c r="CK64" s="587"/>
      <c r="CL64" s="587"/>
      <c r="CM64" s="587"/>
      <c r="CN64" s="587"/>
      <c r="CO64" s="587"/>
      <c r="CP64" s="587"/>
      <c r="CQ64" s="587"/>
      <c r="CR64" s="587"/>
      <c r="CS64" s="587"/>
      <c r="CT64" s="587"/>
      <c r="CU64" s="587"/>
      <c r="CV64" s="587"/>
      <c r="CW64" s="587"/>
      <c r="CX64" s="587"/>
      <c r="CY64" s="587"/>
      <c r="CZ64" s="587"/>
      <c r="DA64" s="587"/>
      <c r="DB64" s="587"/>
      <c r="DC64" s="587"/>
      <c r="DD64" s="587"/>
      <c r="DE64" s="587"/>
      <c r="DF64" s="587"/>
      <c r="DG64" s="587"/>
      <c r="DH64" s="587"/>
      <c r="DI64" s="587"/>
      <c r="DJ64" s="587"/>
      <c r="DK64" s="587"/>
      <c r="DL64" s="587"/>
      <c r="DM64" s="587"/>
      <c r="DN64" s="587"/>
      <c r="DO64" s="587"/>
      <c r="DP64" s="587"/>
      <c r="DQ64" s="587"/>
      <c r="DR64" s="587"/>
      <c r="DS64" s="587"/>
      <c r="DT64" s="587"/>
      <c r="DU64" s="587"/>
      <c r="DV64" s="587"/>
      <c r="DW64" s="587"/>
      <c r="DX64" s="587"/>
      <c r="DY64" s="587"/>
      <c r="DZ64" s="587"/>
      <c r="EA64" s="587"/>
      <c r="EB64" s="587"/>
      <c r="EC64" s="587"/>
      <c r="ED64" s="587"/>
      <c r="EE64" s="587"/>
      <c r="EF64" s="587"/>
      <c r="EG64" s="587"/>
      <c r="EH64" s="587"/>
      <c r="EI64" s="587"/>
      <c r="EJ64" s="587"/>
      <c r="EK64" s="587"/>
      <c r="EL64" s="587"/>
      <c r="EM64" s="587"/>
      <c r="EN64" s="587"/>
      <c r="EO64" s="587"/>
      <c r="EP64" s="587"/>
      <c r="EQ64" s="587"/>
      <c r="ER64" s="587"/>
      <c r="ES64" s="587"/>
      <c r="ET64" s="587"/>
      <c r="EU64" s="587"/>
      <c r="EV64" s="587"/>
      <c r="EW64" s="587"/>
      <c r="EX64" s="587"/>
      <c r="EY64" s="587"/>
      <c r="EZ64" s="587"/>
      <c r="FA64" s="587"/>
      <c r="FB64" s="587"/>
      <c r="FC64" s="587"/>
      <c r="FD64" s="587"/>
      <c r="FE64" s="587"/>
      <c r="FF64" s="587"/>
      <c r="FG64" s="587"/>
      <c r="FH64" s="587"/>
      <c r="FI64" s="587"/>
      <c r="FJ64" s="587"/>
      <c r="FK64" s="587"/>
      <c r="FL64" s="587"/>
      <c r="FM64" s="587"/>
      <c r="FN64" s="587"/>
      <c r="FO64" s="587"/>
      <c r="FP64" s="587"/>
      <c r="FQ64" s="587"/>
      <c r="FR64" s="587"/>
      <c r="FS64" s="587"/>
      <c r="FT64" s="587"/>
      <c r="FU64" s="587"/>
      <c r="FV64" s="587"/>
      <c r="FW64" s="587"/>
      <c r="FX64" s="587"/>
      <c r="FY64" s="587"/>
      <c r="FZ64" s="587"/>
      <c r="GA64" s="587"/>
      <c r="GB64" s="587"/>
      <c r="GC64" s="587"/>
      <c r="GD64" s="587"/>
      <c r="GE64" s="587"/>
      <c r="GF64" s="587"/>
      <c r="GG64" s="587"/>
      <c r="GH64" s="587"/>
      <c r="GI64" s="587"/>
      <c r="GJ64" s="587"/>
      <c r="GK64" s="587"/>
      <c r="GL64" s="587"/>
      <c r="GM64" s="587"/>
      <c r="GN64" s="587"/>
      <c r="GO64" s="587"/>
      <c r="GP64" s="587"/>
      <c r="GQ64" s="587"/>
      <c r="GR64" s="587"/>
      <c r="GS64" s="587"/>
      <c r="GT64" s="587"/>
      <c r="GU64" s="587"/>
      <c r="GV64" s="587"/>
      <c r="GW64" s="587"/>
      <c r="GX64" s="587"/>
      <c r="GY64" s="587"/>
      <c r="GZ64" s="587"/>
      <c r="HA64" s="587"/>
      <c r="HB64" s="587"/>
      <c r="HC64" s="587"/>
      <c r="HD64" s="587"/>
      <c r="HE64" s="587"/>
      <c r="HF64" s="587"/>
      <c r="HG64" s="587"/>
      <c r="HH64" s="587"/>
      <c r="HI64" s="587"/>
      <c r="HJ64" s="587"/>
      <c r="HK64" s="587"/>
      <c r="HL64" s="587"/>
      <c r="HM64" s="587"/>
      <c r="HN64" s="587"/>
      <c r="HO64" s="587"/>
      <c r="HP64" s="587"/>
      <c r="HQ64" s="587"/>
      <c r="HR64" s="587"/>
      <c r="HS64" s="587"/>
      <c r="HT64" s="587"/>
      <c r="HU64" s="587"/>
      <c r="HV64" s="587"/>
      <c r="HW64" s="587"/>
      <c r="HX64" s="587"/>
      <c r="HY64" s="587"/>
      <c r="HZ64" s="587"/>
      <c r="IA64" s="587"/>
      <c r="IB64" s="587"/>
      <c r="IC64" s="587"/>
      <c r="ID64" s="587"/>
      <c r="IE64" s="587"/>
      <c r="IF64" s="587"/>
      <c r="IG64" s="587"/>
      <c r="IH64" s="587"/>
      <c r="II64" s="587"/>
      <c r="IJ64" s="587"/>
      <c r="IK64" s="587"/>
      <c r="IL64" s="587"/>
      <c r="IM64" s="587"/>
      <c r="IN64" s="587"/>
      <c r="IO64" s="587"/>
      <c r="IP64" s="587"/>
      <c r="IQ64" s="587"/>
      <c r="IR64" s="587"/>
      <c r="IS64" s="587"/>
      <c r="IT64" s="587"/>
      <c r="IU64" s="587"/>
      <c r="IV64" s="587"/>
      <c r="IW64" s="587"/>
    </row>
    <row r="65" customFormat="false" ht="12.75" hidden="false" customHeight="false" outlineLevel="0" collapsed="false">
      <c r="A65" s="94" t="n">
        <v>26519</v>
      </c>
      <c r="B65" s="94" t="s">
        <v>625</v>
      </c>
      <c r="C65" s="681" t="s">
        <v>615</v>
      </c>
      <c r="D65" s="95" t="n">
        <v>39141</v>
      </c>
      <c r="E65" s="94" t="n">
        <f aca="false">$E$2</f>
        <v>30</v>
      </c>
      <c r="F65" s="615" t="n">
        <v>25000</v>
      </c>
      <c r="G65" s="616" t="n">
        <f aca="false">SUM(E65*F65)</f>
        <v>750000</v>
      </c>
      <c r="H65" s="582" t="n">
        <f aca="false">SUM(I65*30.4)</f>
        <v>3.19808</v>
      </c>
      <c r="I65" s="93" t="n">
        <v>0.1052</v>
      </c>
      <c r="J65" s="663" t="n">
        <v>0.0011</v>
      </c>
      <c r="K65" s="93" t="n">
        <f aca="false">SUM(I65+J65)</f>
        <v>0.1063</v>
      </c>
      <c r="L65" s="584" t="n">
        <f aca="false">SUM(I65*G65)</f>
        <v>78900</v>
      </c>
      <c r="M65" s="584" t="n">
        <f aca="false">SUM(J65*G65)</f>
        <v>825</v>
      </c>
      <c r="N65" s="584" t="n">
        <f aca="false">SUM(L65:M65)</f>
        <v>79725</v>
      </c>
      <c r="O65" s="626" t="s">
        <v>616</v>
      </c>
      <c r="P65" s="617" t="s">
        <v>516</v>
      </c>
      <c r="Q65" s="621" t="s">
        <v>584</v>
      </c>
      <c r="R65" s="621" t="s">
        <v>613</v>
      </c>
      <c r="S65" s="688"/>
      <c r="T65" s="587"/>
      <c r="U65" s="587"/>
      <c r="V65" s="587"/>
      <c r="W65" s="587"/>
      <c r="X65" s="587"/>
      <c r="Y65" s="587"/>
      <c r="Z65" s="587"/>
      <c r="AA65" s="587"/>
      <c r="AB65" s="587"/>
      <c r="AC65" s="587"/>
      <c r="AD65" s="587"/>
      <c r="AE65" s="587"/>
      <c r="AF65" s="587"/>
      <c r="AG65" s="587"/>
      <c r="AH65" s="587"/>
      <c r="AI65" s="587"/>
      <c r="AJ65" s="587"/>
      <c r="AK65" s="587"/>
      <c r="AL65" s="587"/>
      <c r="AM65" s="587"/>
      <c r="AN65" s="587"/>
      <c r="AO65" s="587"/>
      <c r="AP65" s="587"/>
      <c r="AQ65" s="587"/>
      <c r="AR65" s="587"/>
      <c r="AS65" s="587"/>
      <c r="AT65" s="587"/>
      <c r="AU65" s="587"/>
      <c r="AV65" s="587"/>
      <c r="AW65" s="587"/>
      <c r="AX65" s="587"/>
      <c r="AY65" s="587"/>
      <c r="AZ65" s="587"/>
      <c r="BA65" s="587"/>
      <c r="BB65" s="587"/>
      <c r="BC65" s="587"/>
      <c r="BD65" s="587"/>
      <c r="BE65" s="587"/>
      <c r="BF65" s="587"/>
      <c r="BG65" s="587"/>
      <c r="BH65" s="587"/>
      <c r="BI65" s="587"/>
      <c r="BJ65" s="587"/>
      <c r="BK65" s="587"/>
      <c r="BL65" s="587"/>
      <c r="BM65" s="587"/>
      <c r="BN65" s="587"/>
      <c r="BO65" s="587"/>
      <c r="BP65" s="587"/>
      <c r="BQ65" s="587"/>
      <c r="BR65" s="587"/>
      <c r="BS65" s="587"/>
      <c r="BT65" s="587"/>
      <c r="BU65" s="587"/>
      <c r="BV65" s="587"/>
      <c r="BW65" s="587"/>
      <c r="BX65" s="587"/>
      <c r="BY65" s="587"/>
      <c r="BZ65" s="587"/>
      <c r="CA65" s="587"/>
      <c r="CB65" s="587"/>
      <c r="CC65" s="587"/>
      <c r="CD65" s="587"/>
      <c r="CE65" s="587"/>
      <c r="CF65" s="587"/>
      <c r="CG65" s="587"/>
      <c r="CH65" s="587"/>
      <c r="CI65" s="587"/>
      <c r="CJ65" s="587"/>
      <c r="CK65" s="587"/>
      <c r="CL65" s="587"/>
      <c r="CM65" s="587"/>
      <c r="CN65" s="587"/>
      <c r="CO65" s="587"/>
      <c r="CP65" s="587"/>
      <c r="CQ65" s="587"/>
      <c r="CR65" s="587"/>
      <c r="CS65" s="587"/>
      <c r="CT65" s="587"/>
      <c r="CU65" s="587"/>
      <c r="CV65" s="587"/>
      <c r="CW65" s="587"/>
      <c r="CX65" s="587"/>
      <c r="CY65" s="587"/>
      <c r="CZ65" s="587"/>
      <c r="DA65" s="587"/>
      <c r="DB65" s="587"/>
      <c r="DC65" s="587"/>
      <c r="DD65" s="587"/>
      <c r="DE65" s="587"/>
      <c r="DF65" s="587"/>
      <c r="DG65" s="587"/>
      <c r="DH65" s="587"/>
      <c r="DI65" s="587"/>
      <c r="DJ65" s="587"/>
      <c r="DK65" s="587"/>
      <c r="DL65" s="587"/>
      <c r="DM65" s="587"/>
      <c r="DN65" s="587"/>
      <c r="DO65" s="587"/>
      <c r="DP65" s="587"/>
      <c r="DQ65" s="587"/>
      <c r="DR65" s="587"/>
      <c r="DS65" s="587"/>
      <c r="DT65" s="587"/>
      <c r="DU65" s="587"/>
      <c r="DV65" s="587"/>
      <c r="DW65" s="587"/>
      <c r="DX65" s="587"/>
      <c r="DY65" s="587"/>
      <c r="DZ65" s="587"/>
      <c r="EA65" s="587"/>
      <c r="EB65" s="587"/>
      <c r="EC65" s="587"/>
      <c r="ED65" s="587"/>
      <c r="EE65" s="587"/>
      <c r="EF65" s="587"/>
      <c r="EG65" s="587"/>
      <c r="EH65" s="587"/>
      <c r="EI65" s="587"/>
      <c r="EJ65" s="587"/>
      <c r="EK65" s="587"/>
      <c r="EL65" s="587"/>
      <c r="EM65" s="587"/>
      <c r="EN65" s="587"/>
      <c r="EO65" s="587"/>
      <c r="EP65" s="587"/>
      <c r="EQ65" s="587"/>
      <c r="ER65" s="587"/>
      <c r="ES65" s="587"/>
      <c r="ET65" s="587"/>
      <c r="EU65" s="587"/>
      <c r="EV65" s="587"/>
      <c r="EW65" s="587"/>
      <c r="EX65" s="587"/>
      <c r="EY65" s="587"/>
      <c r="EZ65" s="587"/>
      <c r="FA65" s="587"/>
      <c r="FB65" s="587"/>
      <c r="FC65" s="587"/>
      <c r="FD65" s="587"/>
      <c r="FE65" s="587"/>
      <c r="FF65" s="587"/>
      <c r="FG65" s="587"/>
      <c r="FH65" s="587"/>
      <c r="FI65" s="587"/>
      <c r="FJ65" s="587"/>
      <c r="FK65" s="587"/>
      <c r="FL65" s="587"/>
      <c r="FM65" s="587"/>
      <c r="FN65" s="587"/>
      <c r="FO65" s="587"/>
      <c r="FP65" s="587"/>
      <c r="FQ65" s="587"/>
      <c r="FR65" s="587"/>
      <c r="FS65" s="587"/>
      <c r="FT65" s="587"/>
      <c r="FU65" s="587"/>
      <c r="FV65" s="587"/>
      <c r="FW65" s="587"/>
      <c r="FX65" s="587"/>
      <c r="FY65" s="587"/>
      <c r="FZ65" s="587"/>
      <c r="GA65" s="587"/>
      <c r="GB65" s="587"/>
      <c r="GC65" s="587"/>
      <c r="GD65" s="587"/>
      <c r="GE65" s="587"/>
      <c r="GF65" s="587"/>
      <c r="GG65" s="587"/>
      <c r="GH65" s="587"/>
      <c r="GI65" s="587"/>
      <c r="GJ65" s="587"/>
      <c r="GK65" s="587"/>
      <c r="GL65" s="587"/>
      <c r="GM65" s="587"/>
      <c r="GN65" s="587"/>
      <c r="GO65" s="587"/>
      <c r="GP65" s="587"/>
      <c r="GQ65" s="587"/>
      <c r="GR65" s="587"/>
      <c r="GS65" s="587"/>
      <c r="GT65" s="587"/>
      <c r="GU65" s="587"/>
      <c r="GV65" s="587"/>
      <c r="GW65" s="587"/>
      <c r="GX65" s="587"/>
      <c r="GY65" s="587"/>
      <c r="GZ65" s="587"/>
      <c r="HA65" s="587"/>
      <c r="HB65" s="587"/>
      <c r="HC65" s="587"/>
      <c r="HD65" s="587"/>
      <c r="HE65" s="587"/>
      <c r="HF65" s="587"/>
      <c r="HG65" s="587"/>
      <c r="HH65" s="587"/>
      <c r="HI65" s="587"/>
      <c r="HJ65" s="587"/>
      <c r="HK65" s="587"/>
      <c r="HL65" s="587"/>
      <c r="HM65" s="587"/>
      <c r="HN65" s="587"/>
      <c r="HO65" s="587"/>
      <c r="HP65" s="587"/>
      <c r="HQ65" s="587"/>
      <c r="HR65" s="587"/>
      <c r="HS65" s="587"/>
      <c r="HT65" s="587"/>
      <c r="HU65" s="587"/>
      <c r="HV65" s="587"/>
      <c r="HW65" s="587"/>
      <c r="HX65" s="587"/>
      <c r="HY65" s="587"/>
      <c r="HZ65" s="587"/>
      <c r="IA65" s="587"/>
      <c r="IB65" s="587"/>
      <c r="IC65" s="587"/>
      <c r="ID65" s="587"/>
      <c r="IE65" s="587"/>
      <c r="IF65" s="587"/>
      <c r="IG65" s="587"/>
      <c r="IH65" s="587"/>
      <c r="II65" s="587"/>
      <c r="IJ65" s="587"/>
      <c r="IK65" s="587"/>
      <c r="IL65" s="587"/>
      <c r="IM65" s="587"/>
      <c r="IN65" s="587"/>
      <c r="IO65" s="587"/>
      <c r="IP65" s="587"/>
      <c r="IQ65" s="587"/>
      <c r="IR65" s="587"/>
      <c r="IS65" s="587"/>
      <c r="IT65" s="587"/>
      <c r="IU65" s="587"/>
      <c r="IV65" s="587"/>
      <c r="IW65" s="587"/>
    </row>
    <row r="66" customFormat="false" ht="12.75" hidden="false" customHeight="false" outlineLevel="0" collapsed="false">
      <c r="A66" s="94" t="n">
        <v>26677</v>
      </c>
      <c r="B66" s="620" t="s">
        <v>626</v>
      </c>
      <c r="C66" s="681" t="s">
        <v>615</v>
      </c>
      <c r="D66" s="95" t="n">
        <v>39172</v>
      </c>
      <c r="E66" s="94" t="n">
        <f aca="false">$E$2</f>
        <v>30</v>
      </c>
      <c r="F66" s="615" t="n">
        <v>25000</v>
      </c>
      <c r="G66" s="616" t="n">
        <f aca="false">SUM(E66*F66)</f>
        <v>750000</v>
      </c>
      <c r="H66" s="582" t="n">
        <f aca="false">SUM(I66*30.4)</f>
        <v>3.19808</v>
      </c>
      <c r="I66" s="93" t="n">
        <v>0.1052</v>
      </c>
      <c r="J66" s="663" t="n">
        <v>0.0011</v>
      </c>
      <c r="K66" s="93" t="n">
        <f aca="false">SUM(I66+J66)</f>
        <v>0.1063</v>
      </c>
      <c r="L66" s="584" t="n">
        <f aca="false">SUM(I66*G66)</f>
        <v>78900</v>
      </c>
      <c r="M66" s="584" t="n">
        <f aca="false">SUM(J66*G66)</f>
        <v>825</v>
      </c>
      <c r="N66" s="584" t="n">
        <f aca="false">SUM(L66:M66)</f>
        <v>79725</v>
      </c>
      <c r="O66" s="626" t="s">
        <v>618</v>
      </c>
      <c r="P66" s="684" t="s">
        <v>619</v>
      </c>
      <c r="Q66" s="621" t="s">
        <v>584</v>
      </c>
      <c r="R66" s="621" t="s">
        <v>613</v>
      </c>
      <c r="S66" s="688"/>
      <c r="T66" s="587"/>
      <c r="U66" s="587"/>
      <c r="V66" s="587"/>
      <c r="W66" s="587"/>
      <c r="X66" s="587"/>
      <c r="Y66" s="587"/>
      <c r="Z66" s="587"/>
      <c r="AA66" s="587"/>
      <c r="AB66" s="587"/>
      <c r="AC66" s="587"/>
      <c r="AD66" s="587"/>
      <c r="AE66" s="587"/>
      <c r="AF66" s="587"/>
      <c r="AG66" s="587"/>
      <c r="AH66" s="587"/>
      <c r="AI66" s="587"/>
      <c r="AJ66" s="587"/>
      <c r="AK66" s="587"/>
      <c r="AL66" s="587"/>
      <c r="AM66" s="587"/>
      <c r="AN66" s="587"/>
      <c r="AO66" s="587"/>
      <c r="AP66" s="587"/>
      <c r="AQ66" s="587"/>
      <c r="AR66" s="587"/>
      <c r="AS66" s="587"/>
      <c r="AT66" s="587"/>
      <c r="AU66" s="587"/>
      <c r="AV66" s="587"/>
      <c r="AW66" s="587"/>
      <c r="AX66" s="587"/>
      <c r="AY66" s="587"/>
      <c r="AZ66" s="587"/>
      <c r="BA66" s="587"/>
      <c r="BB66" s="587"/>
      <c r="BC66" s="587"/>
      <c r="BD66" s="587"/>
      <c r="BE66" s="587"/>
      <c r="BF66" s="587"/>
      <c r="BG66" s="587"/>
      <c r="BH66" s="587"/>
      <c r="BI66" s="587"/>
      <c r="BJ66" s="587"/>
      <c r="BK66" s="587"/>
      <c r="BL66" s="587"/>
      <c r="BM66" s="587"/>
      <c r="BN66" s="587"/>
      <c r="BO66" s="587"/>
      <c r="BP66" s="587"/>
      <c r="BQ66" s="587"/>
      <c r="BR66" s="587"/>
      <c r="BS66" s="587"/>
      <c r="BT66" s="587"/>
      <c r="BU66" s="587"/>
      <c r="BV66" s="587"/>
      <c r="BW66" s="587"/>
      <c r="BX66" s="587"/>
      <c r="BY66" s="587"/>
      <c r="BZ66" s="587"/>
      <c r="CA66" s="587"/>
      <c r="CB66" s="587"/>
      <c r="CC66" s="587"/>
      <c r="CD66" s="587"/>
      <c r="CE66" s="587"/>
      <c r="CF66" s="587"/>
      <c r="CG66" s="587"/>
      <c r="CH66" s="587"/>
      <c r="CI66" s="587"/>
      <c r="CJ66" s="587"/>
      <c r="CK66" s="587"/>
      <c r="CL66" s="587"/>
      <c r="CM66" s="587"/>
      <c r="CN66" s="587"/>
      <c r="CO66" s="587"/>
      <c r="CP66" s="587"/>
      <c r="CQ66" s="587"/>
      <c r="CR66" s="587"/>
      <c r="CS66" s="587"/>
      <c r="CT66" s="587"/>
      <c r="CU66" s="587"/>
      <c r="CV66" s="587"/>
      <c r="CW66" s="587"/>
      <c r="CX66" s="587"/>
      <c r="CY66" s="587"/>
      <c r="CZ66" s="587"/>
      <c r="DA66" s="587"/>
      <c r="DB66" s="587"/>
      <c r="DC66" s="587"/>
      <c r="DD66" s="587"/>
      <c r="DE66" s="587"/>
      <c r="DF66" s="587"/>
      <c r="DG66" s="587"/>
      <c r="DH66" s="587"/>
      <c r="DI66" s="587"/>
      <c r="DJ66" s="587"/>
      <c r="DK66" s="587"/>
      <c r="DL66" s="587"/>
      <c r="DM66" s="587"/>
      <c r="DN66" s="587"/>
      <c r="DO66" s="587"/>
      <c r="DP66" s="587"/>
      <c r="DQ66" s="587"/>
      <c r="DR66" s="587"/>
      <c r="DS66" s="587"/>
      <c r="DT66" s="587"/>
      <c r="DU66" s="587"/>
      <c r="DV66" s="587"/>
      <c r="DW66" s="587"/>
      <c r="DX66" s="587"/>
      <c r="DY66" s="587"/>
      <c r="DZ66" s="587"/>
      <c r="EA66" s="587"/>
      <c r="EB66" s="587"/>
      <c r="EC66" s="587"/>
      <c r="ED66" s="587"/>
      <c r="EE66" s="587"/>
      <c r="EF66" s="587"/>
      <c r="EG66" s="587"/>
      <c r="EH66" s="587"/>
      <c r="EI66" s="587"/>
      <c r="EJ66" s="587"/>
      <c r="EK66" s="587"/>
      <c r="EL66" s="587"/>
      <c r="EM66" s="587"/>
      <c r="EN66" s="587"/>
      <c r="EO66" s="587"/>
      <c r="EP66" s="587"/>
      <c r="EQ66" s="587"/>
      <c r="ER66" s="587"/>
      <c r="ES66" s="587"/>
      <c r="ET66" s="587"/>
      <c r="EU66" s="587"/>
      <c r="EV66" s="587"/>
      <c r="EW66" s="587"/>
      <c r="EX66" s="587"/>
      <c r="EY66" s="587"/>
      <c r="EZ66" s="587"/>
      <c r="FA66" s="587"/>
      <c r="FB66" s="587"/>
      <c r="FC66" s="587"/>
      <c r="FD66" s="587"/>
      <c r="FE66" s="587"/>
      <c r="FF66" s="587"/>
      <c r="FG66" s="587"/>
      <c r="FH66" s="587"/>
      <c r="FI66" s="587"/>
      <c r="FJ66" s="587"/>
      <c r="FK66" s="587"/>
      <c r="FL66" s="587"/>
      <c r="FM66" s="587"/>
      <c r="FN66" s="587"/>
      <c r="FO66" s="587"/>
      <c r="FP66" s="587"/>
      <c r="FQ66" s="587"/>
      <c r="FR66" s="587"/>
      <c r="FS66" s="587"/>
      <c r="FT66" s="587"/>
      <c r="FU66" s="587"/>
      <c r="FV66" s="587"/>
      <c r="FW66" s="587"/>
      <c r="FX66" s="587"/>
      <c r="FY66" s="587"/>
      <c r="FZ66" s="587"/>
      <c r="GA66" s="587"/>
      <c r="GB66" s="587"/>
      <c r="GC66" s="587"/>
      <c r="GD66" s="587"/>
      <c r="GE66" s="587"/>
      <c r="GF66" s="587"/>
      <c r="GG66" s="587"/>
      <c r="GH66" s="587"/>
      <c r="GI66" s="587"/>
      <c r="GJ66" s="587"/>
      <c r="GK66" s="587"/>
      <c r="GL66" s="587"/>
      <c r="GM66" s="587"/>
      <c r="GN66" s="587"/>
      <c r="GO66" s="587"/>
      <c r="GP66" s="587"/>
      <c r="GQ66" s="587"/>
      <c r="GR66" s="587"/>
      <c r="GS66" s="587"/>
      <c r="GT66" s="587"/>
      <c r="GU66" s="587"/>
      <c r="GV66" s="587"/>
      <c r="GW66" s="587"/>
      <c r="GX66" s="587"/>
      <c r="GY66" s="587"/>
      <c r="GZ66" s="587"/>
      <c r="HA66" s="587"/>
      <c r="HB66" s="587"/>
      <c r="HC66" s="587"/>
      <c r="HD66" s="587"/>
      <c r="HE66" s="587"/>
      <c r="HF66" s="587"/>
      <c r="HG66" s="587"/>
      <c r="HH66" s="587"/>
      <c r="HI66" s="587"/>
      <c r="HJ66" s="587"/>
      <c r="HK66" s="587"/>
      <c r="HL66" s="587"/>
      <c r="HM66" s="587"/>
      <c r="HN66" s="587"/>
      <c r="HO66" s="587"/>
      <c r="HP66" s="587"/>
      <c r="HQ66" s="587"/>
      <c r="HR66" s="587"/>
      <c r="HS66" s="587"/>
      <c r="HT66" s="587"/>
      <c r="HU66" s="587"/>
      <c r="HV66" s="587"/>
      <c r="HW66" s="587"/>
      <c r="HX66" s="587"/>
      <c r="HY66" s="587"/>
      <c r="HZ66" s="587"/>
      <c r="IA66" s="587"/>
      <c r="IB66" s="587"/>
      <c r="IC66" s="587"/>
      <c r="ID66" s="587"/>
      <c r="IE66" s="587"/>
      <c r="IF66" s="587"/>
      <c r="IG66" s="587"/>
      <c r="IH66" s="587"/>
      <c r="II66" s="587"/>
      <c r="IJ66" s="587"/>
      <c r="IK66" s="587"/>
      <c r="IL66" s="587"/>
      <c r="IM66" s="587"/>
      <c r="IN66" s="587"/>
      <c r="IO66" s="587"/>
      <c r="IP66" s="587"/>
      <c r="IQ66" s="587"/>
      <c r="IR66" s="587"/>
      <c r="IS66" s="587"/>
      <c r="IT66" s="587"/>
      <c r="IU66" s="587"/>
      <c r="IV66" s="587"/>
      <c r="IW66" s="587"/>
    </row>
    <row r="67" customFormat="false" ht="12.75" hidden="false" customHeight="false" outlineLevel="0" collapsed="false">
      <c r="A67" s="94" t="n">
        <v>27534</v>
      </c>
      <c r="B67" s="94" t="s">
        <v>627</v>
      </c>
      <c r="C67" s="95" t="n">
        <v>37257</v>
      </c>
      <c r="D67" s="95" t="n">
        <v>37986</v>
      </c>
      <c r="E67" s="94" t="n">
        <f aca="false">$E$2</f>
        <v>30</v>
      </c>
      <c r="F67" s="615" t="n">
        <v>32500</v>
      </c>
      <c r="G67" s="616" t="n">
        <f aca="false">SUM(E67*F67)</f>
        <v>975000</v>
      </c>
      <c r="H67" s="582" t="n">
        <f aca="false">SUM(I67*30.4)</f>
        <v>3.192</v>
      </c>
      <c r="I67" s="93" t="n">
        <v>0.105</v>
      </c>
      <c r="J67" s="663" t="n">
        <v>0.0011</v>
      </c>
      <c r="K67" s="93" t="n">
        <f aca="false">SUM(I67+J67)</f>
        <v>0.1061</v>
      </c>
      <c r="L67" s="584" t="n">
        <f aca="false">SUM(I67*G67)</f>
        <v>102375</v>
      </c>
      <c r="M67" s="584" t="n">
        <f aca="false">SUM(J67*G67)</f>
        <v>1072.5</v>
      </c>
      <c r="N67" s="584" t="n">
        <f aca="false">SUM(L67:M67)</f>
        <v>103447.5</v>
      </c>
      <c r="O67" s="626" t="s">
        <v>612</v>
      </c>
      <c r="P67" s="684"/>
      <c r="Q67" s="621"/>
      <c r="R67" s="621"/>
      <c r="S67" s="690"/>
      <c r="T67" s="634"/>
      <c r="U67" s="634"/>
      <c r="V67" s="634"/>
      <c r="W67" s="691"/>
      <c r="X67" s="691"/>
      <c r="Y67" s="691"/>
      <c r="Z67" s="691"/>
      <c r="AA67" s="691"/>
      <c r="AB67" s="691"/>
      <c r="AC67" s="691"/>
      <c r="AD67" s="691"/>
      <c r="AE67" s="691"/>
      <c r="AF67" s="691"/>
      <c r="AG67" s="691"/>
      <c r="AH67" s="691"/>
      <c r="AI67" s="691"/>
      <c r="AJ67" s="691"/>
      <c r="AK67" s="691"/>
      <c r="AL67" s="691"/>
      <c r="AM67" s="691"/>
      <c r="AN67" s="691"/>
      <c r="AO67" s="691"/>
      <c r="AP67" s="691"/>
      <c r="AQ67" s="691"/>
      <c r="AR67" s="691"/>
      <c r="AS67" s="691"/>
      <c r="AT67" s="691"/>
      <c r="AU67" s="691"/>
      <c r="AV67" s="691"/>
      <c r="AW67" s="691"/>
      <c r="AX67" s="691"/>
      <c r="AY67" s="691"/>
      <c r="AZ67" s="691"/>
      <c r="BA67" s="691"/>
      <c r="BB67" s="691"/>
      <c r="BC67" s="691"/>
      <c r="BD67" s="691"/>
      <c r="BE67" s="691"/>
      <c r="BF67" s="691"/>
      <c r="BG67" s="691"/>
      <c r="BH67" s="691"/>
      <c r="BI67" s="691"/>
      <c r="BJ67" s="691"/>
      <c r="BK67" s="691"/>
      <c r="BL67" s="691"/>
      <c r="BM67" s="691"/>
      <c r="BN67" s="691"/>
      <c r="BO67" s="691"/>
      <c r="BP67" s="691"/>
      <c r="BQ67" s="691"/>
      <c r="BR67" s="691"/>
      <c r="BS67" s="691"/>
      <c r="BT67" s="691"/>
      <c r="BU67" s="691"/>
      <c r="BV67" s="691"/>
      <c r="BW67" s="691"/>
      <c r="BX67" s="691"/>
      <c r="BY67" s="691"/>
      <c r="BZ67" s="691"/>
      <c r="CA67" s="691"/>
      <c r="CB67" s="691"/>
      <c r="CC67" s="691"/>
      <c r="CD67" s="691"/>
      <c r="CE67" s="691"/>
      <c r="CF67" s="691"/>
      <c r="CG67" s="691"/>
      <c r="CH67" s="691"/>
      <c r="CI67" s="691"/>
      <c r="CJ67" s="691"/>
      <c r="CK67" s="691"/>
      <c r="CL67" s="691"/>
      <c r="CM67" s="691"/>
      <c r="CN67" s="691"/>
      <c r="CO67" s="691"/>
      <c r="CP67" s="691"/>
      <c r="CQ67" s="691"/>
      <c r="CR67" s="691"/>
      <c r="CS67" s="691"/>
      <c r="CT67" s="691"/>
      <c r="CU67" s="691"/>
      <c r="CV67" s="691"/>
      <c r="CW67" s="691"/>
      <c r="CX67" s="691"/>
      <c r="CY67" s="691"/>
      <c r="CZ67" s="691"/>
      <c r="DA67" s="691"/>
      <c r="DB67" s="691"/>
      <c r="DC67" s="691"/>
      <c r="DD67" s="691"/>
      <c r="DE67" s="691"/>
      <c r="DF67" s="691"/>
      <c r="DG67" s="691"/>
      <c r="DH67" s="691"/>
      <c r="DI67" s="691"/>
      <c r="DJ67" s="691"/>
      <c r="DK67" s="691"/>
      <c r="DL67" s="691"/>
      <c r="DM67" s="691"/>
      <c r="DN67" s="691"/>
      <c r="DO67" s="691"/>
      <c r="DP67" s="691"/>
      <c r="DQ67" s="691"/>
      <c r="DR67" s="691"/>
      <c r="DS67" s="691"/>
      <c r="DT67" s="691"/>
      <c r="DU67" s="691"/>
      <c r="DV67" s="691"/>
      <c r="DW67" s="691"/>
      <c r="DX67" s="691"/>
      <c r="DY67" s="691"/>
      <c r="DZ67" s="691"/>
      <c r="EA67" s="691"/>
      <c r="EB67" s="691"/>
      <c r="EC67" s="691"/>
      <c r="ED67" s="691"/>
      <c r="EE67" s="691"/>
      <c r="EF67" s="691"/>
      <c r="EG67" s="691"/>
      <c r="EH67" s="691"/>
      <c r="EI67" s="691"/>
      <c r="EJ67" s="691"/>
      <c r="EK67" s="691"/>
      <c r="EL67" s="691"/>
      <c r="EM67" s="691"/>
      <c r="EN67" s="691"/>
      <c r="EO67" s="691"/>
      <c r="EP67" s="691"/>
      <c r="EQ67" s="691"/>
      <c r="ER67" s="691"/>
      <c r="ES67" s="691"/>
      <c r="ET67" s="691"/>
      <c r="EU67" s="691"/>
      <c r="EV67" s="691"/>
      <c r="EW67" s="691"/>
      <c r="EX67" s="691"/>
      <c r="EY67" s="691"/>
      <c r="EZ67" s="691"/>
      <c r="FA67" s="691"/>
      <c r="FB67" s="691"/>
      <c r="FC67" s="691"/>
      <c r="FD67" s="691"/>
      <c r="FE67" s="691"/>
      <c r="FF67" s="691"/>
      <c r="FG67" s="691"/>
      <c r="FH67" s="691"/>
      <c r="FI67" s="691"/>
      <c r="FJ67" s="691"/>
      <c r="FK67" s="691"/>
      <c r="FL67" s="691"/>
      <c r="FM67" s="691"/>
      <c r="FN67" s="691"/>
      <c r="FO67" s="691"/>
      <c r="FP67" s="691"/>
      <c r="FQ67" s="691"/>
      <c r="FR67" s="691"/>
      <c r="FS67" s="691"/>
      <c r="FT67" s="691"/>
      <c r="FU67" s="691"/>
      <c r="FV67" s="691"/>
      <c r="FW67" s="691"/>
      <c r="FX67" s="691"/>
      <c r="FY67" s="691"/>
      <c r="FZ67" s="691"/>
      <c r="GA67" s="691"/>
      <c r="GB67" s="691"/>
      <c r="GC67" s="691"/>
      <c r="GD67" s="691"/>
      <c r="GE67" s="691"/>
      <c r="GF67" s="691"/>
      <c r="GG67" s="691"/>
      <c r="GH67" s="691"/>
      <c r="GI67" s="691"/>
      <c r="GJ67" s="691"/>
      <c r="GK67" s="691"/>
      <c r="GL67" s="691"/>
      <c r="GM67" s="691"/>
      <c r="GN67" s="691"/>
      <c r="GO67" s="691"/>
      <c r="GP67" s="691"/>
      <c r="GQ67" s="691"/>
      <c r="GR67" s="691"/>
      <c r="GS67" s="691"/>
      <c r="GT67" s="691"/>
      <c r="GU67" s="691"/>
      <c r="GV67" s="691"/>
      <c r="GW67" s="691"/>
      <c r="GX67" s="691"/>
      <c r="GY67" s="691"/>
      <c r="GZ67" s="691"/>
      <c r="HA67" s="691"/>
      <c r="HB67" s="691"/>
      <c r="HC67" s="691"/>
      <c r="HD67" s="691"/>
      <c r="HE67" s="691"/>
      <c r="HF67" s="691"/>
      <c r="HG67" s="691"/>
      <c r="HH67" s="691"/>
      <c r="HI67" s="691"/>
      <c r="HJ67" s="691"/>
      <c r="HK67" s="691"/>
      <c r="HL67" s="691"/>
      <c r="HM67" s="691"/>
      <c r="HN67" s="691"/>
      <c r="HO67" s="691"/>
      <c r="HP67" s="691"/>
      <c r="HQ67" s="691"/>
      <c r="HR67" s="691"/>
      <c r="HS67" s="691"/>
      <c r="HT67" s="691"/>
      <c r="HU67" s="691"/>
      <c r="HV67" s="691"/>
      <c r="HW67" s="691"/>
      <c r="HX67" s="691"/>
      <c r="HY67" s="691"/>
      <c r="HZ67" s="691"/>
      <c r="IA67" s="691"/>
      <c r="IB67" s="691"/>
      <c r="IC67" s="691"/>
      <c r="ID67" s="691"/>
      <c r="IE67" s="691"/>
      <c r="IF67" s="691"/>
      <c r="IG67" s="691"/>
      <c r="IH67" s="691"/>
      <c r="II67" s="691"/>
      <c r="IJ67" s="691"/>
      <c r="IK67" s="691"/>
      <c r="IL67" s="691"/>
      <c r="IM67" s="691"/>
      <c r="IN67" s="691"/>
      <c r="IO67" s="691"/>
      <c r="IP67" s="691"/>
      <c r="IQ67" s="691"/>
      <c r="IR67" s="691"/>
      <c r="IS67" s="691"/>
      <c r="IT67" s="691"/>
      <c r="IU67" s="691"/>
      <c r="IV67" s="691"/>
      <c r="IW67" s="691"/>
    </row>
    <row r="68" customFormat="false" ht="12.75" hidden="false" customHeight="false" outlineLevel="0" collapsed="false">
      <c r="A68" s="94" t="n">
        <v>27651</v>
      </c>
      <c r="B68" s="94" t="s">
        <v>544</v>
      </c>
      <c r="C68" s="95" t="n">
        <v>37073</v>
      </c>
      <c r="D68" s="95" t="n">
        <v>37134</v>
      </c>
      <c r="E68" s="94" t="n">
        <f aca="false">$E$2</f>
        <v>30</v>
      </c>
      <c r="F68" s="635" t="n">
        <v>0</v>
      </c>
      <c r="G68" s="616" t="n">
        <f aca="false">SUM(E68*F68)</f>
        <v>0</v>
      </c>
      <c r="H68" s="582" t="n">
        <f aca="false">SUM(I68*30.4)</f>
        <v>0</v>
      </c>
      <c r="I68" s="93" t="n">
        <v>0</v>
      </c>
      <c r="J68" s="663" t="n">
        <v>0</v>
      </c>
      <c r="K68" s="93" t="n">
        <f aca="false">SUM(I68+J68)</f>
        <v>0</v>
      </c>
      <c r="L68" s="584" t="n">
        <f aca="false">SUM(I68*G68)</f>
        <v>0</v>
      </c>
      <c r="M68" s="584" t="n">
        <f aca="false">SUM(J68*G68)</f>
        <v>0</v>
      </c>
      <c r="N68" s="584" t="n">
        <f aca="false">SUM(L68:M68)</f>
        <v>0</v>
      </c>
      <c r="O68" s="673"/>
      <c r="P68" s="684"/>
      <c r="Q68" s="618"/>
      <c r="R68" s="618"/>
      <c r="S68" s="688"/>
      <c r="T68" s="587"/>
      <c r="U68" s="587"/>
      <c r="V68" s="587"/>
      <c r="W68" s="587"/>
      <c r="X68" s="587"/>
      <c r="Y68" s="587"/>
      <c r="Z68" s="587"/>
      <c r="AA68" s="587"/>
      <c r="AB68" s="587"/>
      <c r="AC68" s="587"/>
      <c r="AD68" s="587"/>
      <c r="AE68" s="587"/>
      <c r="AF68" s="587"/>
      <c r="AG68" s="587"/>
      <c r="AH68" s="587"/>
      <c r="AI68" s="587"/>
      <c r="AJ68" s="587"/>
      <c r="AK68" s="587"/>
      <c r="AL68" s="587"/>
      <c r="AM68" s="587"/>
      <c r="AN68" s="587"/>
      <c r="AO68" s="587"/>
      <c r="AP68" s="587"/>
      <c r="AQ68" s="587"/>
      <c r="AR68" s="587"/>
      <c r="AS68" s="587"/>
      <c r="AT68" s="587"/>
      <c r="AU68" s="587"/>
      <c r="AV68" s="587"/>
      <c r="AW68" s="587"/>
      <c r="AX68" s="587"/>
      <c r="AY68" s="587"/>
      <c r="AZ68" s="587"/>
      <c r="BA68" s="587"/>
      <c r="BB68" s="587"/>
      <c r="BC68" s="587"/>
      <c r="BD68" s="587"/>
      <c r="BE68" s="587"/>
      <c r="BF68" s="587"/>
      <c r="BG68" s="587"/>
      <c r="BH68" s="587"/>
      <c r="BI68" s="587"/>
      <c r="BJ68" s="587"/>
      <c r="BK68" s="587"/>
      <c r="BL68" s="587"/>
      <c r="BM68" s="587"/>
      <c r="BN68" s="587"/>
      <c r="BO68" s="587"/>
      <c r="BP68" s="587"/>
      <c r="BQ68" s="587"/>
      <c r="BR68" s="587"/>
      <c r="BS68" s="587"/>
      <c r="BT68" s="587"/>
      <c r="BU68" s="587"/>
      <c r="BV68" s="587"/>
      <c r="BW68" s="587"/>
      <c r="BX68" s="587"/>
      <c r="BY68" s="587"/>
      <c r="BZ68" s="587"/>
      <c r="CA68" s="587"/>
      <c r="CB68" s="587"/>
      <c r="CC68" s="587"/>
      <c r="CD68" s="587"/>
      <c r="CE68" s="587"/>
      <c r="CF68" s="587"/>
      <c r="CG68" s="587"/>
      <c r="CH68" s="587"/>
      <c r="CI68" s="587"/>
      <c r="CJ68" s="587"/>
      <c r="CK68" s="587"/>
      <c r="CL68" s="587"/>
      <c r="CM68" s="587"/>
      <c r="CN68" s="587"/>
      <c r="CO68" s="587"/>
      <c r="CP68" s="587"/>
      <c r="CQ68" s="587"/>
      <c r="CR68" s="587"/>
      <c r="CS68" s="587"/>
      <c r="CT68" s="587"/>
      <c r="CU68" s="587"/>
      <c r="CV68" s="587"/>
      <c r="CW68" s="587"/>
      <c r="CX68" s="587"/>
      <c r="CY68" s="587"/>
      <c r="CZ68" s="587"/>
      <c r="DA68" s="587"/>
      <c r="DB68" s="587"/>
      <c r="DC68" s="587"/>
      <c r="DD68" s="587"/>
      <c r="DE68" s="587"/>
      <c r="DF68" s="587"/>
      <c r="DG68" s="587"/>
      <c r="DH68" s="587"/>
      <c r="DI68" s="587"/>
      <c r="DJ68" s="587"/>
      <c r="DK68" s="587"/>
      <c r="DL68" s="587"/>
      <c r="DM68" s="587"/>
      <c r="DN68" s="587"/>
      <c r="DO68" s="587"/>
      <c r="DP68" s="587"/>
      <c r="DQ68" s="587"/>
      <c r="DR68" s="587"/>
      <c r="DS68" s="587"/>
      <c r="DT68" s="587"/>
      <c r="DU68" s="587"/>
      <c r="DV68" s="587"/>
      <c r="DW68" s="587"/>
      <c r="DX68" s="587"/>
      <c r="DY68" s="587"/>
      <c r="DZ68" s="587"/>
      <c r="EA68" s="587"/>
      <c r="EB68" s="587"/>
      <c r="EC68" s="587"/>
      <c r="ED68" s="587"/>
      <c r="EE68" s="587"/>
      <c r="EF68" s="587"/>
      <c r="EG68" s="587"/>
      <c r="EH68" s="587"/>
      <c r="EI68" s="587"/>
      <c r="EJ68" s="587"/>
      <c r="EK68" s="587"/>
      <c r="EL68" s="587"/>
      <c r="EM68" s="587"/>
      <c r="EN68" s="587"/>
      <c r="EO68" s="587"/>
      <c r="EP68" s="587"/>
      <c r="EQ68" s="587"/>
      <c r="ER68" s="587"/>
      <c r="ES68" s="587"/>
      <c r="ET68" s="587"/>
      <c r="EU68" s="587"/>
      <c r="EV68" s="587"/>
      <c r="EW68" s="587"/>
      <c r="EX68" s="587"/>
      <c r="EY68" s="587"/>
      <c r="EZ68" s="587"/>
      <c r="FA68" s="587"/>
      <c r="FB68" s="587"/>
      <c r="FC68" s="587"/>
      <c r="FD68" s="587"/>
      <c r="FE68" s="587"/>
      <c r="FF68" s="587"/>
      <c r="FG68" s="587"/>
      <c r="FH68" s="587"/>
      <c r="FI68" s="587"/>
      <c r="FJ68" s="587"/>
      <c r="FK68" s="587"/>
      <c r="FL68" s="587"/>
      <c r="FM68" s="587"/>
      <c r="FN68" s="587"/>
      <c r="FO68" s="587"/>
      <c r="FP68" s="587"/>
      <c r="FQ68" s="587"/>
      <c r="FR68" s="587"/>
      <c r="FS68" s="587"/>
      <c r="FT68" s="587"/>
      <c r="FU68" s="587"/>
      <c r="FV68" s="587"/>
      <c r="FW68" s="587"/>
      <c r="FX68" s="587"/>
      <c r="FY68" s="587"/>
      <c r="FZ68" s="587"/>
      <c r="GA68" s="587"/>
      <c r="GB68" s="587"/>
      <c r="GC68" s="587"/>
      <c r="GD68" s="587"/>
      <c r="GE68" s="587"/>
      <c r="GF68" s="587"/>
      <c r="GG68" s="587"/>
      <c r="GH68" s="587"/>
      <c r="GI68" s="587"/>
      <c r="GJ68" s="587"/>
      <c r="GK68" s="587"/>
      <c r="GL68" s="587"/>
      <c r="GM68" s="587"/>
      <c r="GN68" s="587"/>
      <c r="GO68" s="587"/>
      <c r="GP68" s="587"/>
      <c r="GQ68" s="587"/>
      <c r="GR68" s="587"/>
      <c r="GS68" s="587"/>
      <c r="GT68" s="587"/>
      <c r="GU68" s="587"/>
      <c r="GV68" s="587"/>
      <c r="GW68" s="587"/>
      <c r="GX68" s="587"/>
      <c r="GY68" s="587"/>
      <c r="GZ68" s="587"/>
      <c r="HA68" s="587"/>
      <c r="HB68" s="587"/>
      <c r="HC68" s="587"/>
      <c r="HD68" s="587"/>
      <c r="HE68" s="587"/>
      <c r="HF68" s="587"/>
      <c r="HG68" s="587"/>
      <c r="HH68" s="587"/>
      <c r="HI68" s="587"/>
      <c r="HJ68" s="587"/>
      <c r="HK68" s="587"/>
      <c r="HL68" s="587"/>
      <c r="HM68" s="587"/>
      <c r="HN68" s="587"/>
      <c r="HO68" s="587"/>
      <c r="HP68" s="587"/>
      <c r="HQ68" s="587"/>
      <c r="HR68" s="587"/>
      <c r="HS68" s="587"/>
      <c r="HT68" s="587"/>
      <c r="HU68" s="587"/>
      <c r="HV68" s="587"/>
      <c r="HW68" s="587"/>
      <c r="HX68" s="587"/>
      <c r="HY68" s="587"/>
      <c r="HZ68" s="587"/>
      <c r="IA68" s="587"/>
      <c r="IB68" s="587"/>
      <c r="IC68" s="587"/>
      <c r="ID68" s="587"/>
      <c r="IE68" s="587"/>
      <c r="IF68" s="587"/>
      <c r="IG68" s="587"/>
      <c r="IH68" s="587"/>
      <c r="II68" s="587"/>
      <c r="IJ68" s="587"/>
      <c r="IK68" s="587"/>
      <c r="IL68" s="587"/>
      <c r="IM68" s="587"/>
      <c r="IN68" s="587"/>
      <c r="IO68" s="587"/>
      <c r="IP68" s="587"/>
      <c r="IQ68" s="587"/>
      <c r="IR68" s="587"/>
      <c r="IS68" s="587"/>
      <c r="IT68" s="587"/>
      <c r="IU68" s="587"/>
      <c r="IV68" s="587"/>
      <c r="IW68" s="587"/>
    </row>
    <row r="69" customFormat="false" ht="12.75" hidden="false" customHeight="false" outlineLevel="0" collapsed="false">
      <c r="A69" s="588"/>
      <c r="B69" s="692"/>
      <c r="C69" s="693"/>
      <c r="D69" s="694"/>
      <c r="E69" s="637"/>
      <c r="F69" s="616" t="n">
        <f aca="false">SUM(F59:F68)</f>
        <v>498846</v>
      </c>
      <c r="G69" s="695"/>
      <c r="H69" s="592" t="s">
        <v>576</v>
      </c>
      <c r="I69" s="93" t="n">
        <f aca="false">L69/(F69*E2)</f>
        <v>0.104903116392634</v>
      </c>
      <c r="J69" s="696"/>
      <c r="L69" s="584" t="n">
        <f aca="false">SUM(L59:L68)</f>
        <v>1569915</v>
      </c>
      <c r="M69" s="593"/>
      <c r="N69" s="593"/>
      <c r="O69" s="593"/>
      <c r="P69" s="682"/>
      <c r="Q69" s="601"/>
      <c r="R69" s="601"/>
      <c r="S69" s="682"/>
      <c r="T69" s="0"/>
      <c r="U69" s="587"/>
      <c r="V69" s="587"/>
      <c r="W69" s="587"/>
      <c r="X69" s="587"/>
      <c r="Y69" s="587"/>
      <c r="Z69" s="587"/>
      <c r="AA69" s="587"/>
      <c r="AB69" s="587"/>
      <c r="AC69" s="587"/>
      <c r="AD69" s="587"/>
      <c r="AE69" s="587"/>
      <c r="AF69" s="587"/>
      <c r="AG69" s="587"/>
      <c r="AH69" s="587"/>
      <c r="AI69" s="587"/>
      <c r="AJ69" s="587"/>
      <c r="AK69" s="587"/>
      <c r="AL69" s="587"/>
      <c r="AM69" s="587"/>
      <c r="AN69" s="587"/>
      <c r="AO69" s="587"/>
      <c r="AP69" s="587"/>
      <c r="AQ69" s="587"/>
      <c r="AR69" s="587"/>
      <c r="AS69" s="587"/>
      <c r="AT69" s="587"/>
      <c r="AU69" s="587"/>
      <c r="AV69" s="587"/>
      <c r="AW69" s="587"/>
      <c r="AX69" s="587"/>
      <c r="AY69" s="587"/>
      <c r="AZ69" s="587"/>
      <c r="BA69" s="587"/>
      <c r="BB69" s="587"/>
      <c r="BC69" s="587"/>
      <c r="BD69" s="587"/>
      <c r="BE69" s="587"/>
      <c r="BF69" s="587"/>
      <c r="BG69" s="587"/>
      <c r="BH69" s="587"/>
      <c r="BI69" s="587"/>
      <c r="BJ69" s="587"/>
      <c r="BK69" s="587"/>
      <c r="BL69" s="587"/>
      <c r="BM69" s="587"/>
      <c r="BN69" s="587"/>
      <c r="BO69" s="587"/>
      <c r="BP69" s="587"/>
      <c r="BQ69" s="587"/>
      <c r="BR69" s="587"/>
      <c r="BS69" s="587"/>
      <c r="BT69" s="587"/>
      <c r="BU69" s="587"/>
      <c r="BV69" s="587"/>
      <c r="BW69" s="587"/>
      <c r="BX69" s="587"/>
      <c r="BY69" s="587"/>
      <c r="BZ69" s="587"/>
      <c r="CA69" s="587"/>
      <c r="CB69" s="587"/>
      <c r="CC69" s="587"/>
      <c r="CD69" s="587"/>
      <c r="CE69" s="587"/>
      <c r="CF69" s="587"/>
      <c r="CG69" s="587"/>
      <c r="CH69" s="587"/>
      <c r="CI69" s="587"/>
      <c r="CJ69" s="587"/>
      <c r="CK69" s="587"/>
      <c r="CL69" s="587"/>
      <c r="CM69" s="587"/>
      <c r="CN69" s="587"/>
      <c r="CO69" s="587"/>
      <c r="CP69" s="587"/>
      <c r="CQ69" s="587"/>
      <c r="CR69" s="587"/>
      <c r="CS69" s="587"/>
      <c r="CT69" s="587"/>
      <c r="CU69" s="587"/>
      <c r="CV69" s="587"/>
      <c r="CW69" s="587"/>
      <c r="CX69" s="587"/>
      <c r="CY69" s="587"/>
      <c r="CZ69" s="587"/>
      <c r="DA69" s="587"/>
      <c r="DB69" s="587"/>
      <c r="DC69" s="587"/>
      <c r="DD69" s="587"/>
      <c r="DE69" s="587"/>
      <c r="DF69" s="587"/>
      <c r="DG69" s="587"/>
      <c r="DH69" s="587"/>
      <c r="DI69" s="587"/>
      <c r="DJ69" s="587"/>
      <c r="DK69" s="587"/>
      <c r="DL69" s="587"/>
      <c r="DM69" s="587"/>
      <c r="DN69" s="587"/>
      <c r="DO69" s="587"/>
      <c r="DP69" s="587"/>
      <c r="DQ69" s="587"/>
      <c r="DR69" s="587"/>
      <c r="DS69" s="587"/>
      <c r="DT69" s="587"/>
      <c r="DU69" s="587"/>
      <c r="DV69" s="587"/>
      <c r="DW69" s="587"/>
      <c r="DX69" s="587"/>
      <c r="DY69" s="587"/>
      <c r="DZ69" s="587"/>
      <c r="EA69" s="587"/>
      <c r="EB69" s="587"/>
      <c r="EC69" s="587"/>
      <c r="ED69" s="587"/>
      <c r="EE69" s="587"/>
      <c r="EF69" s="587"/>
      <c r="EG69" s="587"/>
      <c r="EH69" s="587"/>
      <c r="EI69" s="587"/>
      <c r="EJ69" s="587"/>
      <c r="EK69" s="587"/>
      <c r="EL69" s="587"/>
      <c r="EM69" s="587"/>
      <c r="EN69" s="587"/>
      <c r="EO69" s="587"/>
      <c r="EP69" s="587"/>
      <c r="EQ69" s="587"/>
      <c r="ER69" s="587"/>
      <c r="ES69" s="587"/>
      <c r="ET69" s="587"/>
      <c r="EU69" s="587"/>
      <c r="EV69" s="587"/>
      <c r="EW69" s="587"/>
      <c r="EX69" s="587"/>
      <c r="EY69" s="587"/>
      <c r="EZ69" s="587"/>
      <c r="FA69" s="587"/>
      <c r="FB69" s="587"/>
      <c r="FC69" s="587"/>
      <c r="FD69" s="587"/>
      <c r="FE69" s="587"/>
      <c r="FF69" s="587"/>
      <c r="FG69" s="587"/>
      <c r="FH69" s="587"/>
      <c r="FI69" s="587"/>
      <c r="FJ69" s="587"/>
      <c r="FK69" s="587"/>
      <c r="FL69" s="587"/>
      <c r="FM69" s="587"/>
      <c r="FN69" s="587"/>
      <c r="FO69" s="587"/>
      <c r="FP69" s="587"/>
      <c r="FQ69" s="587"/>
      <c r="FR69" s="587"/>
      <c r="FS69" s="587"/>
      <c r="FT69" s="587"/>
      <c r="FU69" s="587"/>
      <c r="FV69" s="587"/>
      <c r="FW69" s="587"/>
      <c r="FX69" s="587"/>
      <c r="FY69" s="587"/>
      <c r="FZ69" s="587"/>
      <c r="GA69" s="587"/>
      <c r="GB69" s="587"/>
      <c r="GC69" s="587"/>
      <c r="GD69" s="587"/>
      <c r="GE69" s="587"/>
      <c r="GF69" s="587"/>
      <c r="GG69" s="587"/>
      <c r="GH69" s="587"/>
      <c r="GI69" s="587"/>
      <c r="GJ69" s="587"/>
      <c r="GK69" s="587"/>
      <c r="GL69" s="587"/>
      <c r="GM69" s="587"/>
      <c r="GN69" s="587"/>
      <c r="GO69" s="587"/>
      <c r="GP69" s="587"/>
      <c r="GQ69" s="587"/>
      <c r="GR69" s="587"/>
      <c r="GS69" s="587"/>
      <c r="GT69" s="587"/>
      <c r="GU69" s="587"/>
      <c r="GV69" s="587"/>
      <c r="GW69" s="587"/>
      <c r="GX69" s="587"/>
      <c r="GY69" s="587"/>
      <c r="GZ69" s="587"/>
      <c r="HA69" s="587"/>
      <c r="HB69" s="587"/>
      <c r="HC69" s="587"/>
      <c r="HD69" s="587"/>
      <c r="HE69" s="587"/>
      <c r="HF69" s="587"/>
      <c r="HG69" s="587"/>
      <c r="HH69" s="587"/>
      <c r="HI69" s="587"/>
      <c r="HJ69" s="587"/>
      <c r="HK69" s="587"/>
      <c r="HL69" s="587"/>
      <c r="HM69" s="587"/>
      <c r="HN69" s="587"/>
      <c r="HO69" s="587"/>
      <c r="HP69" s="587"/>
      <c r="HQ69" s="587"/>
      <c r="HR69" s="587"/>
      <c r="HS69" s="587"/>
      <c r="HT69" s="587"/>
      <c r="HU69" s="587"/>
      <c r="HV69" s="587"/>
      <c r="HW69" s="587"/>
      <c r="HX69" s="587"/>
      <c r="HY69" s="587"/>
      <c r="HZ69" s="587"/>
      <c r="IA69" s="587"/>
      <c r="IB69" s="587"/>
      <c r="IC69" s="587"/>
      <c r="ID69" s="587"/>
      <c r="IE69" s="587"/>
      <c r="IF69" s="587"/>
      <c r="IG69" s="587"/>
      <c r="IH69" s="587"/>
      <c r="II69" s="587"/>
      <c r="IJ69" s="587"/>
      <c r="IK69" s="587"/>
      <c r="IL69" s="587"/>
      <c r="IM69" s="587"/>
      <c r="IN69" s="587"/>
      <c r="IO69" s="587"/>
      <c r="IP69" s="587"/>
      <c r="IQ69" s="587"/>
      <c r="IR69" s="587"/>
      <c r="IS69" s="587"/>
      <c r="IT69" s="587"/>
      <c r="IU69" s="587"/>
      <c r="IV69" s="587"/>
      <c r="IW69" s="587"/>
    </row>
    <row r="70" customFormat="false" ht="12.75" hidden="false" customHeight="false" outlineLevel="0" collapsed="false">
      <c r="A70" s="588"/>
      <c r="B70" s="692"/>
      <c r="C70" s="693"/>
      <c r="D70" s="694"/>
      <c r="E70" s="637"/>
      <c r="F70" s="605"/>
      <c r="G70" s="695"/>
      <c r="H70" s="592"/>
      <c r="I70" s="93"/>
      <c r="J70" s="696"/>
      <c r="L70" s="608"/>
      <c r="M70" s="593"/>
      <c r="N70" s="593"/>
      <c r="O70" s="593"/>
      <c r="P70" s="682"/>
      <c r="Q70" s="601"/>
      <c r="R70" s="601"/>
      <c r="S70" s="682"/>
      <c r="T70" s="0"/>
      <c r="U70" s="587"/>
      <c r="V70" s="587"/>
      <c r="W70" s="587"/>
      <c r="X70" s="587"/>
      <c r="Y70" s="587"/>
      <c r="Z70" s="587"/>
      <c r="AA70" s="587"/>
      <c r="AB70" s="587"/>
      <c r="AC70" s="587"/>
      <c r="AD70" s="587"/>
      <c r="AE70" s="587"/>
      <c r="AF70" s="587"/>
      <c r="AG70" s="587"/>
      <c r="AH70" s="587"/>
      <c r="AI70" s="587"/>
      <c r="AJ70" s="587"/>
      <c r="AK70" s="587"/>
      <c r="AL70" s="587"/>
      <c r="AM70" s="587"/>
      <c r="AN70" s="587"/>
      <c r="AO70" s="587"/>
      <c r="AP70" s="587"/>
      <c r="AQ70" s="587"/>
      <c r="AR70" s="587"/>
      <c r="AS70" s="587"/>
      <c r="AT70" s="587"/>
      <c r="AU70" s="587"/>
      <c r="AV70" s="587"/>
      <c r="AW70" s="587"/>
      <c r="AX70" s="587"/>
      <c r="AY70" s="587"/>
      <c r="AZ70" s="587"/>
      <c r="BA70" s="587"/>
      <c r="BB70" s="587"/>
      <c r="BC70" s="587"/>
      <c r="BD70" s="587"/>
      <c r="BE70" s="587"/>
      <c r="BF70" s="587"/>
      <c r="BG70" s="587"/>
      <c r="BH70" s="587"/>
      <c r="BI70" s="587"/>
      <c r="BJ70" s="587"/>
      <c r="BK70" s="587"/>
      <c r="BL70" s="587"/>
      <c r="BM70" s="587"/>
      <c r="BN70" s="587"/>
      <c r="BO70" s="587"/>
      <c r="BP70" s="587"/>
      <c r="BQ70" s="587"/>
      <c r="BR70" s="587"/>
      <c r="BS70" s="587"/>
      <c r="BT70" s="587"/>
      <c r="BU70" s="587"/>
      <c r="BV70" s="587"/>
      <c r="BW70" s="587"/>
      <c r="BX70" s="587"/>
      <c r="BY70" s="587"/>
      <c r="BZ70" s="587"/>
      <c r="CA70" s="587"/>
      <c r="CB70" s="587"/>
      <c r="CC70" s="587"/>
      <c r="CD70" s="587"/>
      <c r="CE70" s="587"/>
      <c r="CF70" s="587"/>
      <c r="CG70" s="587"/>
      <c r="CH70" s="587"/>
      <c r="CI70" s="587"/>
      <c r="CJ70" s="587"/>
      <c r="CK70" s="587"/>
      <c r="CL70" s="587"/>
      <c r="CM70" s="587"/>
      <c r="CN70" s="587"/>
      <c r="CO70" s="587"/>
      <c r="CP70" s="587"/>
      <c r="CQ70" s="587"/>
      <c r="CR70" s="587"/>
      <c r="CS70" s="587"/>
      <c r="CT70" s="587"/>
      <c r="CU70" s="587"/>
      <c r="CV70" s="587"/>
      <c r="CW70" s="587"/>
      <c r="CX70" s="587"/>
      <c r="CY70" s="587"/>
      <c r="CZ70" s="587"/>
      <c r="DA70" s="587"/>
      <c r="DB70" s="587"/>
      <c r="DC70" s="587"/>
      <c r="DD70" s="587"/>
      <c r="DE70" s="587"/>
      <c r="DF70" s="587"/>
      <c r="DG70" s="587"/>
      <c r="DH70" s="587"/>
      <c r="DI70" s="587"/>
      <c r="DJ70" s="587"/>
      <c r="DK70" s="587"/>
      <c r="DL70" s="587"/>
      <c r="DM70" s="587"/>
      <c r="DN70" s="587"/>
      <c r="DO70" s="587"/>
      <c r="DP70" s="587"/>
      <c r="DQ70" s="587"/>
      <c r="DR70" s="587"/>
      <c r="DS70" s="587"/>
      <c r="DT70" s="587"/>
      <c r="DU70" s="587"/>
      <c r="DV70" s="587"/>
      <c r="DW70" s="587"/>
      <c r="DX70" s="587"/>
      <c r="DY70" s="587"/>
      <c r="DZ70" s="587"/>
      <c r="EA70" s="587"/>
      <c r="EB70" s="587"/>
      <c r="EC70" s="587"/>
      <c r="ED70" s="587"/>
      <c r="EE70" s="587"/>
      <c r="EF70" s="587"/>
      <c r="EG70" s="587"/>
      <c r="EH70" s="587"/>
      <c r="EI70" s="587"/>
      <c r="EJ70" s="587"/>
      <c r="EK70" s="587"/>
      <c r="EL70" s="587"/>
      <c r="EM70" s="587"/>
      <c r="EN70" s="587"/>
      <c r="EO70" s="587"/>
      <c r="EP70" s="587"/>
      <c r="EQ70" s="587"/>
      <c r="ER70" s="587"/>
      <c r="ES70" s="587"/>
      <c r="ET70" s="587"/>
      <c r="EU70" s="587"/>
      <c r="EV70" s="587"/>
      <c r="EW70" s="587"/>
      <c r="EX70" s="587"/>
      <c r="EY70" s="587"/>
      <c r="EZ70" s="587"/>
      <c r="FA70" s="587"/>
      <c r="FB70" s="587"/>
      <c r="FC70" s="587"/>
      <c r="FD70" s="587"/>
      <c r="FE70" s="587"/>
      <c r="FF70" s="587"/>
      <c r="FG70" s="587"/>
      <c r="FH70" s="587"/>
      <c r="FI70" s="587"/>
      <c r="FJ70" s="587"/>
      <c r="FK70" s="587"/>
      <c r="FL70" s="587"/>
      <c r="FM70" s="587"/>
      <c r="FN70" s="587"/>
      <c r="FO70" s="587"/>
      <c r="FP70" s="587"/>
      <c r="FQ70" s="587"/>
      <c r="FR70" s="587"/>
      <c r="FS70" s="587"/>
      <c r="FT70" s="587"/>
      <c r="FU70" s="587"/>
      <c r="FV70" s="587"/>
      <c r="FW70" s="587"/>
      <c r="FX70" s="587"/>
      <c r="FY70" s="587"/>
      <c r="FZ70" s="587"/>
      <c r="GA70" s="587"/>
      <c r="GB70" s="587"/>
      <c r="GC70" s="587"/>
      <c r="GD70" s="587"/>
      <c r="GE70" s="587"/>
      <c r="GF70" s="587"/>
      <c r="GG70" s="587"/>
      <c r="GH70" s="587"/>
      <c r="GI70" s="587"/>
      <c r="GJ70" s="587"/>
      <c r="GK70" s="587"/>
      <c r="GL70" s="587"/>
      <c r="GM70" s="587"/>
      <c r="GN70" s="587"/>
      <c r="GO70" s="587"/>
      <c r="GP70" s="587"/>
      <c r="GQ70" s="587"/>
      <c r="GR70" s="587"/>
      <c r="GS70" s="587"/>
      <c r="GT70" s="587"/>
      <c r="GU70" s="587"/>
      <c r="GV70" s="587"/>
      <c r="GW70" s="587"/>
      <c r="GX70" s="587"/>
      <c r="GY70" s="587"/>
      <c r="GZ70" s="587"/>
      <c r="HA70" s="587"/>
      <c r="HB70" s="587"/>
      <c r="HC70" s="587"/>
      <c r="HD70" s="587"/>
      <c r="HE70" s="587"/>
      <c r="HF70" s="587"/>
      <c r="HG70" s="587"/>
      <c r="HH70" s="587"/>
      <c r="HI70" s="587"/>
      <c r="HJ70" s="587"/>
      <c r="HK70" s="587"/>
      <c r="HL70" s="587"/>
      <c r="HM70" s="587"/>
      <c r="HN70" s="587"/>
      <c r="HO70" s="587"/>
      <c r="HP70" s="587"/>
      <c r="HQ70" s="587"/>
      <c r="HR70" s="587"/>
      <c r="HS70" s="587"/>
      <c r="HT70" s="587"/>
      <c r="HU70" s="587"/>
      <c r="HV70" s="587"/>
      <c r="HW70" s="587"/>
      <c r="HX70" s="587"/>
      <c r="HY70" s="587"/>
      <c r="HZ70" s="587"/>
      <c r="IA70" s="587"/>
      <c r="IB70" s="587"/>
      <c r="IC70" s="587"/>
      <c r="ID70" s="587"/>
      <c r="IE70" s="587"/>
      <c r="IF70" s="587"/>
      <c r="IG70" s="587"/>
      <c r="IH70" s="587"/>
      <c r="II70" s="587"/>
      <c r="IJ70" s="587"/>
      <c r="IK70" s="587"/>
      <c r="IL70" s="587"/>
      <c r="IM70" s="587"/>
      <c r="IN70" s="587"/>
      <c r="IO70" s="587"/>
      <c r="IP70" s="587"/>
      <c r="IQ70" s="587"/>
      <c r="IR70" s="587"/>
      <c r="IS70" s="587"/>
      <c r="IT70" s="587"/>
      <c r="IU70" s="587"/>
      <c r="IV70" s="587"/>
      <c r="IW70" s="587"/>
    </row>
    <row r="71" customFormat="false" ht="12.75" hidden="false" customHeight="false" outlineLevel="0" collapsed="false">
      <c r="A71" s="644" t="s">
        <v>536</v>
      </c>
      <c r="B71" s="644" t="s">
        <v>558</v>
      </c>
      <c r="C71" s="693"/>
      <c r="D71" s="694"/>
      <c r="E71" s="637"/>
      <c r="F71" s="695"/>
      <c r="G71" s="695"/>
      <c r="H71" s="592"/>
      <c r="J71" s="696"/>
      <c r="L71" s="593"/>
      <c r="M71" s="593"/>
      <c r="N71" s="593"/>
      <c r="O71" s="593"/>
      <c r="P71" s="682"/>
      <c r="Q71" s="601"/>
      <c r="R71" s="601"/>
      <c r="S71" s="682"/>
      <c r="T71" s="0"/>
      <c r="U71" s="587"/>
      <c r="V71" s="587"/>
      <c r="W71" s="587"/>
      <c r="X71" s="587"/>
      <c r="Y71" s="587"/>
      <c r="Z71" s="587"/>
      <c r="AA71" s="587"/>
      <c r="AB71" s="587"/>
      <c r="AC71" s="587"/>
      <c r="AD71" s="587"/>
      <c r="AE71" s="587"/>
      <c r="AF71" s="587"/>
      <c r="AG71" s="587"/>
      <c r="AH71" s="587"/>
      <c r="AI71" s="587"/>
      <c r="AJ71" s="587"/>
      <c r="AK71" s="587"/>
      <c r="AL71" s="587"/>
      <c r="AM71" s="587"/>
      <c r="AN71" s="587"/>
      <c r="AO71" s="587"/>
      <c r="AP71" s="587"/>
      <c r="AQ71" s="587"/>
      <c r="AR71" s="587"/>
      <c r="AS71" s="587"/>
      <c r="AT71" s="587"/>
      <c r="AU71" s="587"/>
      <c r="AV71" s="587"/>
      <c r="AW71" s="587"/>
      <c r="AX71" s="587"/>
      <c r="AY71" s="587"/>
      <c r="AZ71" s="587"/>
      <c r="BA71" s="587"/>
      <c r="BB71" s="587"/>
      <c r="BC71" s="587"/>
      <c r="BD71" s="587"/>
      <c r="BE71" s="587"/>
      <c r="BF71" s="587"/>
      <c r="BG71" s="587"/>
      <c r="BH71" s="587"/>
      <c r="BI71" s="587"/>
      <c r="BJ71" s="587"/>
      <c r="BK71" s="587"/>
      <c r="BL71" s="587"/>
      <c r="BM71" s="587"/>
      <c r="BN71" s="587"/>
      <c r="BO71" s="587"/>
      <c r="BP71" s="587"/>
      <c r="BQ71" s="587"/>
      <c r="BR71" s="587"/>
      <c r="BS71" s="587"/>
      <c r="BT71" s="587"/>
      <c r="BU71" s="587"/>
      <c r="BV71" s="587"/>
      <c r="BW71" s="587"/>
      <c r="BX71" s="587"/>
      <c r="BY71" s="587"/>
      <c r="BZ71" s="587"/>
      <c r="CA71" s="587"/>
      <c r="CB71" s="587"/>
      <c r="CC71" s="587"/>
      <c r="CD71" s="587"/>
      <c r="CE71" s="587"/>
      <c r="CF71" s="587"/>
      <c r="CG71" s="587"/>
      <c r="CH71" s="587"/>
      <c r="CI71" s="587"/>
      <c r="CJ71" s="587"/>
      <c r="CK71" s="587"/>
      <c r="CL71" s="587"/>
      <c r="CM71" s="587"/>
      <c r="CN71" s="587"/>
      <c r="CO71" s="587"/>
      <c r="CP71" s="587"/>
      <c r="CQ71" s="587"/>
      <c r="CR71" s="587"/>
      <c r="CS71" s="587"/>
      <c r="CT71" s="587"/>
      <c r="CU71" s="587"/>
      <c r="CV71" s="587"/>
      <c r="CW71" s="587"/>
      <c r="CX71" s="587"/>
      <c r="CY71" s="587"/>
      <c r="CZ71" s="587"/>
      <c r="DA71" s="587"/>
      <c r="DB71" s="587"/>
      <c r="DC71" s="587"/>
      <c r="DD71" s="587"/>
      <c r="DE71" s="587"/>
      <c r="DF71" s="587"/>
      <c r="DG71" s="587"/>
      <c r="DH71" s="587"/>
      <c r="DI71" s="587"/>
      <c r="DJ71" s="587"/>
      <c r="DK71" s="587"/>
      <c r="DL71" s="587"/>
      <c r="DM71" s="587"/>
      <c r="DN71" s="587"/>
      <c r="DO71" s="587"/>
      <c r="DP71" s="587"/>
      <c r="DQ71" s="587"/>
      <c r="DR71" s="587"/>
      <c r="DS71" s="587"/>
      <c r="DT71" s="587"/>
      <c r="DU71" s="587"/>
      <c r="DV71" s="587"/>
      <c r="DW71" s="587"/>
      <c r="DX71" s="587"/>
      <c r="DY71" s="587"/>
      <c r="DZ71" s="587"/>
      <c r="EA71" s="587"/>
      <c r="EB71" s="587"/>
      <c r="EC71" s="587"/>
      <c r="ED71" s="587"/>
      <c r="EE71" s="587"/>
      <c r="EF71" s="587"/>
      <c r="EG71" s="587"/>
      <c r="EH71" s="587"/>
      <c r="EI71" s="587"/>
      <c r="EJ71" s="587"/>
      <c r="EK71" s="587"/>
      <c r="EL71" s="587"/>
      <c r="EM71" s="587"/>
      <c r="EN71" s="587"/>
      <c r="EO71" s="587"/>
      <c r="EP71" s="587"/>
      <c r="EQ71" s="587"/>
      <c r="ER71" s="587"/>
      <c r="ES71" s="587"/>
      <c r="ET71" s="587"/>
      <c r="EU71" s="587"/>
      <c r="EV71" s="587"/>
      <c r="EW71" s="587"/>
      <c r="EX71" s="587"/>
      <c r="EY71" s="587"/>
      <c r="EZ71" s="587"/>
      <c r="FA71" s="587"/>
      <c r="FB71" s="587"/>
      <c r="FC71" s="587"/>
      <c r="FD71" s="587"/>
      <c r="FE71" s="587"/>
      <c r="FF71" s="587"/>
      <c r="FG71" s="587"/>
      <c r="FH71" s="587"/>
      <c r="FI71" s="587"/>
      <c r="FJ71" s="587"/>
      <c r="FK71" s="587"/>
      <c r="FL71" s="587"/>
      <c r="FM71" s="587"/>
      <c r="FN71" s="587"/>
      <c r="FO71" s="587"/>
      <c r="FP71" s="587"/>
      <c r="FQ71" s="587"/>
      <c r="FR71" s="587"/>
      <c r="FS71" s="587"/>
      <c r="FT71" s="587"/>
      <c r="FU71" s="587"/>
      <c r="FV71" s="587"/>
      <c r="FW71" s="587"/>
      <c r="FX71" s="587"/>
      <c r="FY71" s="587"/>
      <c r="FZ71" s="587"/>
      <c r="GA71" s="587"/>
      <c r="GB71" s="587"/>
      <c r="GC71" s="587"/>
      <c r="GD71" s="587"/>
      <c r="GE71" s="587"/>
      <c r="GF71" s="587"/>
      <c r="GG71" s="587"/>
      <c r="GH71" s="587"/>
      <c r="GI71" s="587"/>
      <c r="GJ71" s="587"/>
      <c r="GK71" s="587"/>
      <c r="GL71" s="587"/>
      <c r="GM71" s="587"/>
      <c r="GN71" s="587"/>
      <c r="GO71" s="587"/>
      <c r="GP71" s="587"/>
      <c r="GQ71" s="587"/>
      <c r="GR71" s="587"/>
      <c r="GS71" s="587"/>
      <c r="GT71" s="587"/>
      <c r="GU71" s="587"/>
      <c r="GV71" s="587"/>
      <c r="GW71" s="587"/>
      <c r="GX71" s="587"/>
      <c r="GY71" s="587"/>
      <c r="GZ71" s="587"/>
      <c r="HA71" s="587"/>
      <c r="HB71" s="587"/>
      <c r="HC71" s="587"/>
      <c r="HD71" s="587"/>
      <c r="HE71" s="587"/>
      <c r="HF71" s="587"/>
      <c r="HG71" s="587"/>
      <c r="HH71" s="587"/>
      <c r="HI71" s="587"/>
      <c r="HJ71" s="587"/>
      <c r="HK71" s="587"/>
      <c r="HL71" s="587"/>
      <c r="HM71" s="587"/>
      <c r="HN71" s="587"/>
      <c r="HO71" s="587"/>
      <c r="HP71" s="587"/>
      <c r="HQ71" s="587"/>
      <c r="HR71" s="587"/>
      <c r="HS71" s="587"/>
      <c r="HT71" s="587"/>
      <c r="HU71" s="587"/>
      <c r="HV71" s="587"/>
      <c r="HW71" s="587"/>
      <c r="HX71" s="587"/>
      <c r="HY71" s="587"/>
      <c r="HZ71" s="587"/>
      <c r="IA71" s="587"/>
      <c r="IB71" s="587"/>
      <c r="IC71" s="587"/>
      <c r="ID71" s="587"/>
      <c r="IE71" s="587"/>
      <c r="IF71" s="587"/>
      <c r="IG71" s="587"/>
      <c r="IH71" s="587"/>
      <c r="II71" s="587"/>
      <c r="IJ71" s="587"/>
      <c r="IK71" s="587"/>
      <c r="IL71" s="587"/>
      <c r="IM71" s="587"/>
      <c r="IN71" s="587"/>
      <c r="IO71" s="587"/>
      <c r="IP71" s="587"/>
      <c r="IQ71" s="587"/>
      <c r="IR71" s="587"/>
      <c r="IS71" s="587"/>
      <c r="IT71" s="587"/>
      <c r="IU71" s="587"/>
      <c r="IV71" s="587"/>
      <c r="IW71" s="587"/>
    </row>
    <row r="72" customFormat="false" ht="12.75" hidden="false" customHeight="false" outlineLevel="0" collapsed="false">
      <c r="A72" s="94" t="n">
        <v>8255</v>
      </c>
      <c r="B72" s="94" t="s">
        <v>628</v>
      </c>
      <c r="C72" s="681" t="s">
        <v>629</v>
      </c>
      <c r="D72" s="95" t="n">
        <v>38656</v>
      </c>
      <c r="E72" s="94" t="n">
        <f aca="false">$E$2</f>
        <v>30</v>
      </c>
      <c r="F72" s="615" t="n">
        <v>306000</v>
      </c>
      <c r="G72" s="616" t="n">
        <f aca="false">SUM(E72*F72)</f>
        <v>9180000</v>
      </c>
      <c r="H72" s="582" t="n">
        <f aca="false">SUM(I72*30.4)</f>
        <v>12.17824</v>
      </c>
      <c r="I72" s="93" t="n">
        <v>0.4006</v>
      </c>
      <c r="J72" s="663" t="n">
        <v>0.0332</v>
      </c>
      <c r="K72" s="93" t="n">
        <f aca="false">SUM(I72+J72)</f>
        <v>0.4338</v>
      </c>
      <c r="L72" s="584" t="n">
        <f aca="false">SUM(I72*G72)</f>
        <v>3677508</v>
      </c>
      <c r="M72" s="584" t="n">
        <f aca="false">SUM(J72*G72)</f>
        <v>304776</v>
      </c>
      <c r="N72" s="584" t="n">
        <f aca="false">SUM(L72:M72)</f>
        <v>3982284</v>
      </c>
      <c r="O72" s="626" t="s">
        <v>616</v>
      </c>
      <c r="P72" s="617" t="s">
        <v>630</v>
      </c>
      <c r="Q72" s="621" t="s">
        <v>536</v>
      </c>
      <c r="R72" s="621" t="s">
        <v>558</v>
      </c>
      <c r="S72" s="617"/>
      <c r="T72" s="376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5"/>
      <c r="CI72" s="285"/>
      <c r="CJ72" s="285"/>
      <c r="CK72" s="285"/>
      <c r="CL72" s="285"/>
      <c r="CM72" s="285"/>
      <c r="CN72" s="285"/>
      <c r="CO72" s="285"/>
      <c r="CP72" s="285"/>
      <c r="CQ72" s="285"/>
      <c r="CR72" s="285"/>
      <c r="CS72" s="285"/>
      <c r="CT72" s="285"/>
      <c r="CU72" s="285"/>
      <c r="CV72" s="285"/>
      <c r="CW72" s="285"/>
      <c r="CX72" s="285"/>
      <c r="CY72" s="285"/>
      <c r="CZ72" s="285"/>
      <c r="DA72" s="285"/>
      <c r="DB72" s="285"/>
      <c r="DC72" s="285"/>
      <c r="DD72" s="285"/>
      <c r="DE72" s="285"/>
      <c r="DF72" s="285"/>
      <c r="DG72" s="285"/>
      <c r="DH72" s="285"/>
      <c r="DI72" s="285"/>
      <c r="DJ72" s="285"/>
      <c r="DK72" s="285"/>
      <c r="DL72" s="285"/>
      <c r="DM72" s="285"/>
      <c r="DN72" s="285"/>
      <c r="DO72" s="285"/>
      <c r="DP72" s="285"/>
      <c r="DQ72" s="285"/>
      <c r="DR72" s="285"/>
      <c r="DS72" s="285"/>
      <c r="DT72" s="285"/>
      <c r="DU72" s="285"/>
      <c r="DV72" s="285"/>
      <c r="DW72" s="285"/>
      <c r="DX72" s="285"/>
      <c r="DY72" s="285"/>
      <c r="DZ72" s="285"/>
      <c r="EA72" s="285"/>
      <c r="EB72" s="285"/>
      <c r="EC72" s="285"/>
      <c r="ED72" s="285"/>
      <c r="EE72" s="285"/>
      <c r="EF72" s="285"/>
      <c r="EG72" s="285"/>
      <c r="EH72" s="285"/>
      <c r="EI72" s="285"/>
      <c r="EJ72" s="285"/>
      <c r="EK72" s="285"/>
      <c r="EL72" s="285"/>
      <c r="EM72" s="285"/>
      <c r="EN72" s="285"/>
      <c r="EO72" s="285"/>
      <c r="EP72" s="285"/>
      <c r="EQ72" s="285"/>
      <c r="ER72" s="285"/>
      <c r="ES72" s="285"/>
      <c r="ET72" s="285"/>
      <c r="EU72" s="285"/>
      <c r="EV72" s="285"/>
      <c r="EW72" s="285"/>
      <c r="EX72" s="285"/>
      <c r="EY72" s="285"/>
      <c r="EZ72" s="285"/>
      <c r="FA72" s="285"/>
      <c r="FB72" s="285"/>
      <c r="FC72" s="285"/>
      <c r="FD72" s="285"/>
      <c r="FE72" s="285"/>
      <c r="FF72" s="285"/>
      <c r="FG72" s="285"/>
      <c r="FH72" s="285"/>
      <c r="FI72" s="285"/>
      <c r="FJ72" s="285"/>
      <c r="FK72" s="285"/>
      <c r="FL72" s="285"/>
      <c r="FM72" s="285"/>
      <c r="FN72" s="285"/>
      <c r="FO72" s="285"/>
      <c r="FP72" s="285"/>
      <c r="FQ72" s="285"/>
      <c r="FR72" s="285"/>
      <c r="FS72" s="285"/>
      <c r="FT72" s="285"/>
      <c r="FU72" s="285"/>
      <c r="FV72" s="285"/>
      <c r="FW72" s="285"/>
      <c r="FX72" s="285"/>
      <c r="FY72" s="285"/>
      <c r="FZ72" s="285"/>
      <c r="GA72" s="285"/>
      <c r="GB72" s="285"/>
      <c r="GC72" s="285"/>
      <c r="GD72" s="285"/>
      <c r="GE72" s="285"/>
      <c r="GF72" s="285"/>
      <c r="GG72" s="285"/>
      <c r="GH72" s="285"/>
      <c r="GI72" s="285"/>
      <c r="GJ72" s="285"/>
      <c r="GK72" s="285"/>
      <c r="GL72" s="285"/>
      <c r="GM72" s="285"/>
      <c r="GN72" s="285"/>
      <c r="GO72" s="285"/>
      <c r="GP72" s="285"/>
      <c r="GQ72" s="285"/>
      <c r="GR72" s="285"/>
      <c r="GS72" s="285"/>
      <c r="GT72" s="285"/>
      <c r="GU72" s="285"/>
      <c r="GV72" s="285"/>
      <c r="GW72" s="285"/>
      <c r="GX72" s="285"/>
      <c r="GY72" s="285"/>
      <c r="GZ72" s="285"/>
      <c r="HA72" s="285"/>
      <c r="HB72" s="285"/>
      <c r="HC72" s="285"/>
      <c r="HD72" s="285"/>
      <c r="HE72" s="285"/>
      <c r="HF72" s="285"/>
      <c r="HG72" s="285"/>
      <c r="HH72" s="285"/>
      <c r="HI72" s="285"/>
      <c r="HJ72" s="285"/>
      <c r="HK72" s="285"/>
      <c r="HL72" s="285"/>
      <c r="HM72" s="285"/>
      <c r="HN72" s="285"/>
      <c r="HO72" s="285"/>
      <c r="HP72" s="285"/>
      <c r="HQ72" s="285"/>
      <c r="HR72" s="285"/>
      <c r="HS72" s="285"/>
      <c r="HT72" s="285"/>
      <c r="HU72" s="285"/>
      <c r="HV72" s="285"/>
      <c r="HW72" s="285"/>
      <c r="HX72" s="285"/>
      <c r="HY72" s="285"/>
      <c r="HZ72" s="285"/>
      <c r="IA72" s="285"/>
      <c r="IB72" s="285"/>
      <c r="IC72" s="285"/>
      <c r="ID72" s="285"/>
      <c r="IE72" s="285"/>
      <c r="IF72" s="285"/>
      <c r="IG72" s="285"/>
      <c r="IH72" s="285"/>
      <c r="II72" s="285"/>
      <c r="IJ72" s="285"/>
      <c r="IK72" s="285"/>
      <c r="IL72" s="285"/>
      <c r="IM72" s="285"/>
      <c r="IN72" s="285"/>
      <c r="IO72" s="285"/>
      <c r="IP72" s="285"/>
      <c r="IQ72" s="285"/>
      <c r="IR72" s="285"/>
      <c r="IS72" s="285"/>
      <c r="IT72" s="285"/>
      <c r="IU72" s="285"/>
      <c r="IV72" s="285"/>
      <c r="IW72" s="285"/>
    </row>
    <row r="73" customFormat="false" ht="12.75" hidden="false" customHeight="false" outlineLevel="0" collapsed="false">
      <c r="A73" s="94" t="n">
        <v>25841</v>
      </c>
      <c r="B73" s="94" t="s">
        <v>151</v>
      </c>
      <c r="C73" s="95" t="n">
        <v>36557</v>
      </c>
      <c r="D73" s="95" t="n">
        <v>37560</v>
      </c>
      <c r="E73" s="94" t="n">
        <f aca="false">$E$2</f>
        <v>30</v>
      </c>
      <c r="F73" s="616" t="n">
        <v>40000</v>
      </c>
      <c r="G73" s="616" t="n">
        <f aca="false">SUM(E73*F73)</f>
        <v>1200000</v>
      </c>
      <c r="H73" s="582" t="n">
        <f aca="false">SUM(I73*30.4)</f>
        <v>2.52016</v>
      </c>
      <c r="I73" s="93" t="n">
        <v>0.0829</v>
      </c>
      <c r="J73" s="93" t="n">
        <v>0.0246</v>
      </c>
      <c r="K73" s="93" t="n">
        <f aca="false">SUM(I73+J73)</f>
        <v>0.1075</v>
      </c>
      <c r="L73" s="584" t="n">
        <f aca="false">SUM(I73*G73)</f>
        <v>99480</v>
      </c>
      <c r="M73" s="584" t="n">
        <f aca="false">SUM(J73*G73)</f>
        <v>29520</v>
      </c>
      <c r="N73" s="584" t="n">
        <f aca="false">SUM(L73:M73)</f>
        <v>129000</v>
      </c>
      <c r="O73" s="584" t="s">
        <v>631</v>
      </c>
      <c r="P73" s="617" t="s">
        <v>632</v>
      </c>
      <c r="Q73" s="621" t="s">
        <v>536</v>
      </c>
      <c r="R73" s="621" t="s">
        <v>558</v>
      </c>
      <c r="S73" s="617"/>
      <c r="T73" s="617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5"/>
      <c r="CI73" s="285"/>
      <c r="CJ73" s="285"/>
      <c r="CK73" s="285"/>
      <c r="CL73" s="285"/>
      <c r="CM73" s="285"/>
      <c r="CN73" s="285"/>
      <c r="CO73" s="285"/>
      <c r="CP73" s="285"/>
      <c r="CQ73" s="285"/>
      <c r="CR73" s="285"/>
      <c r="CS73" s="285"/>
      <c r="CT73" s="285"/>
      <c r="CU73" s="285"/>
      <c r="CV73" s="285"/>
      <c r="CW73" s="285"/>
      <c r="CX73" s="285"/>
      <c r="CY73" s="285"/>
      <c r="CZ73" s="285"/>
      <c r="DA73" s="285"/>
      <c r="DB73" s="285"/>
      <c r="DC73" s="285"/>
      <c r="DD73" s="285"/>
      <c r="DE73" s="285"/>
      <c r="DF73" s="285"/>
      <c r="DG73" s="285"/>
      <c r="DH73" s="285"/>
      <c r="DI73" s="285"/>
      <c r="DJ73" s="285"/>
      <c r="DK73" s="285"/>
      <c r="DL73" s="285"/>
      <c r="DM73" s="285"/>
      <c r="DN73" s="285"/>
      <c r="DO73" s="285"/>
      <c r="DP73" s="285"/>
      <c r="DQ73" s="285"/>
      <c r="DR73" s="285"/>
      <c r="DS73" s="285"/>
      <c r="DT73" s="285"/>
      <c r="DU73" s="285"/>
      <c r="DV73" s="285"/>
      <c r="DW73" s="285"/>
      <c r="DX73" s="285"/>
      <c r="DY73" s="285"/>
      <c r="DZ73" s="285"/>
      <c r="EA73" s="285"/>
      <c r="EB73" s="285"/>
      <c r="EC73" s="285"/>
      <c r="ED73" s="285"/>
      <c r="EE73" s="285"/>
      <c r="EF73" s="285"/>
      <c r="EG73" s="285"/>
      <c r="EH73" s="285"/>
      <c r="EI73" s="285"/>
      <c r="EJ73" s="285"/>
      <c r="EK73" s="285"/>
      <c r="EL73" s="285"/>
      <c r="EM73" s="285"/>
      <c r="EN73" s="285"/>
      <c r="EO73" s="285"/>
      <c r="EP73" s="285"/>
      <c r="EQ73" s="285"/>
      <c r="ER73" s="285"/>
      <c r="ES73" s="285"/>
      <c r="ET73" s="285"/>
      <c r="EU73" s="285"/>
      <c r="EV73" s="285"/>
      <c r="EW73" s="285"/>
      <c r="EX73" s="285"/>
      <c r="EY73" s="285"/>
      <c r="EZ73" s="285"/>
      <c r="FA73" s="285"/>
      <c r="FB73" s="285"/>
      <c r="FC73" s="285"/>
      <c r="FD73" s="285"/>
      <c r="FE73" s="285"/>
      <c r="FF73" s="285"/>
      <c r="FG73" s="285"/>
      <c r="FH73" s="285"/>
      <c r="FI73" s="285"/>
      <c r="FJ73" s="285"/>
      <c r="FK73" s="285"/>
      <c r="FL73" s="285"/>
      <c r="FM73" s="285"/>
      <c r="FN73" s="285"/>
      <c r="FO73" s="285"/>
      <c r="FP73" s="285"/>
      <c r="FQ73" s="285"/>
      <c r="FR73" s="285"/>
      <c r="FS73" s="285"/>
      <c r="FT73" s="285"/>
      <c r="FU73" s="285"/>
      <c r="FV73" s="285"/>
      <c r="FW73" s="285"/>
      <c r="FX73" s="285"/>
      <c r="FY73" s="285"/>
      <c r="FZ73" s="285"/>
      <c r="GA73" s="285"/>
      <c r="GB73" s="285"/>
      <c r="GC73" s="285"/>
      <c r="GD73" s="285"/>
      <c r="GE73" s="285"/>
      <c r="GF73" s="285"/>
      <c r="GG73" s="285"/>
      <c r="GH73" s="285"/>
      <c r="GI73" s="285"/>
      <c r="GJ73" s="285"/>
      <c r="GK73" s="285"/>
      <c r="GL73" s="285"/>
      <c r="GM73" s="285"/>
      <c r="GN73" s="285"/>
      <c r="GO73" s="285"/>
      <c r="GP73" s="285"/>
      <c r="GQ73" s="285"/>
      <c r="GR73" s="285"/>
      <c r="GS73" s="285"/>
      <c r="GT73" s="285"/>
      <c r="GU73" s="285"/>
      <c r="GV73" s="285"/>
      <c r="GW73" s="285"/>
      <c r="GX73" s="285"/>
      <c r="GY73" s="285"/>
      <c r="GZ73" s="285"/>
      <c r="HA73" s="285"/>
      <c r="HB73" s="285"/>
      <c r="HC73" s="285"/>
      <c r="HD73" s="285"/>
      <c r="HE73" s="285"/>
      <c r="HF73" s="285"/>
      <c r="HG73" s="285"/>
      <c r="HH73" s="285"/>
      <c r="HI73" s="285"/>
      <c r="HJ73" s="285"/>
      <c r="HK73" s="285"/>
      <c r="HL73" s="285"/>
      <c r="HM73" s="285"/>
      <c r="HN73" s="285"/>
      <c r="HO73" s="285"/>
      <c r="HP73" s="285"/>
      <c r="HQ73" s="285"/>
      <c r="HR73" s="285"/>
      <c r="HS73" s="285"/>
      <c r="HT73" s="285"/>
      <c r="HU73" s="285"/>
      <c r="HV73" s="285"/>
      <c r="HW73" s="285"/>
      <c r="HX73" s="285"/>
      <c r="HY73" s="285"/>
      <c r="HZ73" s="285"/>
      <c r="IA73" s="285"/>
      <c r="IB73" s="285"/>
      <c r="IC73" s="285"/>
      <c r="ID73" s="285"/>
      <c r="IE73" s="285"/>
      <c r="IF73" s="285"/>
      <c r="IG73" s="285"/>
      <c r="IH73" s="285"/>
      <c r="II73" s="285"/>
      <c r="IJ73" s="285"/>
      <c r="IK73" s="285"/>
      <c r="IL73" s="285"/>
      <c r="IM73" s="285"/>
      <c r="IN73" s="285"/>
      <c r="IO73" s="285"/>
      <c r="IP73" s="285"/>
      <c r="IQ73" s="285"/>
      <c r="IR73" s="285"/>
      <c r="IS73" s="285"/>
      <c r="IT73" s="285"/>
      <c r="IU73" s="285"/>
      <c r="IV73" s="285"/>
      <c r="IW73" s="285"/>
    </row>
    <row r="74" customFormat="false" ht="12.75" hidden="false" customHeight="false" outlineLevel="0" collapsed="false">
      <c r="A74" s="376"/>
      <c r="B74" s="376"/>
      <c r="C74" s="376"/>
      <c r="D74" s="376"/>
      <c r="E74" s="376"/>
      <c r="F74" s="376"/>
      <c r="G74" s="376"/>
      <c r="H74" s="376"/>
      <c r="I74" s="376"/>
      <c r="J74" s="376"/>
      <c r="K74" s="376"/>
      <c r="L74" s="584"/>
      <c r="M74" s="584" t="n">
        <f aca="false">SUM(J105*G105)</f>
        <v>0</v>
      </c>
      <c r="N74" s="584" t="n">
        <f aca="false">SUM(L74:M74)</f>
        <v>0</v>
      </c>
      <c r="O74" s="584" t="s">
        <v>551</v>
      </c>
      <c r="P74" s="617" t="s">
        <v>633</v>
      </c>
      <c r="Q74" s="621" t="s">
        <v>536</v>
      </c>
      <c r="R74" s="621" t="s">
        <v>558</v>
      </c>
      <c r="S74" s="617"/>
      <c r="T74" s="617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285"/>
      <c r="AL74" s="285"/>
      <c r="AM74" s="285"/>
      <c r="AN74" s="285"/>
      <c r="AO74" s="285"/>
      <c r="AP74" s="285"/>
      <c r="AQ74" s="285"/>
      <c r="AR74" s="285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  <c r="BE74" s="285"/>
      <c r="BF74" s="285"/>
      <c r="BG74" s="285"/>
      <c r="BH74" s="285"/>
      <c r="BI74" s="285"/>
      <c r="BJ74" s="285"/>
      <c r="BK74" s="285"/>
      <c r="BL74" s="285"/>
      <c r="BM74" s="285"/>
      <c r="BN74" s="285"/>
      <c r="BO74" s="285"/>
      <c r="BP74" s="285"/>
      <c r="BQ74" s="285"/>
      <c r="BR74" s="285"/>
      <c r="BS74" s="285"/>
      <c r="BT74" s="285"/>
      <c r="BU74" s="285"/>
      <c r="BV74" s="285"/>
      <c r="BW74" s="285"/>
      <c r="BX74" s="285"/>
      <c r="BY74" s="285"/>
      <c r="BZ74" s="285"/>
      <c r="CA74" s="285"/>
      <c r="CB74" s="285"/>
      <c r="CC74" s="285"/>
      <c r="CD74" s="285"/>
      <c r="CE74" s="285"/>
      <c r="CF74" s="285"/>
      <c r="CG74" s="285"/>
      <c r="CH74" s="285"/>
      <c r="CI74" s="285"/>
      <c r="CJ74" s="285"/>
      <c r="CK74" s="285"/>
      <c r="CL74" s="285"/>
      <c r="CM74" s="285"/>
      <c r="CN74" s="285"/>
      <c r="CO74" s="285"/>
      <c r="CP74" s="285"/>
      <c r="CQ74" s="285"/>
      <c r="CR74" s="285"/>
      <c r="CS74" s="285"/>
      <c r="CT74" s="285"/>
      <c r="CU74" s="285"/>
      <c r="CV74" s="285"/>
      <c r="CW74" s="285"/>
      <c r="CX74" s="285"/>
      <c r="CY74" s="285"/>
      <c r="CZ74" s="285"/>
      <c r="DA74" s="285"/>
      <c r="DB74" s="285"/>
      <c r="DC74" s="285"/>
      <c r="DD74" s="285"/>
      <c r="DE74" s="285"/>
      <c r="DF74" s="285"/>
      <c r="DG74" s="285"/>
      <c r="DH74" s="285"/>
      <c r="DI74" s="285"/>
      <c r="DJ74" s="285"/>
      <c r="DK74" s="285"/>
      <c r="DL74" s="285"/>
      <c r="DM74" s="285"/>
      <c r="DN74" s="285"/>
      <c r="DO74" s="285"/>
      <c r="DP74" s="285"/>
      <c r="DQ74" s="285"/>
      <c r="DR74" s="285"/>
      <c r="DS74" s="285"/>
      <c r="DT74" s="285"/>
      <c r="DU74" s="285"/>
      <c r="DV74" s="285"/>
      <c r="DW74" s="285"/>
      <c r="DX74" s="285"/>
      <c r="DY74" s="285"/>
      <c r="DZ74" s="285"/>
      <c r="EA74" s="285"/>
      <c r="EB74" s="285"/>
      <c r="EC74" s="285"/>
      <c r="ED74" s="285"/>
      <c r="EE74" s="285"/>
      <c r="EF74" s="285"/>
      <c r="EG74" s="285"/>
      <c r="EH74" s="285"/>
      <c r="EI74" s="285"/>
      <c r="EJ74" s="285"/>
      <c r="EK74" s="285"/>
      <c r="EL74" s="285"/>
      <c r="EM74" s="285"/>
      <c r="EN74" s="285"/>
      <c r="EO74" s="285"/>
      <c r="EP74" s="285"/>
      <c r="EQ74" s="285"/>
      <c r="ER74" s="285"/>
      <c r="ES74" s="285"/>
      <c r="ET74" s="285"/>
      <c r="EU74" s="285"/>
      <c r="EV74" s="285"/>
      <c r="EW74" s="285"/>
      <c r="EX74" s="285"/>
      <c r="EY74" s="285"/>
      <c r="EZ74" s="285"/>
      <c r="FA74" s="285"/>
      <c r="FB74" s="285"/>
      <c r="FC74" s="285"/>
      <c r="FD74" s="285"/>
      <c r="FE74" s="285"/>
      <c r="FF74" s="285"/>
      <c r="FG74" s="285"/>
      <c r="FH74" s="285"/>
      <c r="FI74" s="285"/>
      <c r="FJ74" s="285"/>
      <c r="FK74" s="285"/>
      <c r="FL74" s="285"/>
      <c r="FM74" s="285"/>
      <c r="FN74" s="285"/>
      <c r="FO74" s="285"/>
      <c r="FP74" s="285"/>
      <c r="FQ74" s="285"/>
      <c r="FR74" s="285"/>
      <c r="FS74" s="285"/>
      <c r="FT74" s="285"/>
      <c r="FU74" s="285"/>
      <c r="FV74" s="285"/>
      <c r="FW74" s="285"/>
      <c r="FX74" s="285"/>
      <c r="FY74" s="285"/>
      <c r="FZ74" s="285"/>
      <c r="GA74" s="285"/>
      <c r="GB74" s="285"/>
      <c r="GC74" s="285"/>
      <c r="GD74" s="285"/>
      <c r="GE74" s="285"/>
      <c r="GF74" s="285"/>
      <c r="GG74" s="285"/>
      <c r="GH74" s="285"/>
      <c r="GI74" s="285"/>
      <c r="GJ74" s="285"/>
      <c r="GK74" s="285"/>
      <c r="GL74" s="285"/>
      <c r="GM74" s="285"/>
      <c r="GN74" s="285"/>
      <c r="GO74" s="285"/>
      <c r="GP74" s="285"/>
      <c r="GQ74" s="285"/>
      <c r="GR74" s="285"/>
      <c r="GS74" s="285"/>
      <c r="GT74" s="285"/>
      <c r="GU74" s="285"/>
      <c r="GV74" s="285"/>
      <c r="GW74" s="285"/>
      <c r="GX74" s="285"/>
      <c r="GY74" s="285"/>
      <c r="GZ74" s="285"/>
      <c r="HA74" s="285"/>
      <c r="HB74" s="285"/>
      <c r="HC74" s="285"/>
      <c r="HD74" s="285"/>
      <c r="HE74" s="285"/>
      <c r="HF74" s="285"/>
      <c r="HG74" s="285"/>
      <c r="HH74" s="285"/>
      <c r="HI74" s="285"/>
      <c r="HJ74" s="285"/>
      <c r="HK74" s="285"/>
      <c r="HL74" s="285"/>
      <c r="HM74" s="285"/>
      <c r="HN74" s="285"/>
      <c r="HO74" s="285"/>
      <c r="HP74" s="285"/>
      <c r="HQ74" s="285"/>
      <c r="HR74" s="285"/>
      <c r="HS74" s="285"/>
      <c r="HT74" s="285"/>
      <c r="HU74" s="285"/>
      <c r="HV74" s="285"/>
      <c r="HW74" s="285"/>
      <c r="HX74" s="285"/>
      <c r="HY74" s="285"/>
      <c r="HZ74" s="285"/>
      <c r="IA74" s="285"/>
      <c r="IB74" s="285"/>
      <c r="IC74" s="285"/>
      <c r="ID74" s="285"/>
      <c r="IE74" s="285"/>
      <c r="IF74" s="285"/>
      <c r="IG74" s="285"/>
      <c r="IH74" s="285"/>
      <c r="II74" s="285"/>
      <c r="IJ74" s="285"/>
      <c r="IK74" s="285"/>
      <c r="IL74" s="285"/>
      <c r="IM74" s="285"/>
      <c r="IN74" s="285"/>
      <c r="IO74" s="285"/>
      <c r="IP74" s="285"/>
      <c r="IQ74" s="285"/>
      <c r="IR74" s="285"/>
      <c r="IS74" s="285"/>
      <c r="IT74" s="285"/>
      <c r="IU74" s="285"/>
      <c r="IV74" s="285"/>
      <c r="IW74" s="285"/>
    </row>
    <row r="75" customFormat="false" ht="12.75" hidden="false" customHeight="false" outlineLevel="0" collapsed="false">
      <c r="A75" s="94" t="s">
        <v>634</v>
      </c>
      <c r="B75" s="94" t="s">
        <v>133</v>
      </c>
      <c r="C75" s="95" t="n">
        <v>36100</v>
      </c>
      <c r="D75" s="95" t="n">
        <v>37925</v>
      </c>
      <c r="E75" s="94" t="n">
        <f aca="false">$E$2</f>
        <v>30</v>
      </c>
      <c r="F75" s="616" t="n">
        <v>70000</v>
      </c>
      <c r="G75" s="616" t="n">
        <f aca="false">SUM(E75*F75)</f>
        <v>2100000</v>
      </c>
      <c r="H75" s="582" t="n">
        <f aca="false">SUM(I75*30.4)</f>
        <v>3.50816</v>
      </c>
      <c r="I75" s="93" t="n">
        <v>0.1154</v>
      </c>
      <c r="J75" s="93" t="n">
        <v>0.0246</v>
      </c>
      <c r="K75" s="93" t="n">
        <f aca="false">SUM(I75+J75)</f>
        <v>0.14</v>
      </c>
      <c r="L75" s="584" t="n">
        <f aca="false">SUM(I75*G75)</f>
        <v>242340</v>
      </c>
      <c r="M75" s="584" t="n">
        <f aca="false">SUM(J75*G75)</f>
        <v>51660</v>
      </c>
      <c r="N75" s="584" t="n">
        <f aca="false">SUM(L75:M75)</f>
        <v>294000</v>
      </c>
      <c r="O75" s="584" t="s">
        <v>551</v>
      </c>
      <c r="P75" s="620" t="s">
        <v>552</v>
      </c>
      <c r="Q75" s="621" t="s">
        <v>536</v>
      </c>
      <c r="R75" s="621" t="s">
        <v>553</v>
      </c>
      <c r="S75" s="617"/>
      <c r="T75" s="617" t="s">
        <v>554</v>
      </c>
      <c r="U75" s="376"/>
      <c r="V75" s="376"/>
      <c r="W75" s="376"/>
      <c r="X75" s="376"/>
      <c r="Y75" s="587"/>
      <c r="Z75" s="587"/>
      <c r="AA75" s="587"/>
      <c r="AB75" s="587"/>
      <c r="AC75" s="587"/>
      <c r="AD75" s="587"/>
      <c r="AE75" s="587"/>
      <c r="AF75" s="587"/>
      <c r="AG75" s="587"/>
      <c r="AH75" s="587"/>
      <c r="AI75" s="587"/>
      <c r="AJ75" s="587"/>
      <c r="AK75" s="587"/>
      <c r="AL75" s="587"/>
      <c r="AM75" s="587"/>
      <c r="AN75" s="587"/>
      <c r="AO75" s="587"/>
      <c r="AP75" s="587"/>
      <c r="AQ75" s="587"/>
      <c r="AR75" s="587"/>
      <c r="AS75" s="587"/>
      <c r="AT75" s="587"/>
      <c r="AU75" s="587"/>
      <c r="AV75" s="587"/>
      <c r="AW75" s="587"/>
      <c r="AX75" s="587"/>
      <c r="AY75" s="587"/>
      <c r="AZ75" s="587"/>
      <c r="BA75" s="587"/>
      <c r="BB75" s="587"/>
      <c r="BC75" s="587"/>
      <c r="BD75" s="587"/>
      <c r="BE75" s="587"/>
      <c r="BF75" s="587"/>
      <c r="BG75" s="587"/>
      <c r="BH75" s="587"/>
      <c r="BI75" s="587"/>
      <c r="BJ75" s="587"/>
      <c r="BK75" s="587"/>
      <c r="BL75" s="587"/>
      <c r="BM75" s="587"/>
      <c r="BN75" s="587"/>
      <c r="BO75" s="587"/>
      <c r="BP75" s="587"/>
      <c r="BQ75" s="587"/>
      <c r="BR75" s="587"/>
      <c r="BS75" s="587"/>
      <c r="BT75" s="587"/>
      <c r="BU75" s="587"/>
      <c r="BV75" s="587"/>
      <c r="BW75" s="587"/>
      <c r="BX75" s="587"/>
      <c r="BY75" s="587"/>
      <c r="BZ75" s="587"/>
      <c r="CA75" s="587"/>
      <c r="CB75" s="587"/>
      <c r="CC75" s="587"/>
      <c r="CD75" s="587"/>
      <c r="CE75" s="587"/>
      <c r="CF75" s="587"/>
      <c r="CG75" s="587"/>
      <c r="CH75" s="587"/>
      <c r="CI75" s="587"/>
      <c r="CJ75" s="587"/>
      <c r="CK75" s="587"/>
      <c r="CL75" s="587"/>
      <c r="CM75" s="587"/>
      <c r="CN75" s="587"/>
      <c r="CO75" s="587"/>
      <c r="CP75" s="587"/>
      <c r="CQ75" s="587"/>
      <c r="CR75" s="587"/>
      <c r="CS75" s="587"/>
      <c r="CT75" s="587"/>
      <c r="CU75" s="587"/>
      <c r="CV75" s="587"/>
      <c r="CW75" s="587"/>
      <c r="CX75" s="587"/>
      <c r="CY75" s="587"/>
      <c r="CZ75" s="587"/>
      <c r="DA75" s="587"/>
      <c r="DB75" s="587"/>
      <c r="DC75" s="587"/>
      <c r="DD75" s="587"/>
      <c r="DE75" s="587"/>
      <c r="DF75" s="587"/>
      <c r="DG75" s="587"/>
      <c r="DH75" s="587"/>
      <c r="DI75" s="587"/>
      <c r="DJ75" s="587"/>
      <c r="DK75" s="587"/>
      <c r="DL75" s="587"/>
      <c r="DM75" s="587"/>
      <c r="DN75" s="587"/>
      <c r="DO75" s="587"/>
      <c r="DP75" s="587"/>
      <c r="DQ75" s="587"/>
      <c r="DR75" s="587"/>
      <c r="DS75" s="587"/>
      <c r="DT75" s="587"/>
      <c r="DU75" s="587"/>
      <c r="DV75" s="587"/>
      <c r="DW75" s="587"/>
      <c r="DX75" s="587"/>
      <c r="DY75" s="587"/>
      <c r="DZ75" s="587"/>
      <c r="EA75" s="587"/>
      <c r="EB75" s="587"/>
      <c r="EC75" s="587"/>
      <c r="ED75" s="587"/>
      <c r="EE75" s="587"/>
      <c r="EF75" s="587"/>
      <c r="EG75" s="587"/>
      <c r="EH75" s="587"/>
      <c r="EI75" s="587"/>
      <c r="EJ75" s="587"/>
      <c r="EK75" s="587"/>
      <c r="EL75" s="587"/>
      <c r="EM75" s="587"/>
      <c r="EN75" s="587"/>
      <c r="EO75" s="587"/>
      <c r="EP75" s="587"/>
      <c r="EQ75" s="587"/>
      <c r="ER75" s="587"/>
      <c r="ES75" s="587"/>
      <c r="ET75" s="587"/>
      <c r="EU75" s="587"/>
      <c r="EV75" s="587"/>
      <c r="EW75" s="587"/>
      <c r="EX75" s="587"/>
      <c r="EY75" s="587"/>
      <c r="EZ75" s="587"/>
      <c r="FA75" s="587"/>
      <c r="FB75" s="587"/>
      <c r="FC75" s="587"/>
      <c r="FD75" s="587"/>
      <c r="FE75" s="587"/>
      <c r="FF75" s="587"/>
      <c r="FG75" s="587"/>
      <c r="FH75" s="587"/>
      <c r="FI75" s="587"/>
      <c r="FJ75" s="587"/>
      <c r="FK75" s="587"/>
      <c r="FL75" s="587"/>
      <c r="FM75" s="587"/>
      <c r="FN75" s="587"/>
      <c r="FO75" s="587"/>
      <c r="FP75" s="587"/>
      <c r="FQ75" s="587"/>
      <c r="FR75" s="587"/>
      <c r="FS75" s="587"/>
      <c r="FT75" s="587"/>
      <c r="FU75" s="587"/>
      <c r="FV75" s="587"/>
      <c r="FW75" s="587"/>
      <c r="FX75" s="587"/>
      <c r="FY75" s="587"/>
      <c r="FZ75" s="587"/>
      <c r="GA75" s="587"/>
      <c r="GB75" s="587"/>
      <c r="GC75" s="587"/>
      <c r="GD75" s="587"/>
      <c r="GE75" s="587"/>
      <c r="GF75" s="587"/>
      <c r="GG75" s="587"/>
      <c r="GH75" s="587"/>
      <c r="GI75" s="587"/>
      <c r="GJ75" s="587"/>
      <c r="GK75" s="587"/>
      <c r="GL75" s="587"/>
      <c r="GM75" s="587"/>
      <c r="GN75" s="587"/>
      <c r="GO75" s="587"/>
      <c r="GP75" s="587"/>
      <c r="GQ75" s="587"/>
      <c r="GR75" s="587"/>
      <c r="GS75" s="587"/>
      <c r="GT75" s="587"/>
      <c r="GU75" s="587"/>
      <c r="GV75" s="587"/>
      <c r="GW75" s="587"/>
      <c r="GX75" s="587"/>
      <c r="GY75" s="587"/>
      <c r="GZ75" s="587"/>
      <c r="HA75" s="587"/>
      <c r="HB75" s="587"/>
      <c r="HC75" s="587"/>
      <c r="HD75" s="587"/>
      <c r="HE75" s="587"/>
      <c r="HF75" s="587"/>
      <c r="HG75" s="587"/>
      <c r="HH75" s="587"/>
      <c r="HI75" s="587"/>
      <c r="HJ75" s="587"/>
      <c r="HK75" s="587"/>
      <c r="HL75" s="587"/>
      <c r="HM75" s="587"/>
      <c r="HN75" s="587"/>
      <c r="HO75" s="587"/>
      <c r="HP75" s="587"/>
      <c r="HQ75" s="587"/>
      <c r="HR75" s="587"/>
      <c r="HS75" s="587"/>
      <c r="HT75" s="587"/>
      <c r="HU75" s="587"/>
      <c r="HV75" s="587"/>
      <c r="HW75" s="587"/>
      <c r="HX75" s="587"/>
      <c r="HY75" s="587"/>
      <c r="HZ75" s="587"/>
      <c r="IA75" s="587"/>
      <c r="IB75" s="587"/>
      <c r="IC75" s="587"/>
      <c r="ID75" s="587"/>
      <c r="IE75" s="587"/>
      <c r="IF75" s="587"/>
      <c r="IG75" s="587"/>
      <c r="IH75" s="587"/>
      <c r="II75" s="587"/>
      <c r="IJ75" s="587"/>
      <c r="IK75" s="587"/>
      <c r="IL75" s="587"/>
      <c r="IM75" s="587"/>
      <c r="IN75" s="587"/>
      <c r="IO75" s="587"/>
      <c r="IP75" s="587"/>
      <c r="IQ75" s="587"/>
      <c r="IR75" s="587"/>
      <c r="IS75" s="587"/>
      <c r="IT75" s="587"/>
      <c r="IU75" s="587"/>
      <c r="IV75" s="587"/>
      <c r="IW75" s="587"/>
    </row>
    <row r="76" customFormat="false" ht="12.75" hidden="false" customHeight="false" outlineLevel="0" collapsed="false">
      <c r="A76" s="94" t="n">
        <v>26511</v>
      </c>
      <c r="B76" s="94" t="s">
        <v>151</v>
      </c>
      <c r="C76" s="95" t="n">
        <v>36465</v>
      </c>
      <c r="D76" s="95" t="n">
        <v>37560</v>
      </c>
      <c r="E76" s="94" t="n">
        <f aca="false">$E$2</f>
        <v>30</v>
      </c>
      <c r="F76" s="616" t="n">
        <v>21000</v>
      </c>
      <c r="G76" s="616" t="n">
        <f aca="false">SUM(E76*F76)</f>
        <v>630000</v>
      </c>
      <c r="H76" s="582" t="n">
        <f aca="false">SUM(I76*30.4)</f>
        <v>2.52016</v>
      </c>
      <c r="I76" s="93" t="n">
        <v>0.0829</v>
      </c>
      <c r="J76" s="93" t="n">
        <v>0.0246</v>
      </c>
      <c r="K76" s="93" t="n">
        <f aca="false">SUM(I76+J76)</f>
        <v>0.1075</v>
      </c>
      <c r="L76" s="584" t="n">
        <f aca="false">SUM(I76*G76)</f>
        <v>52227</v>
      </c>
      <c r="M76" s="584" t="n">
        <f aca="false">SUM(J76*G76)</f>
        <v>15498</v>
      </c>
      <c r="N76" s="584" t="n">
        <f aca="false">SUM(L76:M76)</f>
        <v>67725</v>
      </c>
      <c r="O76" s="584" t="s">
        <v>551</v>
      </c>
      <c r="P76" s="617" t="s">
        <v>110</v>
      </c>
      <c r="Q76" s="621" t="s">
        <v>536</v>
      </c>
      <c r="R76" s="621" t="s">
        <v>558</v>
      </c>
      <c r="S76" s="617"/>
      <c r="T76" s="617"/>
      <c r="U76" s="376"/>
      <c r="V76" s="376"/>
      <c r="W76" s="376"/>
      <c r="X76" s="376"/>
      <c r="Y76" s="587"/>
      <c r="Z76" s="587"/>
      <c r="AA76" s="587"/>
      <c r="AB76" s="587"/>
      <c r="AC76" s="587"/>
      <c r="AD76" s="587"/>
      <c r="AE76" s="587"/>
      <c r="AF76" s="587"/>
      <c r="AG76" s="587"/>
      <c r="AH76" s="587"/>
      <c r="AI76" s="587"/>
      <c r="AJ76" s="587"/>
      <c r="AK76" s="587"/>
      <c r="AL76" s="587"/>
      <c r="AM76" s="587"/>
      <c r="AN76" s="587"/>
      <c r="AO76" s="587"/>
      <c r="AP76" s="587"/>
      <c r="AQ76" s="587"/>
      <c r="AR76" s="587"/>
      <c r="AS76" s="587"/>
      <c r="AT76" s="587"/>
      <c r="AU76" s="587"/>
      <c r="AV76" s="587"/>
      <c r="AW76" s="587"/>
      <c r="AX76" s="587"/>
      <c r="AY76" s="587"/>
      <c r="AZ76" s="587"/>
      <c r="BA76" s="587"/>
      <c r="BB76" s="587"/>
      <c r="BC76" s="587"/>
      <c r="BD76" s="587"/>
      <c r="BE76" s="587"/>
      <c r="BF76" s="587"/>
      <c r="BG76" s="587"/>
      <c r="BH76" s="587"/>
      <c r="BI76" s="587"/>
      <c r="BJ76" s="587"/>
      <c r="BK76" s="587"/>
      <c r="BL76" s="587"/>
      <c r="BM76" s="587"/>
      <c r="BN76" s="587"/>
      <c r="BO76" s="587"/>
      <c r="BP76" s="587"/>
      <c r="BQ76" s="587"/>
      <c r="BR76" s="587"/>
      <c r="BS76" s="587"/>
      <c r="BT76" s="587"/>
      <c r="BU76" s="587"/>
      <c r="BV76" s="587"/>
      <c r="BW76" s="587"/>
      <c r="BX76" s="587"/>
      <c r="BY76" s="587"/>
      <c r="BZ76" s="587"/>
      <c r="CA76" s="587"/>
      <c r="CB76" s="587"/>
      <c r="CC76" s="587"/>
      <c r="CD76" s="587"/>
      <c r="CE76" s="587"/>
      <c r="CF76" s="587"/>
      <c r="CG76" s="587"/>
      <c r="CH76" s="587"/>
      <c r="CI76" s="587"/>
      <c r="CJ76" s="587"/>
      <c r="CK76" s="587"/>
      <c r="CL76" s="587"/>
      <c r="CM76" s="587"/>
      <c r="CN76" s="587"/>
      <c r="CO76" s="587"/>
      <c r="CP76" s="587"/>
      <c r="CQ76" s="587"/>
      <c r="CR76" s="587"/>
      <c r="CS76" s="587"/>
      <c r="CT76" s="587"/>
      <c r="CU76" s="587"/>
      <c r="CV76" s="587"/>
      <c r="CW76" s="587"/>
      <c r="CX76" s="587"/>
      <c r="CY76" s="587"/>
      <c r="CZ76" s="587"/>
      <c r="DA76" s="587"/>
      <c r="DB76" s="587"/>
      <c r="DC76" s="587"/>
      <c r="DD76" s="587"/>
      <c r="DE76" s="587"/>
      <c r="DF76" s="587"/>
      <c r="DG76" s="587"/>
      <c r="DH76" s="587"/>
      <c r="DI76" s="587"/>
      <c r="DJ76" s="587"/>
      <c r="DK76" s="587"/>
      <c r="DL76" s="587"/>
      <c r="DM76" s="587"/>
      <c r="DN76" s="587"/>
      <c r="DO76" s="587"/>
      <c r="DP76" s="587"/>
      <c r="DQ76" s="587"/>
      <c r="DR76" s="587"/>
      <c r="DS76" s="587"/>
      <c r="DT76" s="587"/>
      <c r="DU76" s="587"/>
      <c r="DV76" s="587"/>
      <c r="DW76" s="587"/>
      <c r="DX76" s="587"/>
      <c r="DY76" s="587"/>
      <c r="DZ76" s="587"/>
      <c r="EA76" s="587"/>
      <c r="EB76" s="587"/>
      <c r="EC76" s="587"/>
      <c r="ED76" s="587"/>
      <c r="EE76" s="587"/>
      <c r="EF76" s="587"/>
      <c r="EG76" s="587"/>
      <c r="EH76" s="587"/>
      <c r="EI76" s="587"/>
      <c r="EJ76" s="587"/>
      <c r="EK76" s="587"/>
      <c r="EL76" s="587"/>
      <c r="EM76" s="587"/>
      <c r="EN76" s="587"/>
      <c r="EO76" s="587"/>
      <c r="EP76" s="587"/>
      <c r="EQ76" s="587"/>
      <c r="ER76" s="587"/>
      <c r="ES76" s="587"/>
      <c r="ET76" s="587"/>
      <c r="EU76" s="587"/>
      <c r="EV76" s="587"/>
      <c r="EW76" s="587"/>
      <c r="EX76" s="587"/>
      <c r="EY76" s="587"/>
      <c r="EZ76" s="587"/>
      <c r="FA76" s="587"/>
      <c r="FB76" s="587"/>
      <c r="FC76" s="587"/>
      <c r="FD76" s="587"/>
      <c r="FE76" s="587"/>
      <c r="FF76" s="587"/>
      <c r="FG76" s="587"/>
      <c r="FH76" s="587"/>
      <c r="FI76" s="587"/>
      <c r="FJ76" s="587"/>
      <c r="FK76" s="587"/>
      <c r="FL76" s="587"/>
      <c r="FM76" s="587"/>
      <c r="FN76" s="587"/>
      <c r="FO76" s="587"/>
      <c r="FP76" s="587"/>
      <c r="FQ76" s="587"/>
      <c r="FR76" s="587"/>
      <c r="FS76" s="587"/>
      <c r="FT76" s="587"/>
      <c r="FU76" s="587"/>
      <c r="FV76" s="587"/>
      <c r="FW76" s="587"/>
      <c r="FX76" s="587"/>
      <c r="FY76" s="587"/>
      <c r="FZ76" s="587"/>
      <c r="GA76" s="587"/>
      <c r="GB76" s="587"/>
      <c r="GC76" s="587"/>
      <c r="GD76" s="587"/>
      <c r="GE76" s="587"/>
      <c r="GF76" s="587"/>
      <c r="GG76" s="587"/>
      <c r="GH76" s="587"/>
      <c r="GI76" s="587"/>
      <c r="GJ76" s="587"/>
      <c r="GK76" s="587"/>
      <c r="GL76" s="587"/>
      <c r="GM76" s="587"/>
      <c r="GN76" s="587"/>
      <c r="GO76" s="587"/>
      <c r="GP76" s="587"/>
      <c r="GQ76" s="587"/>
      <c r="GR76" s="587"/>
      <c r="GS76" s="587"/>
      <c r="GT76" s="587"/>
      <c r="GU76" s="587"/>
      <c r="GV76" s="587"/>
      <c r="GW76" s="587"/>
      <c r="GX76" s="587"/>
      <c r="GY76" s="587"/>
      <c r="GZ76" s="587"/>
      <c r="HA76" s="587"/>
      <c r="HB76" s="587"/>
      <c r="HC76" s="587"/>
      <c r="HD76" s="587"/>
      <c r="HE76" s="587"/>
      <c r="HF76" s="587"/>
      <c r="HG76" s="587"/>
      <c r="HH76" s="587"/>
      <c r="HI76" s="587"/>
      <c r="HJ76" s="587"/>
      <c r="HK76" s="587"/>
      <c r="HL76" s="587"/>
      <c r="HM76" s="587"/>
      <c r="HN76" s="587"/>
      <c r="HO76" s="587"/>
      <c r="HP76" s="587"/>
      <c r="HQ76" s="587"/>
      <c r="HR76" s="587"/>
      <c r="HS76" s="587"/>
      <c r="HT76" s="587"/>
      <c r="HU76" s="587"/>
      <c r="HV76" s="587"/>
      <c r="HW76" s="587"/>
      <c r="HX76" s="587"/>
      <c r="HY76" s="587"/>
      <c r="HZ76" s="587"/>
      <c r="IA76" s="587"/>
      <c r="IB76" s="587"/>
      <c r="IC76" s="587"/>
      <c r="ID76" s="587"/>
      <c r="IE76" s="587"/>
      <c r="IF76" s="587"/>
      <c r="IG76" s="587"/>
      <c r="IH76" s="587"/>
      <c r="II76" s="587"/>
      <c r="IJ76" s="587"/>
      <c r="IK76" s="587"/>
      <c r="IL76" s="587"/>
      <c r="IM76" s="587"/>
      <c r="IN76" s="587"/>
      <c r="IO76" s="587"/>
      <c r="IP76" s="587"/>
      <c r="IQ76" s="587"/>
      <c r="IR76" s="587"/>
      <c r="IS76" s="587"/>
      <c r="IT76" s="587"/>
      <c r="IU76" s="587"/>
      <c r="IV76" s="587"/>
      <c r="IW76" s="587"/>
    </row>
    <row r="77" customFormat="false" ht="12.75" hidden="false" customHeight="false" outlineLevel="0" collapsed="false">
      <c r="A77" s="94" t="n">
        <v>26635</v>
      </c>
      <c r="B77" s="94" t="s">
        <v>635</v>
      </c>
      <c r="C77" s="95" t="n">
        <v>36192</v>
      </c>
      <c r="D77" s="604" t="n">
        <v>37256</v>
      </c>
      <c r="E77" s="94" t="n">
        <f aca="false">$E$2</f>
        <v>30</v>
      </c>
      <c r="F77" s="616" t="n">
        <v>0</v>
      </c>
      <c r="G77" s="616" t="n">
        <f aca="false">SUM(E77*F77)</f>
        <v>0</v>
      </c>
      <c r="H77" s="582" t="n">
        <f aca="false">SUM(I77*30.4)</f>
        <v>10.58832</v>
      </c>
      <c r="I77" s="93" t="n">
        <v>0.3483</v>
      </c>
      <c r="J77" s="93" t="n">
        <v>0.0316</v>
      </c>
      <c r="K77" s="93" t="n">
        <f aca="false">SUM(I77+J77)</f>
        <v>0.3799</v>
      </c>
      <c r="L77" s="584" t="n">
        <f aca="false">SUM(I77*G77)</f>
        <v>0</v>
      </c>
      <c r="M77" s="584" t="n">
        <f aca="false">SUM(J77*G77)</f>
        <v>0</v>
      </c>
      <c r="N77" s="584" t="n">
        <f aca="false">SUM(L77:M77)</f>
        <v>0</v>
      </c>
      <c r="O77" s="584" t="s">
        <v>556</v>
      </c>
      <c r="P77" s="617" t="s">
        <v>636</v>
      </c>
      <c r="Q77" s="621" t="s">
        <v>536</v>
      </c>
      <c r="R77" s="621" t="s">
        <v>558</v>
      </c>
      <c r="S77" s="617"/>
      <c r="T77" s="617"/>
      <c r="U77" s="376"/>
      <c r="V77" s="376"/>
      <c r="W77" s="376"/>
      <c r="X77" s="376"/>
      <c r="Y77" s="376"/>
      <c r="Z77" s="376"/>
      <c r="AA77" s="376"/>
      <c r="AB77" s="376"/>
      <c r="AC77" s="376"/>
      <c r="AD77" s="376"/>
      <c r="AE77" s="376"/>
      <c r="AF77" s="376"/>
      <c r="AG77" s="376"/>
      <c r="AH77" s="376"/>
      <c r="AI77" s="376"/>
      <c r="AJ77" s="376"/>
      <c r="AK77" s="376"/>
      <c r="AL77" s="376"/>
      <c r="AM77" s="376"/>
      <c r="AN77" s="376"/>
      <c r="AO77" s="376"/>
      <c r="AP77" s="376"/>
      <c r="AQ77" s="376"/>
      <c r="AR77" s="376"/>
      <c r="AS77" s="376"/>
      <c r="AT77" s="376"/>
      <c r="AU77" s="376"/>
      <c r="AV77" s="376"/>
      <c r="AW77" s="376"/>
      <c r="AX77" s="376"/>
      <c r="AY77" s="376"/>
      <c r="AZ77" s="376"/>
      <c r="BA77" s="376"/>
      <c r="BB77" s="376"/>
      <c r="BC77" s="376"/>
      <c r="BD77" s="376"/>
      <c r="BE77" s="376"/>
      <c r="BF77" s="376"/>
      <c r="BG77" s="376"/>
      <c r="BH77" s="376"/>
      <c r="BI77" s="376"/>
      <c r="BJ77" s="376"/>
      <c r="BK77" s="376"/>
      <c r="BL77" s="376"/>
      <c r="BM77" s="376"/>
      <c r="BN77" s="376"/>
      <c r="BO77" s="376"/>
      <c r="BP77" s="376"/>
      <c r="BQ77" s="376"/>
      <c r="BR77" s="376"/>
      <c r="BS77" s="376"/>
      <c r="BT77" s="376"/>
      <c r="BU77" s="376"/>
      <c r="BV77" s="376"/>
      <c r="BW77" s="376"/>
      <c r="BX77" s="376"/>
      <c r="BY77" s="376"/>
      <c r="BZ77" s="376"/>
      <c r="CA77" s="376"/>
      <c r="CB77" s="376"/>
      <c r="CC77" s="376"/>
      <c r="CD77" s="376"/>
      <c r="CE77" s="376"/>
      <c r="CF77" s="376"/>
      <c r="CG77" s="376"/>
      <c r="CH77" s="376"/>
      <c r="CI77" s="376"/>
      <c r="CJ77" s="376"/>
      <c r="CK77" s="376"/>
      <c r="CL77" s="376"/>
      <c r="CM77" s="376"/>
      <c r="CN77" s="376"/>
      <c r="CO77" s="376"/>
      <c r="CP77" s="376"/>
      <c r="CQ77" s="376"/>
      <c r="CR77" s="376"/>
      <c r="CS77" s="376"/>
      <c r="CT77" s="376"/>
      <c r="CU77" s="376"/>
      <c r="CV77" s="376"/>
      <c r="CW77" s="376"/>
      <c r="CX77" s="376"/>
      <c r="CY77" s="376"/>
      <c r="CZ77" s="376"/>
      <c r="DA77" s="376"/>
      <c r="DB77" s="376"/>
      <c r="DC77" s="376"/>
      <c r="DD77" s="376"/>
      <c r="DE77" s="376"/>
      <c r="DF77" s="376"/>
      <c r="DG77" s="376"/>
      <c r="DH77" s="376"/>
      <c r="DI77" s="376"/>
      <c r="DJ77" s="376"/>
      <c r="DK77" s="376"/>
      <c r="DL77" s="376"/>
      <c r="DM77" s="376"/>
      <c r="DN77" s="376"/>
      <c r="DO77" s="376"/>
      <c r="DP77" s="376"/>
      <c r="DQ77" s="376"/>
      <c r="DR77" s="376"/>
      <c r="DS77" s="376"/>
      <c r="DT77" s="376"/>
      <c r="DU77" s="376"/>
      <c r="DV77" s="376"/>
      <c r="DW77" s="376"/>
      <c r="DX77" s="376"/>
      <c r="DY77" s="376"/>
      <c r="DZ77" s="376"/>
      <c r="EA77" s="376"/>
      <c r="EB77" s="376"/>
      <c r="EC77" s="376"/>
      <c r="ED77" s="376"/>
      <c r="EE77" s="376"/>
      <c r="EF77" s="376"/>
      <c r="EG77" s="376"/>
      <c r="EH77" s="376"/>
      <c r="EI77" s="376"/>
      <c r="EJ77" s="376"/>
      <c r="EK77" s="376"/>
      <c r="EL77" s="376"/>
      <c r="EM77" s="376"/>
      <c r="EN77" s="376"/>
      <c r="EO77" s="376"/>
      <c r="EP77" s="376"/>
      <c r="EQ77" s="376"/>
      <c r="ER77" s="376"/>
      <c r="ES77" s="376"/>
      <c r="ET77" s="376"/>
      <c r="EU77" s="376"/>
      <c r="EV77" s="376"/>
      <c r="EW77" s="376"/>
      <c r="EX77" s="376"/>
      <c r="EY77" s="376"/>
      <c r="EZ77" s="376"/>
      <c r="FA77" s="376"/>
      <c r="FB77" s="376"/>
      <c r="FC77" s="376"/>
      <c r="FD77" s="376"/>
      <c r="FE77" s="376"/>
      <c r="FF77" s="376"/>
      <c r="FG77" s="376"/>
      <c r="FH77" s="376"/>
      <c r="FI77" s="376"/>
      <c r="FJ77" s="376"/>
      <c r="FK77" s="376"/>
      <c r="FL77" s="376"/>
      <c r="FM77" s="376"/>
      <c r="FN77" s="376"/>
      <c r="FO77" s="376"/>
      <c r="FP77" s="376"/>
      <c r="FQ77" s="376"/>
      <c r="FR77" s="376"/>
      <c r="FS77" s="376"/>
      <c r="FT77" s="376"/>
      <c r="FU77" s="376"/>
      <c r="FV77" s="376"/>
      <c r="FW77" s="376"/>
      <c r="FX77" s="376"/>
      <c r="FY77" s="376"/>
      <c r="FZ77" s="376"/>
      <c r="GA77" s="376"/>
      <c r="GB77" s="376"/>
      <c r="GC77" s="376"/>
      <c r="GD77" s="376"/>
      <c r="GE77" s="376"/>
      <c r="GF77" s="376"/>
      <c r="GG77" s="376"/>
      <c r="GH77" s="376"/>
      <c r="GI77" s="376"/>
      <c r="GJ77" s="376"/>
      <c r="GK77" s="376"/>
      <c r="GL77" s="376"/>
      <c r="GM77" s="376"/>
      <c r="GN77" s="376"/>
      <c r="GO77" s="376"/>
      <c r="GP77" s="376"/>
      <c r="GQ77" s="376"/>
      <c r="GR77" s="376"/>
      <c r="GS77" s="376"/>
      <c r="GT77" s="376"/>
      <c r="GU77" s="376"/>
      <c r="GV77" s="376"/>
      <c r="GW77" s="376"/>
      <c r="GX77" s="376"/>
      <c r="GY77" s="376"/>
      <c r="GZ77" s="376"/>
      <c r="HA77" s="376"/>
      <c r="HB77" s="376"/>
      <c r="HC77" s="376"/>
      <c r="HD77" s="376"/>
      <c r="HE77" s="376"/>
      <c r="HF77" s="376"/>
      <c r="HG77" s="376"/>
      <c r="HH77" s="376"/>
      <c r="HI77" s="376"/>
      <c r="HJ77" s="376"/>
      <c r="HK77" s="376"/>
      <c r="HL77" s="376"/>
      <c r="HM77" s="376"/>
      <c r="HN77" s="376"/>
      <c r="HO77" s="376"/>
      <c r="HP77" s="376"/>
      <c r="HQ77" s="376"/>
      <c r="HR77" s="376"/>
      <c r="HS77" s="376"/>
      <c r="HT77" s="376"/>
      <c r="HU77" s="376"/>
      <c r="HV77" s="376"/>
      <c r="HW77" s="376"/>
      <c r="HX77" s="376"/>
      <c r="HY77" s="376"/>
      <c r="HZ77" s="376"/>
      <c r="IA77" s="376"/>
      <c r="IB77" s="376"/>
      <c r="IC77" s="376"/>
      <c r="ID77" s="376"/>
      <c r="IE77" s="376"/>
      <c r="IF77" s="376"/>
      <c r="IG77" s="376"/>
      <c r="IH77" s="376"/>
      <c r="II77" s="376"/>
      <c r="IJ77" s="376"/>
      <c r="IK77" s="376"/>
      <c r="IL77" s="376"/>
      <c r="IM77" s="376"/>
      <c r="IN77" s="376"/>
      <c r="IO77" s="376"/>
      <c r="IP77" s="376"/>
      <c r="IQ77" s="376"/>
      <c r="IR77" s="376"/>
      <c r="IS77" s="376"/>
      <c r="IT77" s="376"/>
      <c r="IU77" s="376"/>
      <c r="IV77" s="376"/>
      <c r="IW77" s="376"/>
    </row>
    <row r="78" customFormat="false" ht="12.75" hidden="false" customHeight="false" outlineLevel="0" collapsed="false">
      <c r="A78" s="94" t="n">
        <v>26683</v>
      </c>
      <c r="B78" s="94" t="s">
        <v>637</v>
      </c>
      <c r="C78" s="95" t="n">
        <v>36220</v>
      </c>
      <c r="D78" s="95" t="n">
        <v>37346</v>
      </c>
      <c r="E78" s="94" t="n">
        <f aca="false">$E$2</f>
        <v>30</v>
      </c>
      <c r="F78" s="615" t="n">
        <v>8000</v>
      </c>
      <c r="G78" s="616" t="n">
        <f aca="false">SUM(E78*F78)</f>
        <v>240000</v>
      </c>
      <c r="H78" s="582" t="n">
        <f aca="false">SUM(I78*30.4)</f>
        <v>10.58832</v>
      </c>
      <c r="I78" s="93" t="n">
        <v>0.3483</v>
      </c>
      <c r="J78" s="93" t="n">
        <v>0.0246</v>
      </c>
      <c r="K78" s="93" t="n">
        <f aca="false">SUM(I78+J78)</f>
        <v>0.3729</v>
      </c>
      <c r="L78" s="584" t="n">
        <f aca="false">SUM(I78*G78)</f>
        <v>83592</v>
      </c>
      <c r="M78" s="584" t="n">
        <f aca="false">SUM(J78*G78)</f>
        <v>5904</v>
      </c>
      <c r="N78" s="584" t="n">
        <f aca="false">SUM(L78:M78)</f>
        <v>89496</v>
      </c>
      <c r="O78" s="626" t="s">
        <v>587</v>
      </c>
      <c r="P78" s="617" t="s">
        <v>638</v>
      </c>
      <c r="Q78" s="621" t="s">
        <v>536</v>
      </c>
      <c r="R78" s="621" t="s">
        <v>558</v>
      </c>
      <c r="S78" s="376"/>
      <c r="T78" s="376" t="s">
        <v>639</v>
      </c>
      <c r="U78" s="376"/>
      <c r="V78" s="376"/>
      <c r="W78" s="376"/>
      <c r="X78" s="376"/>
      <c r="Y78" s="587"/>
      <c r="Z78" s="587"/>
      <c r="AA78" s="587"/>
      <c r="AB78" s="376"/>
      <c r="AC78" s="376"/>
      <c r="AD78" s="376"/>
      <c r="AE78" s="376"/>
      <c r="AF78" s="376"/>
      <c r="AG78" s="376"/>
      <c r="AH78" s="376"/>
      <c r="AI78" s="376"/>
      <c r="AJ78" s="376"/>
      <c r="AK78" s="376"/>
      <c r="AL78" s="376"/>
      <c r="AM78" s="376"/>
      <c r="AN78" s="376"/>
      <c r="AO78" s="376"/>
      <c r="AP78" s="376"/>
      <c r="AQ78" s="376"/>
      <c r="AR78" s="376"/>
      <c r="AS78" s="376"/>
      <c r="AT78" s="376"/>
      <c r="AU78" s="376"/>
      <c r="AV78" s="376"/>
      <c r="AW78" s="376"/>
      <c r="AX78" s="376"/>
      <c r="AY78" s="376"/>
      <c r="AZ78" s="376"/>
      <c r="BA78" s="376"/>
      <c r="BB78" s="376"/>
      <c r="BC78" s="376"/>
      <c r="BD78" s="376"/>
      <c r="BE78" s="376"/>
      <c r="BF78" s="376"/>
      <c r="BG78" s="376"/>
      <c r="BH78" s="376"/>
      <c r="BI78" s="376"/>
      <c r="BJ78" s="376"/>
      <c r="BK78" s="376"/>
      <c r="BL78" s="376"/>
      <c r="BM78" s="376"/>
      <c r="BN78" s="376"/>
      <c r="BO78" s="376"/>
      <c r="BP78" s="376"/>
      <c r="BQ78" s="376"/>
      <c r="BR78" s="376"/>
      <c r="BS78" s="376"/>
      <c r="BT78" s="376"/>
      <c r="BU78" s="376"/>
      <c r="BV78" s="376"/>
      <c r="BW78" s="376"/>
      <c r="BX78" s="376"/>
      <c r="BY78" s="376"/>
      <c r="BZ78" s="376"/>
      <c r="CA78" s="376"/>
      <c r="CB78" s="376"/>
      <c r="CC78" s="376"/>
      <c r="CD78" s="376"/>
      <c r="CE78" s="376"/>
      <c r="CF78" s="376"/>
      <c r="CG78" s="376"/>
      <c r="CH78" s="376"/>
      <c r="CI78" s="376"/>
      <c r="CJ78" s="376"/>
      <c r="CK78" s="376"/>
      <c r="CL78" s="376"/>
      <c r="CM78" s="376"/>
      <c r="CN78" s="376"/>
      <c r="CO78" s="376"/>
      <c r="CP78" s="376"/>
      <c r="CQ78" s="376"/>
      <c r="CR78" s="376"/>
      <c r="CS78" s="376"/>
      <c r="CT78" s="376"/>
      <c r="CU78" s="376"/>
      <c r="CV78" s="376"/>
      <c r="CW78" s="376"/>
      <c r="CX78" s="376"/>
      <c r="CY78" s="376"/>
      <c r="CZ78" s="376"/>
      <c r="DA78" s="376"/>
      <c r="DB78" s="376"/>
      <c r="DC78" s="376"/>
      <c r="DD78" s="376"/>
      <c r="DE78" s="376"/>
      <c r="DF78" s="376"/>
      <c r="DG78" s="376"/>
      <c r="DH78" s="376"/>
      <c r="DI78" s="376"/>
      <c r="DJ78" s="376"/>
      <c r="DK78" s="376"/>
      <c r="DL78" s="376"/>
      <c r="DM78" s="376"/>
      <c r="DN78" s="376"/>
      <c r="DO78" s="376"/>
      <c r="DP78" s="376"/>
      <c r="DQ78" s="376"/>
      <c r="DR78" s="376"/>
      <c r="DS78" s="376"/>
      <c r="DT78" s="376"/>
      <c r="DU78" s="376"/>
      <c r="DV78" s="376"/>
      <c r="DW78" s="376"/>
      <c r="DX78" s="376"/>
      <c r="DY78" s="376"/>
      <c r="DZ78" s="376"/>
      <c r="EA78" s="376"/>
      <c r="EB78" s="376"/>
      <c r="EC78" s="376"/>
      <c r="ED78" s="376"/>
      <c r="EE78" s="376"/>
      <c r="EF78" s="376"/>
      <c r="EG78" s="376"/>
      <c r="EH78" s="376"/>
      <c r="EI78" s="376"/>
      <c r="EJ78" s="376"/>
      <c r="EK78" s="376"/>
      <c r="EL78" s="376"/>
      <c r="EM78" s="376"/>
      <c r="EN78" s="376"/>
      <c r="EO78" s="376"/>
      <c r="EP78" s="376"/>
      <c r="EQ78" s="376"/>
      <c r="ER78" s="376"/>
      <c r="ES78" s="376"/>
      <c r="ET78" s="376"/>
      <c r="EU78" s="376"/>
      <c r="EV78" s="376"/>
      <c r="EW78" s="376"/>
      <c r="EX78" s="376"/>
      <c r="EY78" s="376"/>
      <c r="EZ78" s="376"/>
      <c r="FA78" s="376"/>
      <c r="FB78" s="376"/>
      <c r="FC78" s="376"/>
      <c r="FD78" s="376"/>
      <c r="FE78" s="376"/>
      <c r="FF78" s="376"/>
      <c r="FG78" s="376"/>
      <c r="FH78" s="376"/>
      <c r="FI78" s="376"/>
      <c r="FJ78" s="376"/>
      <c r="FK78" s="376"/>
      <c r="FL78" s="376"/>
      <c r="FM78" s="376"/>
      <c r="FN78" s="376"/>
      <c r="FO78" s="376"/>
      <c r="FP78" s="376"/>
      <c r="FQ78" s="376"/>
      <c r="FR78" s="376"/>
      <c r="FS78" s="376"/>
      <c r="FT78" s="376"/>
      <c r="FU78" s="376"/>
      <c r="FV78" s="376"/>
      <c r="FW78" s="376"/>
      <c r="FX78" s="376"/>
      <c r="FY78" s="376"/>
      <c r="FZ78" s="376"/>
      <c r="GA78" s="376"/>
      <c r="GB78" s="376"/>
      <c r="GC78" s="376"/>
      <c r="GD78" s="376"/>
      <c r="GE78" s="376"/>
      <c r="GF78" s="376"/>
      <c r="GG78" s="376"/>
      <c r="GH78" s="376"/>
      <c r="GI78" s="376"/>
      <c r="GJ78" s="376"/>
      <c r="GK78" s="376"/>
      <c r="GL78" s="376"/>
      <c r="GM78" s="376"/>
      <c r="GN78" s="376"/>
      <c r="GO78" s="376"/>
      <c r="GP78" s="376"/>
      <c r="GQ78" s="376"/>
      <c r="GR78" s="376"/>
      <c r="GS78" s="376"/>
      <c r="GT78" s="376"/>
      <c r="GU78" s="376"/>
      <c r="GV78" s="376"/>
      <c r="GW78" s="376"/>
      <c r="GX78" s="376"/>
      <c r="GY78" s="376"/>
      <c r="GZ78" s="376"/>
      <c r="HA78" s="376"/>
      <c r="HB78" s="376"/>
      <c r="HC78" s="376"/>
      <c r="HD78" s="376"/>
      <c r="HE78" s="376"/>
      <c r="HF78" s="376"/>
      <c r="HG78" s="376"/>
      <c r="HH78" s="376"/>
      <c r="HI78" s="376"/>
      <c r="HJ78" s="376"/>
      <c r="HK78" s="376"/>
      <c r="HL78" s="376"/>
      <c r="HM78" s="376"/>
      <c r="HN78" s="376"/>
      <c r="HO78" s="376"/>
      <c r="HP78" s="376"/>
      <c r="HQ78" s="376"/>
      <c r="HR78" s="376"/>
      <c r="HS78" s="376"/>
      <c r="HT78" s="376"/>
      <c r="HU78" s="376"/>
      <c r="HV78" s="376"/>
      <c r="HW78" s="376"/>
      <c r="HX78" s="376"/>
      <c r="HY78" s="376"/>
      <c r="HZ78" s="376"/>
      <c r="IA78" s="376"/>
      <c r="IB78" s="376"/>
      <c r="IC78" s="376"/>
      <c r="ID78" s="376"/>
      <c r="IE78" s="376"/>
      <c r="IF78" s="376"/>
      <c r="IG78" s="376"/>
      <c r="IH78" s="376"/>
      <c r="II78" s="376"/>
      <c r="IJ78" s="376"/>
      <c r="IK78" s="376"/>
      <c r="IL78" s="376"/>
      <c r="IM78" s="376"/>
      <c r="IN78" s="376"/>
      <c r="IO78" s="376"/>
      <c r="IP78" s="376"/>
      <c r="IQ78" s="376"/>
      <c r="IR78" s="376"/>
      <c r="IS78" s="376"/>
      <c r="IT78" s="376"/>
      <c r="IU78" s="376"/>
      <c r="IV78" s="376"/>
      <c r="IW78" s="376"/>
    </row>
    <row r="79" customFormat="false" ht="12.75" hidden="false" customHeight="false" outlineLevel="0" collapsed="false">
      <c r="A79" s="668" t="n">
        <v>26683</v>
      </c>
      <c r="B79" s="668" t="s">
        <v>637</v>
      </c>
      <c r="C79" s="669" t="n">
        <v>37347</v>
      </c>
      <c r="D79" s="669" t="n">
        <v>37711</v>
      </c>
      <c r="E79" s="668" t="n">
        <f aca="false">$E$2</f>
        <v>30</v>
      </c>
      <c r="F79" s="615" t="n">
        <v>0</v>
      </c>
      <c r="G79" s="632" t="n">
        <f aca="false">SUM(E79*F79)</f>
        <v>0</v>
      </c>
      <c r="H79" s="670" t="n">
        <f aca="false">SUM(I79*30.4)</f>
        <v>10.58832</v>
      </c>
      <c r="I79" s="671" t="n">
        <v>0.3483</v>
      </c>
      <c r="J79" s="671" t="n">
        <v>0.0246</v>
      </c>
      <c r="K79" s="671" t="n">
        <f aca="false">SUM(I79+J79)</f>
        <v>0.3729</v>
      </c>
      <c r="L79" s="673" t="n">
        <f aca="false">SUM(I79*G79)</f>
        <v>0</v>
      </c>
      <c r="M79" s="673" t="n">
        <f aca="false">SUM(J79*G79)</f>
        <v>0</v>
      </c>
      <c r="N79" s="673" t="n">
        <f aca="false">SUM(L79:M79)</f>
        <v>0</v>
      </c>
      <c r="O79" s="626" t="s">
        <v>587</v>
      </c>
      <c r="P79" s="629" t="s">
        <v>638</v>
      </c>
      <c r="Q79" s="628" t="s">
        <v>536</v>
      </c>
      <c r="R79" s="628" t="s">
        <v>558</v>
      </c>
      <c r="S79" s="631"/>
      <c r="T79" s="631" t="s">
        <v>639</v>
      </c>
      <c r="U79" s="631"/>
      <c r="V79" s="631"/>
      <c r="W79" s="631"/>
      <c r="X79" s="631"/>
      <c r="Y79" s="691"/>
      <c r="Z79" s="691"/>
      <c r="AA79" s="691"/>
      <c r="AB79" s="631"/>
      <c r="AC79" s="631"/>
      <c r="AD79" s="631"/>
      <c r="AE79" s="631"/>
      <c r="AF79" s="631"/>
      <c r="AG79" s="631"/>
      <c r="AH79" s="631"/>
      <c r="AI79" s="631"/>
      <c r="AJ79" s="631"/>
      <c r="AK79" s="631"/>
      <c r="AL79" s="631"/>
      <c r="AM79" s="631"/>
      <c r="AN79" s="631"/>
      <c r="AO79" s="631"/>
      <c r="AP79" s="631"/>
      <c r="AQ79" s="631"/>
      <c r="AR79" s="631"/>
      <c r="AS79" s="631"/>
      <c r="AT79" s="631"/>
      <c r="AU79" s="631"/>
      <c r="AV79" s="631"/>
      <c r="AW79" s="631"/>
      <c r="AX79" s="631"/>
      <c r="AY79" s="631"/>
      <c r="AZ79" s="631"/>
      <c r="BA79" s="631"/>
      <c r="BB79" s="631"/>
      <c r="BC79" s="631"/>
      <c r="BD79" s="631"/>
      <c r="BE79" s="631"/>
      <c r="BF79" s="631"/>
      <c r="BG79" s="631"/>
      <c r="BH79" s="631"/>
      <c r="BI79" s="631"/>
      <c r="BJ79" s="631"/>
      <c r="BK79" s="631"/>
      <c r="BL79" s="631"/>
      <c r="BM79" s="631"/>
      <c r="BN79" s="631"/>
      <c r="BO79" s="631"/>
      <c r="BP79" s="631"/>
      <c r="BQ79" s="631"/>
      <c r="BR79" s="631"/>
      <c r="BS79" s="631"/>
      <c r="BT79" s="631"/>
      <c r="BU79" s="631"/>
      <c r="BV79" s="631"/>
      <c r="BW79" s="631"/>
      <c r="BX79" s="631"/>
      <c r="BY79" s="631"/>
      <c r="BZ79" s="631"/>
      <c r="CA79" s="631"/>
      <c r="CB79" s="631"/>
      <c r="CC79" s="631"/>
      <c r="CD79" s="631"/>
      <c r="CE79" s="631"/>
      <c r="CF79" s="631"/>
      <c r="CG79" s="631"/>
      <c r="CH79" s="631"/>
      <c r="CI79" s="631"/>
      <c r="CJ79" s="631"/>
      <c r="CK79" s="631"/>
      <c r="CL79" s="631"/>
      <c r="CM79" s="631"/>
      <c r="CN79" s="631"/>
      <c r="CO79" s="631"/>
      <c r="CP79" s="631"/>
      <c r="CQ79" s="631"/>
      <c r="CR79" s="631"/>
      <c r="CS79" s="631"/>
      <c r="CT79" s="631"/>
      <c r="CU79" s="631"/>
      <c r="CV79" s="631"/>
      <c r="CW79" s="631"/>
      <c r="CX79" s="631"/>
      <c r="CY79" s="631"/>
      <c r="CZ79" s="631"/>
      <c r="DA79" s="631"/>
      <c r="DB79" s="631"/>
      <c r="DC79" s="631"/>
      <c r="DD79" s="631"/>
      <c r="DE79" s="631"/>
      <c r="DF79" s="631"/>
      <c r="DG79" s="631"/>
      <c r="DH79" s="631"/>
      <c r="DI79" s="631"/>
      <c r="DJ79" s="631"/>
      <c r="DK79" s="631"/>
      <c r="DL79" s="631"/>
      <c r="DM79" s="631"/>
      <c r="DN79" s="631"/>
      <c r="DO79" s="631"/>
      <c r="DP79" s="631"/>
      <c r="DQ79" s="631"/>
      <c r="DR79" s="631"/>
      <c r="DS79" s="631"/>
      <c r="DT79" s="631"/>
      <c r="DU79" s="631"/>
      <c r="DV79" s="631"/>
      <c r="DW79" s="631"/>
      <c r="DX79" s="631"/>
      <c r="DY79" s="631"/>
      <c r="DZ79" s="631"/>
      <c r="EA79" s="631"/>
      <c r="EB79" s="631"/>
      <c r="EC79" s="631"/>
      <c r="ED79" s="631"/>
      <c r="EE79" s="631"/>
      <c r="EF79" s="631"/>
      <c r="EG79" s="631"/>
      <c r="EH79" s="631"/>
      <c r="EI79" s="631"/>
      <c r="EJ79" s="631"/>
      <c r="EK79" s="631"/>
      <c r="EL79" s="631"/>
      <c r="EM79" s="631"/>
      <c r="EN79" s="631"/>
      <c r="EO79" s="631"/>
      <c r="EP79" s="631"/>
      <c r="EQ79" s="631"/>
      <c r="ER79" s="631"/>
      <c r="ES79" s="631"/>
      <c r="ET79" s="631"/>
      <c r="EU79" s="631"/>
      <c r="EV79" s="631"/>
      <c r="EW79" s="631"/>
      <c r="EX79" s="631"/>
      <c r="EY79" s="631"/>
      <c r="EZ79" s="631"/>
      <c r="FA79" s="631"/>
      <c r="FB79" s="631"/>
      <c r="FC79" s="631"/>
      <c r="FD79" s="631"/>
      <c r="FE79" s="631"/>
      <c r="FF79" s="631"/>
      <c r="FG79" s="631"/>
      <c r="FH79" s="631"/>
      <c r="FI79" s="631"/>
      <c r="FJ79" s="631"/>
      <c r="FK79" s="631"/>
      <c r="FL79" s="631"/>
      <c r="FM79" s="631"/>
      <c r="FN79" s="631"/>
      <c r="FO79" s="631"/>
      <c r="FP79" s="631"/>
      <c r="FQ79" s="631"/>
      <c r="FR79" s="631"/>
      <c r="FS79" s="631"/>
      <c r="FT79" s="631"/>
      <c r="FU79" s="631"/>
      <c r="FV79" s="631"/>
      <c r="FW79" s="631"/>
      <c r="FX79" s="631"/>
      <c r="FY79" s="631"/>
      <c r="FZ79" s="631"/>
      <c r="GA79" s="631"/>
      <c r="GB79" s="631"/>
      <c r="GC79" s="631"/>
      <c r="GD79" s="631"/>
      <c r="GE79" s="631"/>
      <c r="GF79" s="631"/>
      <c r="GG79" s="631"/>
      <c r="GH79" s="631"/>
      <c r="GI79" s="631"/>
      <c r="GJ79" s="631"/>
      <c r="GK79" s="631"/>
      <c r="GL79" s="631"/>
      <c r="GM79" s="631"/>
      <c r="GN79" s="631"/>
      <c r="GO79" s="631"/>
      <c r="GP79" s="631"/>
      <c r="GQ79" s="631"/>
      <c r="GR79" s="631"/>
      <c r="GS79" s="631"/>
      <c r="GT79" s="631"/>
      <c r="GU79" s="631"/>
      <c r="GV79" s="631"/>
      <c r="GW79" s="631"/>
      <c r="GX79" s="631"/>
      <c r="GY79" s="631"/>
      <c r="GZ79" s="631"/>
      <c r="HA79" s="631"/>
      <c r="HB79" s="631"/>
      <c r="HC79" s="631"/>
      <c r="HD79" s="631"/>
      <c r="HE79" s="631"/>
      <c r="HF79" s="631"/>
      <c r="HG79" s="631"/>
      <c r="HH79" s="631"/>
      <c r="HI79" s="631"/>
      <c r="HJ79" s="631"/>
      <c r="HK79" s="631"/>
      <c r="HL79" s="631"/>
      <c r="HM79" s="631"/>
      <c r="HN79" s="631"/>
      <c r="HO79" s="631"/>
      <c r="HP79" s="631"/>
      <c r="HQ79" s="631"/>
      <c r="HR79" s="631"/>
      <c r="HS79" s="631"/>
      <c r="HT79" s="631"/>
      <c r="HU79" s="631"/>
      <c r="HV79" s="631"/>
      <c r="HW79" s="631"/>
      <c r="HX79" s="631"/>
      <c r="HY79" s="631"/>
      <c r="HZ79" s="631"/>
      <c r="IA79" s="631"/>
      <c r="IB79" s="631"/>
      <c r="IC79" s="631"/>
      <c r="ID79" s="631"/>
      <c r="IE79" s="631"/>
      <c r="IF79" s="631"/>
      <c r="IG79" s="631"/>
      <c r="IH79" s="631"/>
      <c r="II79" s="631"/>
      <c r="IJ79" s="631"/>
      <c r="IK79" s="631"/>
      <c r="IL79" s="631"/>
      <c r="IM79" s="631"/>
      <c r="IN79" s="631"/>
      <c r="IO79" s="631"/>
      <c r="IP79" s="631"/>
      <c r="IQ79" s="631"/>
      <c r="IR79" s="631"/>
      <c r="IS79" s="631"/>
      <c r="IT79" s="631"/>
      <c r="IU79" s="631"/>
      <c r="IV79" s="631"/>
      <c r="IW79" s="631"/>
    </row>
    <row r="80" customFormat="false" ht="12.75" hidden="false" customHeight="false" outlineLevel="0" collapsed="false">
      <c r="A80" s="94" t="n">
        <v>26758</v>
      </c>
      <c r="B80" s="689" t="s">
        <v>640</v>
      </c>
      <c r="C80" s="95" t="n">
        <v>36647</v>
      </c>
      <c r="D80" s="95" t="n">
        <v>38472</v>
      </c>
      <c r="E80" s="94" t="n">
        <f aca="false">$E$2</f>
        <v>30</v>
      </c>
      <c r="F80" s="616" t="n">
        <v>40000</v>
      </c>
      <c r="G80" s="616" t="n">
        <f aca="false">SUM(E80*F80)</f>
        <v>1200000</v>
      </c>
      <c r="H80" s="582" t="n">
        <f aca="false">SUM(I80*30.4)</f>
        <v>2.63264</v>
      </c>
      <c r="I80" s="93" t="n">
        <v>0.0866</v>
      </c>
      <c r="J80" s="93" t="n">
        <v>0.0246</v>
      </c>
      <c r="K80" s="93" t="n">
        <f aca="false">SUM(I80+J80)</f>
        <v>0.1112</v>
      </c>
      <c r="L80" s="584" t="n">
        <f aca="false">SUM(I80*G80)</f>
        <v>103920</v>
      </c>
      <c r="M80" s="584" t="n">
        <f aca="false">SUM(J80*G80)</f>
        <v>29520</v>
      </c>
      <c r="N80" s="584" t="n">
        <f aca="false">SUM(L80:M80)</f>
        <v>133440</v>
      </c>
      <c r="O80" s="584" t="s">
        <v>551</v>
      </c>
      <c r="P80" s="617" t="s">
        <v>641</v>
      </c>
      <c r="Q80" s="621" t="s">
        <v>536</v>
      </c>
      <c r="R80" s="621" t="s">
        <v>558</v>
      </c>
      <c r="S80" s="376"/>
      <c r="T80" s="376" t="s">
        <v>642</v>
      </c>
      <c r="U80" s="633"/>
      <c r="V80" s="633"/>
      <c r="W80" s="633"/>
      <c r="X80" s="633"/>
      <c r="Y80" s="697"/>
      <c r="Z80" s="697"/>
      <c r="AA80" s="697"/>
      <c r="AB80" s="697"/>
      <c r="AC80" s="697"/>
      <c r="AD80" s="697"/>
      <c r="AE80" s="697"/>
      <c r="AF80" s="697"/>
      <c r="AG80" s="697"/>
      <c r="AH80" s="697"/>
      <c r="AI80" s="697"/>
      <c r="AJ80" s="697"/>
      <c r="AK80" s="697"/>
      <c r="AL80" s="697"/>
      <c r="AM80" s="697"/>
      <c r="AN80" s="697"/>
      <c r="AO80" s="697"/>
      <c r="AP80" s="697"/>
      <c r="AQ80" s="697"/>
      <c r="AR80" s="697"/>
      <c r="AS80" s="697"/>
      <c r="AT80" s="697"/>
      <c r="AU80" s="697"/>
      <c r="AV80" s="697"/>
      <c r="AW80" s="697"/>
      <c r="AX80" s="697"/>
      <c r="AY80" s="697"/>
      <c r="AZ80" s="697"/>
      <c r="BA80" s="697"/>
      <c r="BB80" s="697"/>
      <c r="BC80" s="697"/>
      <c r="BD80" s="697"/>
      <c r="BE80" s="697"/>
      <c r="BF80" s="697"/>
      <c r="BG80" s="697"/>
      <c r="BH80" s="697"/>
      <c r="BI80" s="697"/>
      <c r="BJ80" s="697"/>
      <c r="BK80" s="697"/>
      <c r="BL80" s="697"/>
      <c r="BM80" s="697"/>
      <c r="BN80" s="697"/>
      <c r="BO80" s="697"/>
      <c r="BP80" s="697"/>
      <c r="BQ80" s="697"/>
      <c r="BR80" s="697"/>
      <c r="BS80" s="697"/>
      <c r="BT80" s="697"/>
      <c r="BU80" s="697"/>
      <c r="BV80" s="697"/>
      <c r="BW80" s="697"/>
      <c r="BX80" s="697"/>
      <c r="BY80" s="697"/>
      <c r="BZ80" s="697"/>
      <c r="CA80" s="697"/>
      <c r="CB80" s="697"/>
      <c r="CC80" s="697"/>
      <c r="CD80" s="697"/>
      <c r="CE80" s="697"/>
      <c r="CF80" s="697"/>
      <c r="CG80" s="697"/>
      <c r="CH80" s="697"/>
      <c r="CI80" s="697"/>
      <c r="CJ80" s="697"/>
      <c r="CK80" s="697"/>
      <c r="CL80" s="697"/>
      <c r="CM80" s="697"/>
      <c r="CN80" s="697"/>
      <c r="CO80" s="697"/>
      <c r="CP80" s="697"/>
      <c r="CQ80" s="697"/>
      <c r="CR80" s="697"/>
      <c r="CS80" s="697"/>
      <c r="CT80" s="697"/>
      <c r="CU80" s="697"/>
      <c r="CV80" s="697"/>
      <c r="CW80" s="697"/>
      <c r="CX80" s="697"/>
      <c r="CY80" s="697"/>
      <c r="CZ80" s="697"/>
      <c r="DA80" s="697"/>
      <c r="DB80" s="697"/>
      <c r="DC80" s="697"/>
      <c r="DD80" s="697"/>
      <c r="DE80" s="697"/>
      <c r="DF80" s="697"/>
      <c r="DG80" s="697"/>
      <c r="DH80" s="697"/>
      <c r="DI80" s="697"/>
      <c r="DJ80" s="697"/>
      <c r="DK80" s="697"/>
      <c r="DL80" s="697"/>
      <c r="DM80" s="697"/>
      <c r="DN80" s="697"/>
      <c r="DO80" s="697"/>
      <c r="DP80" s="697"/>
      <c r="DQ80" s="697"/>
      <c r="DR80" s="697"/>
      <c r="DS80" s="697"/>
      <c r="DT80" s="697"/>
      <c r="DU80" s="697"/>
      <c r="DV80" s="697"/>
      <c r="DW80" s="697"/>
      <c r="DX80" s="697"/>
      <c r="DY80" s="697"/>
      <c r="DZ80" s="697"/>
      <c r="EA80" s="697"/>
      <c r="EB80" s="697"/>
      <c r="EC80" s="697"/>
      <c r="ED80" s="697"/>
      <c r="EE80" s="697"/>
      <c r="EF80" s="697"/>
      <c r="EG80" s="697"/>
      <c r="EH80" s="697"/>
      <c r="EI80" s="697"/>
      <c r="EJ80" s="697"/>
      <c r="EK80" s="697"/>
      <c r="EL80" s="697"/>
      <c r="EM80" s="697"/>
      <c r="EN80" s="697"/>
      <c r="EO80" s="697"/>
      <c r="EP80" s="697"/>
      <c r="EQ80" s="697"/>
      <c r="ER80" s="697"/>
      <c r="ES80" s="697"/>
      <c r="ET80" s="697"/>
      <c r="EU80" s="697"/>
      <c r="EV80" s="697"/>
      <c r="EW80" s="697"/>
      <c r="EX80" s="697"/>
      <c r="EY80" s="697"/>
      <c r="EZ80" s="697"/>
      <c r="FA80" s="697"/>
      <c r="FB80" s="697"/>
      <c r="FC80" s="697"/>
      <c r="FD80" s="697"/>
      <c r="FE80" s="697"/>
      <c r="FF80" s="697"/>
      <c r="FG80" s="697"/>
      <c r="FH80" s="697"/>
      <c r="FI80" s="697"/>
      <c r="FJ80" s="697"/>
      <c r="FK80" s="697"/>
      <c r="FL80" s="697"/>
      <c r="FM80" s="697"/>
      <c r="FN80" s="697"/>
      <c r="FO80" s="697"/>
      <c r="FP80" s="697"/>
      <c r="FQ80" s="697"/>
      <c r="FR80" s="697"/>
      <c r="FS80" s="697"/>
      <c r="FT80" s="697"/>
      <c r="FU80" s="697"/>
      <c r="FV80" s="697"/>
      <c r="FW80" s="697"/>
      <c r="FX80" s="697"/>
      <c r="FY80" s="697"/>
      <c r="FZ80" s="697"/>
      <c r="GA80" s="697"/>
      <c r="GB80" s="697"/>
      <c r="GC80" s="697"/>
      <c r="GD80" s="697"/>
      <c r="GE80" s="697"/>
      <c r="GF80" s="697"/>
      <c r="GG80" s="697"/>
      <c r="GH80" s="697"/>
      <c r="GI80" s="697"/>
      <c r="GJ80" s="697"/>
      <c r="GK80" s="697"/>
      <c r="GL80" s="697"/>
      <c r="GM80" s="697"/>
      <c r="GN80" s="697"/>
      <c r="GO80" s="697"/>
      <c r="GP80" s="697"/>
      <c r="GQ80" s="697"/>
      <c r="GR80" s="697"/>
      <c r="GS80" s="697"/>
      <c r="GT80" s="697"/>
      <c r="GU80" s="697"/>
      <c r="GV80" s="697"/>
      <c r="GW80" s="697"/>
      <c r="GX80" s="697"/>
      <c r="GY80" s="697"/>
      <c r="GZ80" s="697"/>
      <c r="HA80" s="697"/>
      <c r="HB80" s="697"/>
      <c r="HC80" s="697"/>
      <c r="HD80" s="697"/>
      <c r="HE80" s="697"/>
      <c r="HF80" s="697"/>
      <c r="HG80" s="697"/>
      <c r="HH80" s="697"/>
      <c r="HI80" s="697"/>
      <c r="HJ80" s="697"/>
      <c r="HK80" s="697"/>
      <c r="HL80" s="697"/>
      <c r="HM80" s="697"/>
      <c r="HN80" s="697"/>
      <c r="HO80" s="697"/>
      <c r="HP80" s="697"/>
      <c r="HQ80" s="697"/>
      <c r="HR80" s="697"/>
      <c r="HS80" s="697"/>
      <c r="HT80" s="697"/>
      <c r="HU80" s="697"/>
      <c r="HV80" s="697"/>
      <c r="HW80" s="697"/>
      <c r="HX80" s="697"/>
      <c r="HY80" s="697"/>
      <c r="HZ80" s="697"/>
      <c r="IA80" s="697"/>
      <c r="IB80" s="697"/>
      <c r="IC80" s="697"/>
      <c r="ID80" s="697"/>
      <c r="IE80" s="697"/>
      <c r="IF80" s="697"/>
      <c r="IG80" s="697"/>
      <c r="IH80" s="697"/>
      <c r="II80" s="697"/>
      <c r="IJ80" s="697"/>
      <c r="IK80" s="697"/>
      <c r="IL80" s="697"/>
      <c r="IM80" s="697"/>
      <c r="IN80" s="697"/>
      <c r="IO80" s="697"/>
      <c r="IP80" s="697"/>
      <c r="IQ80" s="697"/>
      <c r="IR80" s="697"/>
      <c r="IS80" s="697"/>
      <c r="IT80" s="697"/>
      <c r="IU80" s="697"/>
      <c r="IV80" s="697"/>
      <c r="IW80" s="697"/>
    </row>
    <row r="81" customFormat="false" ht="12.75" hidden="false" customHeight="false" outlineLevel="0" collapsed="false">
      <c r="A81" s="94" t="n">
        <v>26819</v>
      </c>
      <c r="B81" s="94" t="s">
        <v>643</v>
      </c>
      <c r="C81" s="95" t="n">
        <v>36647</v>
      </c>
      <c r="D81" s="95" t="n">
        <v>38472</v>
      </c>
      <c r="E81" s="94" t="n">
        <f aca="false">$E$2</f>
        <v>30</v>
      </c>
      <c r="F81" s="616" t="n">
        <v>10000</v>
      </c>
      <c r="G81" s="616" t="n">
        <f aca="false">SUM(E81*F81)</f>
        <v>300000</v>
      </c>
      <c r="H81" s="582" t="n">
        <f aca="false">SUM(I81*30.4)</f>
        <v>2.90016</v>
      </c>
      <c r="I81" s="93" t="n">
        <f aca="false">0.12-0.0246</f>
        <v>0.0954</v>
      </c>
      <c r="J81" s="93" t="n">
        <v>0.0246</v>
      </c>
      <c r="K81" s="93" t="n">
        <f aca="false">SUM(I81+J81)</f>
        <v>0.12</v>
      </c>
      <c r="L81" s="584" t="n">
        <f aca="false">SUM(I81*G81)</f>
        <v>28620</v>
      </c>
      <c r="M81" s="584" t="n">
        <f aca="false">SUM(J81*G81)</f>
        <v>7380</v>
      </c>
      <c r="N81" s="584" t="n">
        <f aca="false">SUM(L81:M81)</f>
        <v>36000</v>
      </c>
      <c r="O81" s="584" t="s">
        <v>556</v>
      </c>
      <c r="P81" s="617" t="s">
        <v>636</v>
      </c>
      <c r="Q81" s="621" t="s">
        <v>536</v>
      </c>
      <c r="R81" s="621" t="s">
        <v>558</v>
      </c>
      <c r="S81" s="617"/>
      <c r="T81" s="617" t="s">
        <v>642</v>
      </c>
      <c r="U81" s="633"/>
      <c r="V81" s="633"/>
      <c r="W81" s="633"/>
      <c r="X81" s="633"/>
      <c r="Y81" s="697"/>
      <c r="Z81" s="697"/>
      <c r="AA81" s="697"/>
      <c r="AB81" s="697"/>
      <c r="AC81" s="697"/>
      <c r="AD81" s="697"/>
      <c r="AE81" s="697"/>
      <c r="AF81" s="697"/>
      <c r="AG81" s="697"/>
      <c r="AH81" s="697"/>
      <c r="AI81" s="697"/>
      <c r="AJ81" s="697"/>
      <c r="AK81" s="697"/>
      <c r="AL81" s="697"/>
      <c r="AM81" s="697"/>
      <c r="AN81" s="697"/>
      <c r="AO81" s="697"/>
      <c r="AP81" s="697"/>
      <c r="AQ81" s="697"/>
      <c r="AR81" s="697"/>
      <c r="AS81" s="697"/>
      <c r="AT81" s="697"/>
      <c r="AU81" s="697"/>
      <c r="AV81" s="697"/>
      <c r="AW81" s="697"/>
      <c r="AX81" s="697"/>
      <c r="AY81" s="697"/>
      <c r="AZ81" s="697"/>
      <c r="BA81" s="697"/>
      <c r="BB81" s="697"/>
      <c r="BC81" s="697"/>
      <c r="BD81" s="697"/>
      <c r="BE81" s="697"/>
      <c r="BF81" s="697"/>
      <c r="BG81" s="697"/>
      <c r="BH81" s="697"/>
      <c r="BI81" s="697"/>
      <c r="BJ81" s="697"/>
      <c r="BK81" s="697"/>
      <c r="BL81" s="697"/>
      <c r="BM81" s="697"/>
      <c r="BN81" s="697"/>
      <c r="BO81" s="697"/>
      <c r="BP81" s="697"/>
      <c r="BQ81" s="697"/>
      <c r="BR81" s="697"/>
      <c r="BS81" s="697"/>
      <c r="BT81" s="697"/>
      <c r="BU81" s="697"/>
      <c r="BV81" s="697"/>
      <c r="BW81" s="697"/>
      <c r="BX81" s="697"/>
      <c r="BY81" s="697"/>
      <c r="BZ81" s="697"/>
      <c r="CA81" s="697"/>
      <c r="CB81" s="697"/>
      <c r="CC81" s="697"/>
      <c r="CD81" s="697"/>
      <c r="CE81" s="697"/>
      <c r="CF81" s="697"/>
      <c r="CG81" s="697"/>
      <c r="CH81" s="697"/>
      <c r="CI81" s="697"/>
      <c r="CJ81" s="697"/>
      <c r="CK81" s="697"/>
      <c r="CL81" s="697"/>
      <c r="CM81" s="697"/>
      <c r="CN81" s="697"/>
      <c r="CO81" s="697"/>
      <c r="CP81" s="697"/>
      <c r="CQ81" s="697"/>
      <c r="CR81" s="697"/>
      <c r="CS81" s="697"/>
      <c r="CT81" s="697"/>
      <c r="CU81" s="697"/>
      <c r="CV81" s="697"/>
      <c r="CW81" s="697"/>
      <c r="CX81" s="697"/>
      <c r="CY81" s="697"/>
      <c r="CZ81" s="697"/>
      <c r="DA81" s="697"/>
      <c r="DB81" s="697"/>
      <c r="DC81" s="697"/>
      <c r="DD81" s="697"/>
      <c r="DE81" s="697"/>
      <c r="DF81" s="697"/>
      <c r="DG81" s="697"/>
      <c r="DH81" s="697"/>
      <c r="DI81" s="697"/>
      <c r="DJ81" s="697"/>
      <c r="DK81" s="697"/>
      <c r="DL81" s="697"/>
      <c r="DM81" s="697"/>
      <c r="DN81" s="697"/>
      <c r="DO81" s="697"/>
      <c r="DP81" s="697"/>
      <c r="DQ81" s="697"/>
      <c r="DR81" s="697"/>
      <c r="DS81" s="697"/>
      <c r="DT81" s="697"/>
      <c r="DU81" s="697"/>
      <c r="DV81" s="697"/>
      <c r="DW81" s="697"/>
      <c r="DX81" s="697"/>
      <c r="DY81" s="697"/>
      <c r="DZ81" s="697"/>
      <c r="EA81" s="697"/>
      <c r="EB81" s="697"/>
      <c r="EC81" s="697"/>
      <c r="ED81" s="697"/>
      <c r="EE81" s="697"/>
      <c r="EF81" s="697"/>
      <c r="EG81" s="697"/>
      <c r="EH81" s="697"/>
      <c r="EI81" s="697"/>
      <c r="EJ81" s="697"/>
      <c r="EK81" s="697"/>
      <c r="EL81" s="697"/>
      <c r="EM81" s="697"/>
      <c r="EN81" s="697"/>
      <c r="EO81" s="697"/>
      <c r="EP81" s="697"/>
      <c r="EQ81" s="697"/>
      <c r="ER81" s="697"/>
      <c r="ES81" s="697"/>
      <c r="ET81" s="697"/>
      <c r="EU81" s="697"/>
      <c r="EV81" s="697"/>
      <c r="EW81" s="697"/>
      <c r="EX81" s="697"/>
      <c r="EY81" s="697"/>
      <c r="EZ81" s="697"/>
      <c r="FA81" s="697"/>
      <c r="FB81" s="697"/>
      <c r="FC81" s="697"/>
      <c r="FD81" s="697"/>
      <c r="FE81" s="697"/>
      <c r="FF81" s="697"/>
      <c r="FG81" s="697"/>
      <c r="FH81" s="697"/>
      <c r="FI81" s="697"/>
      <c r="FJ81" s="697"/>
      <c r="FK81" s="697"/>
      <c r="FL81" s="697"/>
      <c r="FM81" s="697"/>
      <c r="FN81" s="697"/>
      <c r="FO81" s="697"/>
      <c r="FP81" s="697"/>
      <c r="FQ81" s="697"/>
      <c r="FR81" s="697"/>
      <c r="FS81" s="697"/>
      <c r="FT81" s="697"/>
      <c r="FU81" s="697"/>
      <c r="FV81" s="697"/>
      <c r="FW81" s="697"/>
      <c r="FX81" s="697"/>
      <c r="FY81" s="697"/>
      <c r="FZ81" s="697"/>
      <c r="GA81" s="697"/>
      <c r="GB81" s="697"/>
      <c r="GC81" s="697"/>
      <c r="GD81" s="697"/>
      <c r="GE81" s="697"/>
      <c r="GF81" s="697"/>
      <c r="GG81" s="697"/>
      <c r="GH81" s="697"/>
      <c r="GI81" s="697"/>
      <c r="GJ81" s="697"/>
      <c r="GK81" s="697"/>
      <c r="GL81" s="697"/>
      <c r="GM81" s="697"/>
      <c r="GN81" s="697"/>
      <c r="GO81" s="697"/>
      <c r="GP81" s="697"/>
      <c r="GQ81" s="697"/>
      <c r="GR81" s="697"/>
      <c r="GS81" s="697"/>
      <c r="GT81" s="697"/>
      <c r="GU81" s="697"/>
      <c r="GV81" s="697"/>
      <c r="GW81" s="697"/>
      <c r="GX81" s="697"/>
      <c r="GY81" s="697"/>
      <c r="GZ81" s="697"/>
      <c r="HA81" s="697"/>
      <c r="HB81" s="697"/>
      <c r="HC81" s="697"/>
      <c r="HD81" s="697"/>
      <c r="HE81" s="697"/>
      <c r="HF81" s="697"/>
      <c r="HG81" s="697"/>
      <c r="HH81" s="697"/>
      <c r="HI81" s="697"/>
      <c r="HJ81" s="697"/>
      <c r="HK81" s="697"/>
      <c r="HL81" s="697"/>
      <c r="HM81" s="697"/>
      <c r="HN81" s="697"/>
      <c r="HO81" s="697"/>
      <c r="HP81" s="697"/>
      <c r="HQ81" s="697"/>
      <c r="HR81" s="697"/>
      <c r="HS81" s="697"/>
      <c r="HT81" s="697"/>
      <c r="HU81" s="697"/>
      <c r="HV81" s="697"/>
      <c r="HW81" s="697"/>
      <c r="HX81" s="697"/>
      <c r="HY81" s="697"/>
      <c r="HZ81" s="697"/>
      <c r="IA81" s="697"/>
      <c r="IB81" s="697"/>
      <c r="IC81" s="697"/>
      <c r="ID81" s="697"/>
      <c r="IE81" s="697"/>
      <c r="IF81" s="697"/>
      <c r="IG81" s="697"/>
      <c r="IH81" s="697"/>
      <c r="II81" s="697"/>
      <c r="IJ81" s="697"/>
      <c r="IK81" s="697"/>
      <c r="IL81" s="697"/>
      <c r="IM81" s="697"/>
      <c r="IN81" s="697"/>
      <c r="IO81" s="697"/>
      <c r="IP81" s="697"/>
      <c r="IQ81" s="697"/>
      <c r="IR81" s="697"/>
      <c r="IS81" s="697"/>
      <c r="IT81" s="697"/>
      <c r="IU81" s="697"/>
      <c r="IV81" s="697"/>
      <c r="IW81" s="697"/>
    </row>
    <row r="82" customFormat="false" ht="12.75" hidden="false" customHeight="true" outlineLevel="0" collapsed="false">
      <c r="A82" s="94" t="n">
        <v>27252</v>
      </c>
      <c r="B82" s="94" t="s">
        <v>644</v>
      </c>
      <c r="C82" s="95" t="n">
        <v>36845</v>
      </c>
      <c r="D82" s="83" t="n">
        <v>40482</v>
      </c>
      <c r="E82" s="94" t="n">
        <f aca="false">$E$2</f>
        <v>30</v>
      </c>
      <c r="F82" s="638" t="n">
        <v>14000</v>
      </c>
      <c r="G82" s="616" t="n">
        <f aca="false">SUM(E82*F82)</f>
        <v>420000</v>
      </c>
      <c r="H82" s="582" t="n">
        <f aca="false">SUM(I82*30.4)</f>
        <v>3.81216</v>
      </c>
      <c r="I82" s="93" t="n">
        <v>0.1254</v>
      </c>
      <c r="J82" s="93" t="n">
        <v>0.0246</v>
      </c>
      <c r="K82" s="93" t="n">
        <f aca="false">SUM(I82+J82)</f>
        <v>0.15</v>
      </c>
      <c r="L82" s="584" t="n">
        <f aca="false">SUM(I82*G82)</f>
        <v>52668</v>
      </c>
      <c r="M82" s="584" t="n">
        <f aca="false">SUM(J82*G82)</f>
        <v>10332</v>
      </c>
      <c r="N82" s="584" t="n">
        <f aca="false">SUM(L82:M82)</f>
        <v>63000</v>
      </c>
      <c r="O82" s="584" t="s">
        <v>537</v>
      </c>
      <c r="P82" s="82"/>
      <c r="Q82" s="621" t="s">
        <v>536</v>
      </c>
      <c r="R82" s="621" t="s">
        <v>558</v>
      </c>
      <c r="S82" s="82"/>
      <c r="T82" s="82"/>
      <c r="U82" s="633"/>
      <c r="V82" s="633"/>
      <c r="W82" s="633"/>
      <c r="X82" s="633"/>
      <c r="Y82" s="697"/>
      <c r="Z82" s="697"/>
      <c r="AA82" s="697"/>
      <c r="AB82" s="697"/>
      <c r="AC82" s="697"/>
      <c r="AD82" s="697"/>
      <c r="AE82" s="697"/>
      <c r="AF82" s="697"/>
      <c r="AG82" s="697"/>
      <c r="AH82" s="697"/>
      <c r="AI82" s="697"/>
      <c r="AJ82" s="697"/>
      <c r="AK82" s="697"/>
      <c r="AL82" s="697"/>
      <c r="AM82" s="697"/>
      <c r="AN82" s="697"/>
      <c r="AO82" s="697"/>
      <c r="AP82" s="697"/>
      <c r="AQ82" s="697"/>
      <c r="AR82" s="697"/>
      <c r="AS82" s="697"/>
      <c r="AT82" s="697"/>
      <c r="AU82" s="697"/>
      <c r="AV82" s="697"/>
      <c r="AW82" s="697"/>
      <c r="AX82" s="697"/>
      <c r="AY82" s="697"/>
      <c r="AZ82" s="697"/>
      <c r="BA82" s="697"/>
      <c r="BB82" s="697"/>
      <c r="BC82" s="697"/>
      <c r="BD82" s="697"/>
      <c r="BE82" s="697"/>
      <c r="BF82" s="697"/>
      <c r="BG82" s="697"/>
      <c r="BH82" s="697"/>
      <c r="BI82" s="697"/>
      <c r="BJ82" s="697"/>
      <c r="BK82" s="697"/>
      <c r="BL82" s="697"/>
      <c r="BM82" s="697"/>
      <c r="BN82" s="697"/>
      <c r="BO82" s="697"/>
      <c r="BP82" s="697"/>
      <c r="BQ82" s="697"/>
      <c r="BR82" s="697"/>
      <c r="BS82" s="697"/>
      <c r="BT82" s="697"/>
      <c r="BU82" s="697"/>
      <c r="BV82" s="697"/>
      <c r="BW82" s="697"/>
      <c r="BX82" s="697"/>
      <c r="BY82" s="697"/>
      <c r="BZ82" s="697"/>
      <c r="CA82" s="697"/>
      <c r="CB82" s="697"/>
      <c r="CC82" s="697"/>
      <c r="CD82" s="697"/>
      <c r="CE82" s="697"/>
      <c r="CF82" s="697"/>
      <c r="CG82" s="697"/>
      <c r="CH82" s="697"/>
      <c r="CI82" s="697"/>
      <c r="CJ82" s="697"/>
      <c r="CK82" s="697"/>
      <c r="CL82" s="697"/>
      <c r="CM82" s="697"/>
      <c r="CN82" s="697"/>
      <c r="CO82" s="697"/>
      <c r="CP82" s="697"/>
      <c r="CQ82" s="697"/>
      <c r="CR82" s="697"/>
      <c r="CS82" s="697"/>
      <c r="CT82" s="697"/>
      <c r="CU82" s="697"/>
      <c r="CV82" s="697"/>
      <c r="CW82" s="697"/>
      <c r="CX82" s="697"/>
      <c r="CY82" s="697"/>
      <c r="CZ82" s="697"/>
      <c r="DA82" s="697"/>
      <c r="DB82" s="697"/>
      <c r="DC82" s="697"/>
      <c r="DD82" s="697"/>
      <c r="DE82" s="697"/>
      <c r="DF82" s="697"/>
      <c r="DG82" s="697"/>
      <c r="DH82" s="697"/>
      <c r="DI82" s="587"/>
      <c r="DJ82" s="587"/>
      <c r="DK82" s="587"/>
      <c r="DL82" s="587"/>
      <c r="DM82" s="587"/>
      <c r="DN82" s="587"/>
      <c r="DO82" s="587"/>
      <c r="DP82" s="587"/>
      <c r="DQ82" s="587"/>
      <c r="DR82" s="587"/>
      <c r="DS82" s="587"/>
      <c r="DT82" s="587"/>
      <c r="DU82" s="587"/>
      <c r="DV82" s="587"/>
      <c r="DW82" s="587"/>
      <c r="DX82" s="587"/>
      <c r="DY82" s="587"/>
      <c r="DZ82" s="587"/>
      <c r="EA82" s="587"/>
      <c r="EB82" s="587"/>
      <c r="EC82" s="587"/>
      <c r="ED82" s="587"/>
      <c r="EE82" s="587"/>
      <c r="EF82" s="587"/>
      <c r="EG82" s="587"/>
      <c r="EH82" s="587"/>
      <c r="EI82" s="587"/>
      <c r="EJ82" s="587"/>
      <c r="EK82" s="587"/>
      <c r="EL82" s="587"/>
      <c r="EM82" s="587"/>
      <c r="EN82" s="587"/>
      <c r="EO82" s="587"/>
      <c r="EP82" s="587"/>
      <c r="EQ82" s="587"/>
      <c r="ER82" s="587"/>
      <c r="ES82" s="587"/>
      <c r="ET82" s="587"/>
      <c r="EU82" s="587"/>
      <c r="EV82" s="587"/>
      <c r="EW82" s="587"/>
      <c r="EX82" s="587"/>
      <c r="EY82" s="587"/>
      <c r="EZ82" s="587"/>
      <c r="FA82" s="587"/>
      <c r="FB82" s="587"/>
      <c r="FC82" s="587"/>
      <c r="FD82" s="587"/>
      <c r="FE82" s="587"/>
      <c r="FF82" s="587"/>
      <c r="FG82" s="587"/>
      <c r="FH82" s="587"/>
      <c r="FI82" s="587"/>
      <c r="FJ82" s="587"/>
      <c r="FK82" s="587"/>
      <c r="FL82" s="587"/>
      <c r="FM82" s="587"/>
      <c r="FN82" s="587"/>
      <c r="FO82" s="587"/>
      <c r="FP82" s="587"/>
      <c r="FQ82" s="587"/>
      <c r="FR82" s="587"/>
      <c r="FS82" s="587"/>
      <c r="FT82" s="587"/>
      <c r="FU82" s="587"/>
      <c r="FV82" s="587"/>
      <c r="FW82" s="587"/>
      <c r="FX82" s="587"/>
      <c r="FY82" s="587"/>
      <c r="FZ82" s="587"/>
      <c r="GA82" s="587"/>
      <c r="GB82" s="587"/>
      <c r="GC82" s="587"/>
      <c r="GD82" s="587"/>
      <c r="GE82" s="587"/>
      <c r="GF82" s="587"/>
      <c r="GG82" s="587"/>
      <c r="GH82" s="587"/>
      <c r="GI82" s="587"/>
      <c r="GJ82" s="587"/>
      <c r="GK82" s="587"/>
      <c r="GL82" s="587"/>
      <c r="GM82" s="587"/>
      <c r="GN82" s="587"/>
      <c r="GO82" s="587"/>
      <c r="GP82" s="587"/>
      <c r="GQ82" s="587"/>
      <c r="GR82" s="587"/>
      <c r="GS82" s="587"/>
      <c r="GT82" s="587"/>
      <c r="GU82" s="587"/>
      <c r="GV82" s="587"/>
      <c r="GW82" s="587"/>
      <c r="GX82" s="587"/>
      <c r="GY82" s="587"/>
      <c r="GZ82" s="587"/>
      <c r="HA82" s="587"/>
      <c r="HB82" s="587"/>
      <c r="HC82" s="587"/>
      <c r="HD82" s="587"/>
      <c r="HE82" s="587"/>
      <c r="HF82" s="587"/>
      <c r="HG82" s="587"/>
      <c r="HH82" s="587"/>
      <c r="HI82" s="587"/>
      <c r="HJ82" s="587"/>
      <c r="HK82" s="587"/>
      <c r="HL82" s="587"/>
      <c r="HM82" s="587"/>
      <c r="HN82" s="587"/>
      <c r="HO82" s="587"/>
      <c r="HP82" s="587"/>
      <c r="HQ82" s="587"/>
      <c r="HR82" s="587"/>
      <c r="HS82" s="587"/>
      <c r="HT82" s="587"/>
      <c r="HU82" s="587"/>
      <c r="HV82" s="587"/>
      <c r="HW82" s="587"/>
      <c r="HX82" s="587"/>
      <c r="HY82" s="587"/>
      <c r="HZ82" s="587"/>
      <c r="IA82" s="587"/>
      <c r="IB82" s="587"/>
      <c r="IC82" s="587"/>
      <c r="ID82" s="587"/>
      <c r="IE82" s="587"/>
      <c r="IF82" s="587"/>
      <c r="IG82" s="587"/>
      <c r="IH82" s="587"/>
      <c r="II82" s="587"/>
      <c r="IJ82" s="587"/>
      <c r="IK82" s="587"/>
      <c r="IL82" s="587"/>
      <c r="IM82" s="587"/>
      <c r="IN82" s="587"/>
      <c r="IO82" s="587"/>
      <c r="IP82" s="587"/>
      <c r="IQ82" s="587"/>
      <c r="IR82" s="587"/>
      <c r="IS82" s="587"/>
      <c r="IT82" s="587"/>
      <c r="IU82" s="587"/>
      <c r="IV82" s="587"/>
      <c r="IW82" s="587"/>
    </row>
    <row r="83" customFormat="false" ht="12.75" hidden="false" customHeight="true" outlineLevel="0" collapsed="false">
      <c r="A83" s="94" t="n">
        <v>27334</v>
      </c>
      <c r="B83" s="94" t="s">
        <v>645</v>
      </c>
      <c r="C83" s="95" t="n">
        <v>36982</v>
      </c>
      <c r="D83" s="698" t="n">
        <v>37195</v>
      </c>
      <c r="E83" s="94" t="n">
        <f aca="false">$E$2</f>
        <v>30</v>
      </c>
      <c r="F83" s="638" t="n">
        <v>0</v>
      </c>
      <c r="G83" s="616" t="n">
        <f aca="false">SUM(E83*F83)</f>
        <v>0</v>
      </c>
      <c r="H83" s="582" t="n">
        <f aca="false">SUM(I83*30.4)</f>
        <v>0</v>
      </c>
      <c r="I83" s="93" t="n">
        <v>0</v>
      </c>
      <c r="J83" s="93" t="n">
        <v>0</v>
      </c>
      <c r="K83" s="93" t="n">
        <f aca="false">SUM(I83+J83)</f>
        <v>0</v>
      </c>
      <c r="L83" s="584" t="n">
        <f aca="false">SUM(I83*G83)</f>
        <v>0</v>
      </c>
      <c r="M83" s="584" t="n">
        <f aca="false">SUM(J83*G83)</f>
        <v>0</v>
      </c>
      <c r="N83" s="584" t="n">
        <f aca="false">SUM(L83:M83)</f>
        <v>0</v>
      </c>
      <c r="O83" s="584" t="s">
        <v>537</v>
      </c>
      <c r="P83" s="82"/>
      <c r="Q83" s="699"/>
      <c r="R83" s="699"/>
      <c r="S83" s="82"/>
      <c r="T83" s="82"/>
      <c r="U83" s="633"/>
      <c r="V83" s="633"/>
      <c r="W83" s="633"/>
      <c r="X83" s="633"/>
      <c r="Y83" s="697"/>
      <c r="Z83" s="697"/>
      <c r="AA83" s="697"/>
      <c r="AB83" s="697"/>
      <c r="AC83" s="697"/>
      <c r="AD83" s="697"/>
      <c r="AE83" s="697"/>
      <c r="AF83" s="697"/>
      <c r="AG83" s="697"/>
      <c r="AH83" s="697"/>
      <c r="AI83" s="697"/>
      <c r="AJ83" s="697"/>
      <c r="AK83" s="697"/>
      <c r="AL83" s="697"/>
      <c r="AM83" s="697"/>
      <c r="AN83" s="697"/>
      <c r="AO83" s="697"/>
      <c r="AP83" s="697"/>
      <c r="AQ83" s="697"/>
      <c r="AR83" s="697"/>
      <c r="AS83" s="697"/>
      <c r="AT83" s="697"/>
      <c r="AU83" s="697"/>
      <c r="AV83" s="697"/>
      <c r="AW83" s="697"/>
      <c r="AX83" s="697"/>
      <c r="AY83" s="697"/>
      <c r="AZ83" s="697"/>
      <c r="BA83" s="697"/>
      <c r="BB83" s="697"/>
      <c r="BC83" s="697"/>
      <c r="BD83" s="697"/>
      <c r="BE83" s="697"/>
      <c r="BF83" s="697"/>
      <c r="BG83" s="697"/>
      <c r="BH83" s="697"/>
      <c r="BI83" s="697"/>
      <c r="BJ83" s="697"/>
      <c r="BK83" s="697"/>
      <c r="BL83" s="697"/>
      <c r="BM83" s="697"/>
      <c r="BN83" s="697"/>
      <c r="BO83" s="697"/>
      <c r="BP83" s="697"/>
      <c r="BQ83" s="697"/>
      <c r="BR83" s="697"/>
      <c r="BS83" s="697"/>
      <c r="BT83" s="697"/>
      <c r="BU83" s="697"/>
      <c r="BV83" s="697"/>
      <c r="BW83" s="697"/>
      <c r="BX83" s="697"/>
      <c r="BY83" s="697"/>
      <c r="BZ83" s="697"/>
      <c r="CA83" s="697"/>
      <c r="CB83" s="697"/>
      <c r="CC83" s="697"/>
      <c r="CD83" s="697"/>
      <c r="CE83" s="697"/>
      <c r="CF83" s="697"/>
      <c r="CG83" s="697"/>
      <c r="CH83" s="697"/>
      <c r="CI83" s="697"/>
      <c r="CJ83" s="697"/>
      <c r="CK83" s="697"/>
      <c r="CL83" s="697"/>
      <c r="CM83" s="697"/>
      <c r="CN83" s="697"/>
      <c r="CO83" s="697"/>
      <c r="CP83" s="697"/>
      <c r="CQ83" s="697"/>
      <c r="CR83" s="697"/>
      <c r="CS83" s="697"/>
      <c r="CT83" s="697"/>
      <c r="CU83" s="697"/>
      <c r="CV83" s="697"/>
      <c r="CW83" s="697"/>
      <c r="CX83" s="697"/>
      <c r="CY83" s="697"/>
      <c r="CZ83" s="697"/>
      <c r="DA83" s="697"/>
      <c r="DB83" s="697"/>
      <c r="DC83" s="697"/>
      <c r="DD83" s="697"/>
      <c r="DE83" s="697"/>
      <c r="DF83" s="697"/>
      <c r="DG83" s="697"/>
      <c r="DH83" s="697"/>
      <c r="DI83" s="587"/>
      <c r="DJ83" s="587"/>
      <c r="DK83" s="587"/>
      <c r="DL83" s="587"/>
      <c r="DM83" s="587"/>
      <c r="DN83" s="587"/>
      <c r="DO83" s="587"/>
      <c r="DP83" s="587"/>
      <c r="DQ83" s="587"/>
      <c r="DR83" s="587"/>
      <c r="DS83" s="587"/>
      <c r="DT83" s="587"/>
      <c r="DU83" s="587"/>
      <c r="DV83" s="587"/>
      <c r="DW83" s="587"/>
      <c r="DX83" s="587"/>
      <c r="DY83" s="587"/>
      <c r="DZ83" s="587"/>
      <c r="EA83" s="587"/>
      <c r="EB83" s="587"/>
      <c r="EC83" s="587"/>
      <c r="ED83" s="587"/>
      <c r="EE83" s="587"/>
      <c r="EF83" s="587"/>
      <c r="EG83" s="587"/>
      <c r="EH83" s="587"/>
      <c r="EI83" s="587"/>
      <c r="EJ83" s="587"/>
      <c r="EK83" s="587"/>
      <c r="EL83" s="587"/>
      <c r="EM83" s="587"/>
      <c r="EN83" s="587"/>
      <c r="EO83" s="587"/>
      <c r="EP83" s="587"/>
      <c r="EQ83" s="587"/>
      <c r="ER83" s="587"/>
      <c r="ES83" s="587"/>
      <c r="ET83" s="587"/>
      <c r="EU83" s="587"/>
      <c r="EV83" s="587"/>
      <c r="EW83" s="587"/>
      <c r="EX83" s="587"/>
      <c r="EY83" s="587"/>
      <c r="EZ83" s="587"/>
      <c r="FA83" s="587"/>
      <c r="FB83" s="587"/>
      <c r="FC83" s="587"/>
      <c r="FD83" s="587"/>
      <c r="FE83" s="587"/>
      <c r="FF83" s="587"/>
      <c r="FG83" s="587"/>
      <c r="FH83" s="587"/>
      <c r="FI83" s="587"/>
      <c r="FJ83" s="587"/>
      <c r="FK83" s="587"/>
      <c r="FL83" s="587"/>
      <c r="FM83" s="587"/>
      <c r="FN83" s="587"/>
      <c r="FO83" s="587"/>
      <c r="FP83" s="587"/>
      <c r="FQ83" s="587"/>
      <c r="FR83" s="587"/>
      <c r="FS83" s="587"/>
      <c r="FT83" s="587"/>
      <c r="FU83" s="587"/>
      <c r="FV83" s="587"/>
      <c r="FW83" s="587"/>
      <c r="FX83" s="587"/>
      <c r="FY83" s="587"/>
      <c r="FZ83" s="587"/>
      <c r="GA83" s="587"/>
      <c r="GB83" s="587"/>
      <c r="GC83" s="587"/>
      <c r="GD83" s="587"/>
      <c r="GE83" s="587"/>
      <c r="GF83" s="587"/>
      <c r="GG83" s="587"/>
      <c r="GH83" s="587"/>
      <c r="GI83" s="587"/>
      <c r="GJ83" s="587"/>
      <c r="GK83" s="587"/>
      <c r="GL83" s="587"/>
      <c r="GM83" s="587"/>
      <c r="GN83" s="587"/>
      <c r="GO83" s="587"/>
      <c r="GP83" s="587"/>
      <c r="GQ83" s="587"/>
      <c r="GR83" s="587"/>
      <c r="GS83" s="587"/>
      <c r="GT83" s="587"/>
      <c r="GU83" s="587"/>
      <c r="GV83" s="587"/>
      <c r="GW83" s="587"/>
      <c r="GX83" s="587"/>
      <c r="GY83" s="587"/>
      <c r="GZ83" s="587"/>
      <c r="HA83" s="587"/>
      <c r="HB83" s="587"/>
      <c r="HC83" s="587"/>
      <c r="HD83" s="587"/>
      <c r="HE83" s="587"/>
      <c r="HF83" s="587"/>
      <c r="HG83" s="587"/>
      <c r="HH83" s="587"/>
      <c r="HI83" s="587"/>
      <c r="HJ83" s="587"/>
      <c r="HK83" s="587"/>
      <c r="HL83" s="587"/>
      <c r="HM83" s="587"/>
      <c r="HN83" s="587"/>
      <c r="HO83" s="587"/>
      <c r="HP83" s="587"/>
      <c r="HQ83" s="587"/>
      <c r="HR83" s="587"/>
      <c r="HS83" s="587"/>
      <c r="HT83" s="587"/>
      <c r="HU83" s="587"/>
      <c r="HV83" s="587"/>
      <c r="HW83" s="587"/>
      <c r="HX83" s="587"/>
      <c r="HY83" s="587"/>
      <c r="HZ83" s="587"/>
      <c r="IA83" s="587"/>
      <c r="IB83" s="587"/>
      <c r="IC83" s="587"/>
      <c r="ID83" s="587"/>
      <c r="IE83" s="587"/>
      <c r="IF83" s="587"/>
      <c r="IG83" s="587"/>
      <c r="IH83" s="587"/>
      <c r="II83" s="587"/>
      <c r="IJ83" s="587"/>
      <c r="IK83" s="587"/>
      <c r="IL83" s="587"/>
      <c r="IM83" s="587"/>
      <c r="IN83" s="587"/>
      <c r="IO83" s="587"/>
      <c r="IP83" s="587"/>
      <c r="IQ83" s="587"/>
      <c r="IR83" s="587"/>
      <c r="IS83" s="587"/>
      <c r="IT83" s="587"/>
      <c r="IU83" s="587"/>
      <c r="IV83" s="587"/>
      <c r="IW83" s="587"/>
    </row>
    <row r="84" customFormat="false" ht="12.75" hidden="false" customHeight="true" outlineLevel="0" collapsed="false">
      <c r="A84" s="700" t="n">
        <v>27340</v>
      </c>
      <c r="B84" s="700" t="s">
        <v>646</v>
      </c>
      <c r="C84" s="701" t="n">
        <v>36923</v>
      </c>
      <c r="D84" s="702" t="n">
        <v>37287</v>
      </c>
      <c r="E84" s="94" t="n">
        <f aca="false">$E$2</f>
        <v>30</v>
      </c>
      <c r="F84" s="703" t="n">
        <v>20000</v>
      </c>
      <c r="G84" s="704" t="n">
        <f aca="false">SUM(E84*F84)</f>
        <v>600000</v>
      </c>
      <c r="H84" s="705" t="n">
        <f aca="false">SUM(I84*30.4)</f>
        <v>10.49712</v>
      </c>
      <c r="I84" s="706" t="n">
        <v>0.3453</v>
      </c>
      <c r="J84" s="706" t="n">
        <v>0.0316</v>
      </c>
      <c r="K84" s="706" t="n">
        <f aca="false">SUM(I84+J84)</f>
        <v>0.3769</v>
      </c>
      <c r="L84" s="707" t="n">
        <f aca="false">SUM(I84*G84)</f>
        <v>207180</v>
      </c>
      <c r="M84" s="707" t="n">
        <f aca="false">SUM(J84*G84)</f>
        <v>18960</v>
      </c>
      <c r="N84" s="707" t="n">
        <f aca="false">SUM(L84:M84)</f>
        <v>226140</v>
      </c>
      <c r="O84" s="626" t="s">
        <v>587</v>
      </c>
      <c r="P84" s="708"/>
      <c r="Q84" s="709"/>
      <c r="R84" s="709"/>
      <c r="S84" s="708"/>
      <c r="T84" s="708" t="s">
        <v>647</v>
      </c>
      <c r="U84" s="710"/>
      <c r="V84" s="710"/>
      <c r="W84" s="710"/>
      <c r="X84" s="710"/>
      <c r="Y84" s="711"/>
      <c r="Z84" s="711"/>
      <c r="AA84" s="711"/>
      <c r="AB84" s="711"/>
      <c r="AC84" s="711"/>
      <c r="AD84" s="711"/>
      <c r="AE84" s="711"/>
      <c r="AF84" s="711"/>
      <c r="AG84" s="711"/>
      <c r="AH84" s="711"/>
      <c r="AI84" s="711"/>
      <c r="AJ84" s="711"/>
      <c r="AK84" s="711"/>
      <c r="AL84" s="711"/>
      <c r="AM84" s="711"/>
      <c r="AN84" s="711"/>
      <c r="AO84" s="711"/>
      <c r="AP84" s="711"/>
      <c r="AQ84" s="711"/>
      <c r="AR84" s="711"/>
      <c r="AS84" s="711"/>
      <c r="AT84" s="711"/>
      <c r="AU84" s="711"/>
      <c r="AV84" s="711"/>
      <c r="AW84" s="711"/>
      <c r="AX84" s="711"/>
      <c r="AY84" s="711"/>
      <c r="AZ84" s="711"/>
      <c r="BA84" s="711"/>
      <c r="BB84" s="711"/>
      <c r="BC84" s="711"/>
      <c r="BD84" s="711"/>
      <c r="BE84" s="711"/>
      <c r="BF84" s="711"/>
      <c r="BG84" s="711"/>
      <c r="BH84" s="711"/>
      <c r="BI84" s="711"/>
      <c r="BJ84" s="711"/>
      <c r="BK84" s="711"/>
      <c r="BL84" s="711"/>
      <c r="BM84" s="711"/>
      <c r="BN84" s="711"/>
      <c r="BO84" s="711"/>
      <c r="BP84" s="711"/>
      <c r="BQ84" s="711"/>
      <c r="BR84" s="711"/>
      <c r="BS84" s="711"/>
      <c r="BT84" s="711"/>
      <c r="BU84" s="711"/>
      <c r="BV84" s="711"/>
      <c r="BW84" s="711"/>
      <c r="BX84" s="711"/>
      <c r="BY84" s="711"/>
      <c r="BZ84" s="711"/>
      <c r="CA84" s="711"/>
      <c r="CB84" s="711"/>
      <c r="CC84" s="711"/>
      <c r="CD84" s="711"/>
      <c r="CE84" s="711"/>
      <c r="CF84" s="711"/>
      <c r="CG84" s="711"/>
      <c r="CH84" s="711"/>
      <c r="CI84" s="711"/>
      <c r="CJ84" s="711"/>
      <c r="CK84" s="711"/>
      <c r="CL84" s="711"/>
      <c r="CM84" s="711"/>
      <c r="CN84" s="711"/>
      <c r="CO84" s="711"/>
      <c r="CP84" s="711"/>
      <c r="CQ84" s="711"/>
      <c r="CR84" s="711"/>
      <c r="CS84" s="711"/>
      <c r="CT84" s="711"/>
      <c r="CU84" s="711"/>
      <c r="CV84" s="711"/>
      <c r="CW84" s="711"/>
      <c r="CX84" s="711"/>
      <c r="CY84" s="711"/>
      <c r="CZ84" s="711"/>
      <c r="DA84" s="711"/>
      <c r="DB84" s="711"/>
      <c r="DC84" s="711"/>
      <c r="DD84" s="711"/>
      <c r="DE84" s="711"/>
      <c r="DF84" s="711"/>
      <c r="DG84" s="711"/>
      <c r="DH84" s="711"/>
      <c r="DI84" s="712"/>
      <c r="DJ84" s="712"/>
      <c r="DK84" s="712"/>
      <c r="DL84" s="712"/>
      <c r="DM84" s="712"/>
      <c r="DN84" s="712"/>
      <c r="DO84" s="712"/>
      <c r="DP84" s="712"/>
      <c r="DQ84" s="712"/>
      <c r="DR84" s="712"/>
      <c r="DS84" s="712"/>
      <c r="DT84" s="712"/>
      <c r="DU84" s="712"/>
      <c r="DV84" s="712"/>
      <c r="DW84" s="712"/>
      <c r="DX84" s="712"/>
      <c r="DY84" s="712"/>
      <c r="DZ84" s="712"/>
      <c r="EA84" s="712"/>
      <c r="EB84" s="712"/>
      <c r="EC84" s="712"/>
      <c r="ED84" s="712"/>
      <c r="EE84" s="712"/>
      <c r="EF84" s="712"/>
      <c r="EG84" s="712"/>
      <c r="EH84" s="712"/>
      <c r="EI84" s="712"/>
      <c r="EJ84" s="712"/>
      <c r="EK84" s="712"/>
      <c r="EL84" s="712"/>
      <c r="EM84" s="712"/>
      <c r="EN84" s="712"/>
      <c r="EO84" s="712"/>
      <c r="EP84" s="712"/>
      <c r="EQ84" s="712"/>
      <c r="ER84" s="712"/>
      <c r="ES84" s="712"/>
      <c r="ET84" s="712"/>
      <c r="EU84" s="712"/>
      <c r="EV84" s="712"/>
      <c r="EW84" s="712"/>
      <c r="EX84" s="712"/>
      <c r="EY84" s="712"/>
      <c r="EZ84" s="712"/>
      <c r="FA84" s="712"/>
      <c r="FB84" s="712"/>
      <c r="FC84" s="712"/>
      <c r="FD84" s="712"/>
      <c r="FE84" s="712"/>
      <c r="FF84" s="712"/>
      <c r="FG84" s="712"/>
      <c r="FH84" s="712"/>
      <c r="FI84" s="712"/>
      <c r="FJ84" s="712"/>
      <c r="FK84" s="712"/>
      <c r="FL84" s="712"/>
      <c r="FM84" s="712"/>
      <c r="FN84" s="712"/>
      <c r="FO84" s="712"/>
      <c r="FP84" s="712"/>
      <c r="FQ84" s="712"/>
      <c r="FR84" s="712"/>
      <c r="FS84" s="712"/>
      <c r="FT84" s="712"/>
      <c r="FU84" s="712"/>
      <c r="FV84" s="712"/>
      <c r="FW84" s="712"/>
      <c r="FX84" s="712"/>
      <c r="FY84" s="712"/>
      <c r="FZ84" s="712"/>
      <c r="GA84" s="712"/>
      <c r="GB84" s="712"/>
      <c r="GC84" s="712"/>
      <c r="GD84" s="712"/>
      <c r="GE84" s="712"/>
      <c r="GF84" s="712"/>
      <c r="GG84" s="712"/>
      <c r="GH84" s="712"/>
      <c r="GI84" s="712"/>
      <c r="GJ84" s="712"/>
      <c r="GK84" s="712"/>
      <c r="GL84" s="712"/>
      <c r="GM84" s="712"/>
      <c r="GN84" s="712"/>
      <c r="GO84" s="712"/>
      <c r="GP84" s="712"/>
      <c r="GQ84" s="712"/>
      <c r="GR84" s="712"/>
      <c r="GS84" s="712"/>
      <c r="GT84" s="712"/>
      <c r="GU84" s="712"/>
      <c r="GV84" s="712"/>
      <c r="GW84" s="712"/>
      <c r="GX84" s="712"/>
      <c r="GY84" s="712"/>
      <c r="GZ84" s="712"/>
      <c r="HA84" s="712"/>
      <c r="HB84" s="712"/>
      <c r="HC84" s="712"/>
      <c r="HD84" s="712"/>
      <c r="HE84" s="712"/>
      <c r="HF84" s="712"/>
      <c r="HG84" s="712"/>
      <c r="HH84" s="712"/>
      <c r="HI84" s="712"/>
      <c r="HJ84" s="712"/>
      <c r="HK84" s="712"/>
      <c r="HL84" s="712"/>
      <c r="HM84" s="712"/>
      <c r="HN84" s="712"/>
      <c r="HO84" s="712"/>
      <c r="HP84" s="712"/>
      <c r="HQ84" s="712"/>
      <c r="HR84" s="712"/>
      <c r="HS84" s="712"/>
      <c r="HT84" s="712"/>
      <c r="HU84" s="712"/>
      <c r="HV84" s="712"/>
      <c r="HW84" s="712"/>
      <c r="HX84" s="712"/>
      <c r="HY84" s="712"/>
      <c r="HZ84" s="712"/>
      <c r="IA84" s="712"/>
      <c r="IB84" s="712"/>
      <c r="IC84" s="712"/>
      <c r="ID84" s="712"/>
      <c r="IE84" s="712"/>
      <c r="IF84" s="712"/>
      <c r="IG84" s="712"/>
      <c r="IH84" s="712"/>
      <c r="II84" s="712"/>
      <c r="IJ84" s="712"/>
      <c r="IK84" s="712"/>
      <c r="IL84" s="712"/>
      <c r="IM84" s="712"/>
      <c r="IN84" s="712"/>
      <c r="IO84" s="712"/>
      <c r="IP84" s="712"/>
      <c r="IQ84" s="712"/>
      <c r="IR84" s="712"/>
      <c r="IS84" s="712"/>
      <c r="IT84" s="712"/>
      <c r="IU84" s="712"/>
      <c r="IV84" s="712"/>
      <c r="IW84" s="712"/>
    </row>
    <row r="85" customFormat="false" ht="12.75" hidden="false" customHeight="true" outlineLevel="0" collapsed="false">
      <c r="A85" s="94" t="n">
        <v>27352</v>
      </c>
      <c r="B85" s="94" t="s">
        <v>648</v>
      </c>
      <c r="C85" s="95" t="n">
        <v>37196</v>
      </c>
      <c r="D85" s="83" t="n">
        <v>37560</v>
      </c>
      <c r="E85" s="94" t="n">
        <f aca="false">$E$2</f>
        <v>30</v>
      </c>
      <c r="F85" s="638" t="n">
        <v>21500</v>
      </c>
      <c r="G85" s="616" t="n">
        <f aca="false">SUM(E85*F85)</f>
        <v>645000</v>
      </c>
      <c r="H85" s="582" t="n">
        <f aca="false">SUM(I85*30.4)</f>
        <v>8.37216</v>
      </c>
      <c r="I85" s="93" t="n">
        <v>0.2754</v>
      </c>
      <c r="J85" s="93" t="n">
        <v>0.0246</v>
      </c>
      <c r="K85" s="93" t="n">
        <f aca="false">SUM(I85+J85)</f>
        <v>0.3</v>
      </c>
      <c r="L85" s="584" t="n">
        <f aca="false">SUM(I85*G85)</f>
        <v>177633</v>
      </c>
      <c r="M85" s="584" t="n">
        <f aca="false">SUM(J85*G85)</f>
        <v>15867</v>
      </c>
      <c r="N85" s="584" t="n">
        <f aca="false">SUM(L85:M85)</f>
        <v>193500</v>
      </c>
      <c r="O85" s="584" t="s">
        <v>562</v>
      </c>
      <c r="P85" s="82"/>
      <c r="Q85" s="699"/>
      <c r="R85" s="699"/>
      <c r="S85" s="82"/>
      <c r="T85" s="82"/>
      <c r="U85" s="633"/>
      <c r="V85" s="633"/>
      <c r="W85" s="633"/>
      <c r="X85" s="633"/>
      <c r="Y85" s="713"/>
      <c r="Z85" s="713"/>
      <c r="AA85" s="713"/>
      <c r="AB85" s="713"/>
      <c r="AC85" s="713"/>
      <c r="AD85" s="713"/>
      <c r="AE85" s="713"/>
      <c r="AF85" s="713"/>
      <c r="AG85" s="713"/>
      <c r="AH85" s="713"/>
      <c r="AI85" s="713"/>
      <c r="AJ85" s="713"/>
      <c r="AK85" s="713"/>
      <c r="AL85" s="713"/>
      <c r="AM85" s="713"/>
      <c r="AN85" s="713"/>
      <c r="AO85" s="713"/>
      <c r="AP85" s="713"/>
      <c r="AQ85" s="713"/>
      <c r="AR85" s="713"/>
      <c r="AS85" s="713"/>
      <c r="AT85" s="713"/>
      <c r="AU85" s="713"/>
      <c r="AV85" s="713"/>
      <c r="AW85" s="713"/>
      <c r="AX85" s="713"/>
      <c r="AY85" s="713"/>
      <c r="AZ85" s="713"/>
      <c r="BA85" s="713"/>
      <c r="BB85" s="713"/>
      <c r="BC85" s="713"/>
      <c r="BD85" s="713"/>
      <c r="BE85" s="713"/>
      <c r="BF85" s="713"/>
      <c r="BG85" s="713"/>
      <c r="BH85" s="713"/>
      <c r="BI85" s="713"/>
      <c r="BJ85" s="713"/>
      <c r="BK85" s="713"/>
      <c r="BL85" s="713"/>
      <c r="BM85" s="713"/>
      <c r="BN85" s="713"/>
      <c r="BO85" s="713"/>
      <c r="BP85" s="713"/>
      <c r="BQ85" s="713"/>
      <c r="BR85" s="713"/>
      <c r="BS85" s="713"/>
      <c r="BT85" s="713"/>
      <c r="BU85" s="713"/>
      <c r="BV85" s="713"/>
      <c r="BW85" s="713"/>
      <c r="BX85" s="713"/>
      <c r="BY85" s="713"/>
      <c r="BZ85" s="713"/>
      <c r="CA85" s="713"/>
      <c r="CB85" s="713"/>
      <c r="CC85" s="713"/>
      <c r="CD85" s="713"/>
      <c r="CE85" s="713"/>
      <c r="CF85" s="713"/>
      <c r="CG85" s="713"/>
      <c r="CH85" s="713"/>
      <c r="CI85" s="713"/>
      <c r="CJ85" s="713"/>
      <c r="CK85" s="713"/>
      <c r="CL85" s="713"/>
      <c r="CM85" s="713"/>
      <c r="CN85" s="713"/>
      <c r="CO85" s="713"/>
      <c r="CP85" s="713"/>
      <c r="CQ85" s="713"/>
      <c r="CR85" s="713"/>
      <c r="CS85" s="713"/>
      <c r="CT85" s="713"/>
      <c r="CU85" s="713"/>
      <c r="CV85" s="713"/>
      <c r="CW85" s="713"/>
      <c r="CX85" s="713"/>
      <c r="CY85" s="713"/>
      <c r="CZ85" s="713"/>
      <c r="DA85" s="713"/>
      <c r="DB85" s="713"/>
      <c r="DC85" s="713"/>
      <c r="DD85" s="713"/>
      <c r="DE85" s="713"/>
      <c r="DF85" s="713"/>
      <c r="DG85" s="713"/>
      <c r="DH85" s="713"/>
      <c r="DI85" s="634"/>
      <c r="DJ85" s="634"/>
      <c r="DK85" s="634"/>
      <c r="DL85" s="634"/>
      <c r="DM85" s="634"/>
      <c r="DN85" s="634"/>
      <c r="DO85" s="634"/>
      <c r="DP85" s="634"/>
      <c r="DQ85" s="634"/>
      <c r="DR85" s="634"/>
      <c r="DS85" s="634"/>
      <c r="DT85" s="634"/>
      <c r="DU85" s="634"/>
      <c r="DV85" s="634"/>
      <c r="DW85" s="634"/>
      <c r="DX85" s="634"/>
      <c r="DY85" s="634"/>
      <c r="DZ85" s="634"/>
      <c r="EA85" s="634"/>
      <c r="EB85" s="634"/>
      <c r="EC85" s="634"/>
      <c r="ED85" s="634"/>
      <c r="EE85" s="634"/>
      <c r="EF85" s="634"/>
      <c r="EG85" s="634"/>
      <c r="EH85" s="634"/>
      <c r="EI85" s="634"/>
      <c r="EJ85" s="634"/>
      <c r="EK85" s="634"/>
      <c r="EL85" s="634"/>
      <c r="EM85" s="634"/>
      <c r="EN85" s="634"/>
      <c r="EO85" s="634"/>
      <c r="EP85" s="634"/>
      <c r="EQ85" s="634"/>
      <c r="ER85" s="634"/>
      <c r="ES85" s="634"/>
      <c r="ET85" s="634"/>
      <c r="EU85" s="634"/>
      <c r="EV85" s="634"/>
      <c r="EW85" s="634"/>
      <c r="EX85" s="634"/>
      <c r="EY85" s="634"/>
      <c r="EZ85" s="634"/>
      <c r="FA85" s="634"/>
      <c r="FB85" s="634"/>
      <c r="FC85" s="634"/>
      <c r="FD85" s="634"/>
      <c r="FE85" s="634"/>
      <c r="FF85" s="634"/>
      <c r="FG85" s="634"/>
      <c r="FH85" s="634"/>
      <c r="FI85" s="634"/>
      <c r="FJ85" s="634"/>
      <c r="FK85" s="634"/>
      <c r="FL85" s="634"/>
      <c r="FM85" s="634"/>
      <c r="FN85" s="634"/>
      <c r="FO85" s="634"/>
      <c r="FP85" s="634"/>
      <c r="FQ85" s="634"/>
      <c r="FR85" s="634"/>
      <c r="FS85" s="634"/>
      <c r="FT85" s="634"/>
      <c r="FU85" s="634"/>
      <c r="FV85" s="634"/>
      <c r="FW85" s="634"/>
      <c r="FX85" s="634"/>
      <c r="FY85" s="634"/>
      <c r="FZ85" s="634"/>
      <c r="GA85" s="634"/>
      <c r="GB85" s="634"/>
      <c r="GC85" s="634"/>
      <c r="GD85" s="634"/>
      <c r="GE85" s="634"/>
      <c r="GF85" s="634"/>
      <c r="GG85" s="634"/>
      <c r="GH85" s="634"/>
      <c r="GI85" s="634"/>
      <c r="GJ85" s="634"/>
      <c r="GK85" s="634"/>
      <c r="GL85" s="634"/>
      <c r="GM85" s="634"/>
      <c r="GN85" s="634"/>
      <c r="GO85" s="634"/>
      <c r="GP85" s="634"/>
      <c r="GQ85" s="634"/>
      <c r="GR85" s="634"/>
      <c r="GS85" s="634"/>
      <c r="GT85" s="634"/>
      <c r="GU85" s="634"/>
      <c r="GV85" s="634"/>
      <c r="GW85" s="634"/>
      <c r="GX85" s="634"/>
      <c r="GY85" s="634"/>
      <c r="GZ85" s="634"/>
      <c r="HA85" s="634"/>
      <c r="HB85" s="634"/>
      <c r="HC85" s="634"/>
      <c r="HD85" s="634"/>
      <c r="HE85" s="634"/>
      <c r="HF85" s="634"/>
      <c r="HG85" s="634"/>
      <c r="HH85" s="634"/>
      <c r="HI85" s="634"/>
      <c r="HJ85" s="634"/>
      <c r="HK85" s="634"/>
      <c r="HL85" s="634"/>
      <c r="HM85" s="634"/>
      <c r="HN85" s="634"/>
      <c r="HO85" s="634"/>
      <c r="HP85" s="634"/>
      <c r="HQ85" s="634"/>
      <c r="HR85" s="634"/>
      <c r="HS85" s="634"/>
      <c r="HT85" s="634"/>
      <c r="HU85" s="634"/>
      <c r="HV85" s="634"/>
      <c r="HW85" s="634"/>
      <c r="HX85" s="634"/>
      <c r="HY85" s="634"/>
      <c r="HZ85" s="634"/>
      <c r="IA85" s="634"/>
      <c r="IB85" s="634"/>
      <c r="IC85" s="634"/>
      <c r="ID85" s="634"/>
      <c r="IE85" s="634"/>
      <c r="IF85" s="634"/>
      <c r="IG85" s="634"/>
      <c r="IH85" s="634"/>
      <c r="II85" s="634"/>
      <c r="IJ85" s="634"/>
      <c r="IK85" s="634"/>
      <c r="IL85" s="634"/>
      <c r="IM85" s="634"/>
      <c r="IN85" s="634"/>
      <c r="IO85" s="634"/>
      <c r="IP85" s="634"/>
      <c r="IQ85" s="634"/>
      <c r="IR85" s="634"/>
      <c r="IS85" s="634"/>
      <c r="IT85" s="634"/>
      <c r="IU85" s="634"/>
      <c r="IV85" s="634"/>
      <c r="IW85" s="634"/>
    </row>
    <row r="86" customFormat="false" ht="12.75" hidden="false" customHeight="false" outlineLevel="0" collapsed="false">
      <c r="A86" s="94" t="n">
        <v>27581</v>
      </c>
      <c r="B86" s="94" t="s">
        <v>627</v>
      </c>
      <c r="C86" s="95" t="n">
        <v>37347</v>
      </c>
      <c r="D86" s="83" t="n">
        <v>37925</v>
      </c>
      <c r="E86" s="94" t="n">
        <f aca="false">$E$2</f>
        <v>30</v>
      </c>
      <c r="F86" s="714" t="n">
        <v>14000</v>
      </c>
      <c r="G86" s="616" t="n">
        <f aca="false">SUM(E86*F86)</f>
        <v>420000</v>
      </c>
      <c r="H86" s="582" t="n">
        <f aca="false">SUM(I86*30.4)</f>
        <v>10.49712</v>
      </c>
      <c r="I86" s="93" t="n">
        <v>0.3453</v>
      </c>
      <c r="J86" s="93" t="n">
        <v>0.0246</v>
      </c>
      <c r="K86" s="93" t="n">
        <f aca="false">SUM(I86+J86)</f>
        <v>0.3699</v>
      </c>
      <c r="L86" s="636" t="n">
        <f aca="false">SUM(I86*G86)</f>
        <v>145026</v>
      </c>
      <c r="M86" s="584" t="n">
        <f aca="false">SUM(J86*G86)</f>
        <v>10332</v>
      </c>
      <c r="N86" s="584" t="n">
        <f aca="false">SUM(L86:M86)</f>
        <v>155358</v>
      </c>
      <c r="O86" s="626" t="s">
        <v>587</v>
      </c>
      <c r="P86" s="82"/>
      <c r="Q86" s="699"/>
      <c r="R86" s="699"/>
      <c r="S86" s="82"/>
      <c r="T86" s="82"/>
      <c r="U86" s="25"/>
      <c r="V86" s="25"/>
      <c r="W86" s="25"/>
      <c r="X86" s="25"/>
    </row>
    <row r="87" customFormat="false" ht="12.75" hidden="false" customHeight="true" outlineLevel="0" collapsed="false">
      <c r="A87" s="692"/>
      <c r="B87" s="692"/>
      <c r="C87" s="589"/>
      <c r="D87" s="83"/>
      <c r="F87" s="638" t="n">
        <f aca="false">SUM(F72:F86)</f>
        <v>564500</v>
      </c>
      <c r="G87" s="638"/>
      <c r="H87" s="582" t="s">
        <v>576</v>
      </c>
      <c r="I87" s="93" t="n">
        <f aca="false">L87/(F87*E2)</f>
        <v>0.287581576616475</v>
      </c>
      <c r="J87" s="93"/>
      <c r="K87" s="93"/>
      <c r="L87" s="584" t="n">
        <f aca="false">SUM(L72:L86)</f>
        <v>4870194</v>
      </c>
      <c r="M87" s="593"/>
      <c r="N87" s="593"/>
      <c r="O87" s="593"/>
      <c r="P87" s="82"/>
      <c r="Q87" s="699"/>
      <c r="R87" s="699"/>
      <c r="S87" s="82"/>
      <c r="T87" s="715"/>
      <c r="U87" s="716"/>
      <c r="V87" s="716"/>
      <c r="W87" s="716"/>
      <c r="X87" s="716"/>
      <c r="Y87" s="716"/>
      <c r="Z87" s="716"/>
      <c r="AA87" s="716"/>
      <c r="AB87" s="716"/>
      <c r="AC87" s="716"/>
      <c r="AD87" s="716"/>
      <c r="AE87" s="716"/>
      <c r="AF87" s="716"/>
      <c r="AG87" s="716"/>
      <c r="AH87" s="716"/>
      <c r="AI87" s="716"/>
      <c r="AJ87" s="716"/>
      <c r="AK87" s="716"/>
      <c r="AL87" s="716"/>
      <c r="AM87" s="716"/>
      <c r="AN87" s="716"/>
      <c r="AO87" s="716"/>
      <c r="AP87" s="716"/>
      <c r="AQ87" s="716"/>
      <c r="AR87" s="716"/>
      <c r="AS87" s="716"/>
      <c r="AT87" s="716"/>
      <c r="AU87" s="716"/>
      <c r="AV87" s="716"/>
      <c r="AW87" s="716"/>
      <c r="AX87" s="716"/>
      <c r="AY87" s="716"/>
      <c r="AZ87" s="716"/>
      <c r="BA87" s="716"/>
      <c r="BB87" s="716"/>
      <c r="BC87" s="716"/>
      <c r="BD87" s="716"/>
      <c r="BE87" s="716"/>
      <c r="BF87" s="716"/>
      <c r="BG87" s="716"/>
      <c r="BH87" s="716"/>
      <c r="BI87" s="716"/>
      <c r="BJ87" s="716"/>
      <c r="BK87" s="716"/>
      <c r="BL87" s="716"/>
      <c r="BM87" s="716"/>
      <c r="BN87" s="716"/>
      <c r="BO87" s="716"/>
      <c r="BP87" s="716"/>
      <c r="BQ87" s="716"/>
      <c r="BR87" s="716"/>
      <c r="BS87" s="716"/>
      <c r="BT87" s="716"/>
      <c r="BU87" s="716"/>
      <c r="BV87" s="716"/>
      <c r="BW87" s="716"/>
      <c r="BX87" s="716"/>
      <c r="BY87" s="716"/>
      <c r="BZ87" s="716"/>
      <c r="CA87" s="716"/>
      <c r="CB87" s="716"/>
      <c r="CC87" s="716"/>
      <c r="CD87" s="716"/>
      <c r="CE87" s="716"/>
      <c r="CF87" s="716"/>
      <c r="CG87" s="716"/>
      <c r="CH87" s="716"/>
      <c r="CI87" s="716"/>
      <c r="CJ87" s="716"/>
      <c r="CK87" s="716"/>
      <c r="CL87" s="716"/>
      <c r="CM87" s="716"/>
      <c r="CN87" s="716"/>
      <c r="CO87" s="716"/>
      <c r="CP87" s="716"/>
      <c r="CQ87" s="716"/>
      <c r="CR87" s="716"/>
      <c r="CS87" s="716"/>
      <c r="CT87" s="716"/>
      <c r="CU87" s="716"/>
      <c r="CV87" s="716"/>
      <c r="CW87" s="716"/>
      <c r="CX87" s="716"/>
      <c r="CY87" s="716"/>
      <c r="CZ87" s="716"/>
      <c r="DA87" s="716"/>
      <c r="DB87" s="716"/>
      <c r="DC87" s="716"/>
      <c r="DD87" s="716"/>
      <c r="DE87" s="716"/>
      <c r="DF87" s="716"/>
      <c r="DG87" s="716"/>
      <c r="DH87" s="716"/>
      <c r="DI87" s="285"/>
      <c r="DJ87" s="285"/>
      <c r="DK87" s="285"/>
      <c r="DL87" s="285"/>
      <c r="DM87" s="285"/>
      <c r="DN87" s="285"/>
      <c r="DO87" s="285"/>
      <c r="DP87" s="285"/>
      <c r="DQ87" s="285"/>
      <c r="DR87" s="285"/>
      <c r="DS87" s="285"/>
      <c r="DT87" s="285"/>
      <c r="DU87" s="285"/>
      <c r="DV87" s="285"/>
      <c r="DW87" s="285"/>
      <c r="DX87" s="285"/>
      <c r="DY87" s="285"/>
      <c r="DZ87" s="285"/>
      <c r="EA87" s="285"/>
      <c r="EB87" s="285"/>
      <c r="EC87" s="285"/>
      <c r="ED87" s="285"/>
      <c r="EE87" s="285"/>
      <c r="EF87" s="285"/>
      <c r="EG87" s="285"/>
      <c r="EH87" s="285"/>
      <c r="EI87" s="285"/>
      <c r="EJ87" s="285"/>
      <c r="EK87" s="285"/>
      <c r="EL87" s="285"/>
      <c r="EM87" s="285"/>
      <c r="EN87" s="285"/>
      <c r="EO87" s="285"/>
      <c r="EP87" s="285"/>
      <c r="EQ87" s="285"/>
      <c r="ER87" s="285"/>
      <c r="ES87" s="285"/>
      <c r="ET87" s="285"/>
      <c r="EU87" s="285"/>
      <c r="EV87" s="285"/>
      <c r="EW87" s="285"/>
      <c r="EX87" s="285"/>
      <c r="EY87" s="285"/>
      <c r="EZ87" s="285"/>
      <c r="FA87" s="285"/>
      <c r="FB87" s="285"/>
      <c r="FC87" s="285"/>
      <c r="FD87" s="285"/>
      <c r="FE87" s="285"/>
      <c r="FF87" s="285"/>
      <c r="FG87" s="285"/>
      <c r="FH87" s="285"/>
      <c r="FI87" s="285"/>
      <c r="FJ87" s="285"/>
      <c r="FK87" s="285"/>
      <c r="FL87" s="285"/>
      <c r="FM87" s="285"/>
      <c r="FN87" s="285"/>
      <c r="FO87" s="285"/>
      <c r="FP87" s="285"/>
      <c r="FQ87" s="285"/>
      <c r="FR87" s="285"/>
      <c r="FS87" s="285"/>
      <c r="FT87" s="285"/>
      <c r="FU87" s="285"/>
      <c r="FV87" s="285"/>
      <c r="FW87" s="285"/>
      <c r="FX87" s="285"/>
      <c r="FY87" s="285"/>
      <c r="FZ87" s="285"/>
      <c r="GA87" s="285"/>
      <c r="GB87" s="285"/>
      <c r="GC87" s="285"/>
      <c r="GD87" s="285"/>
      <c r="GE87" s="285"/>
      <c r="GF87" s="285"/>
      <c r="GG87" s="285"/>
      <c r="GH87" s="285"/>
      <c r="GI87" s="285"/>
      <c r="GJ87" s="285"/>
      <c r="GK87" s="285"/>
      <c r="GL87" s="285"/>
      <c r="GM87" s="285"/>
      <c r="GN87" s="285"/>
      <c r="GO87" s="285"/>
      <c r="GP87" s="285"/>
      <c r="GQ87" s="285"/>
      <c r="GR87" s="285"/>
      <c r="GS87" s="285"/>
      <c r="GT87" s="285"/>
      <c r="GU87" s="285"/>
      <c r="GV87" s="285"/>
      <c r="GW87" s="285"/>
      <c r="GX87" s="285"/>
      <c r="GY87" s="285"/>
      <c r="GZ87" s="285"/>
      <c r="HA87" s="285"/>
      <c r="HB87" s="285"/>
      <c r="HC87" s="285"/>
      <c r="HD87" s="285"/>
      <c r="HE87" s="285"/>
      <c r="HF87" s="285"/>
      <c r="HG87" s="285"/>
      <c r="HH87" s="285"/>
      <c r="HI87" s="285"/>
      <c r="HJ87" s="285"/>
      <c r="HK87" s="285"/>
      <c r="HL87" s="285"/>
      <c r="HM87" s="285"/>
      <c r="HN87" s="285"/>
      <c r="HO87" s="285"/>
      <c r="HP87" s="285"/>
      <c r="HQ87" s="285"/>
      <c r="HR87" s="285"/>
      <c r="HS87" s="285"/>
      <c r="HT87" s="285"/>
      <c r="HU87" s="285"/>
      <c r="HV87" s="285"/>
      <c r="HW87" s="285"/>
      <c r="HX87" s="285"/>
      <c r="HY87" s="285"/>
      <c r="HZ87" s="285"/>
      <c r="IA87" s="285"/>
      <c r="IB87" s="285"/>
      <c r="IC87" s="285"/>
      <c r="ID87" s="285"/>
      <c r="IE87" s="285"/>
      <c r="IF87" s="285"/>
      <c r="IG87" s="285"/>
      <c r="IH87" s="285"/>
      <c r="II87" s="285"/>
      <c r="IJ87" s="285"/>
      <c r="IK87" s="285"/>
      <c r="IL87" s="285"/>
      <c r="IM87" s="285"/>
      <c r="IN87" s="285"/>
      <c r="IO87" s="285"/>
      <c r="IP87" s="285"/>
      <c r="IQ87" s="285"/>
      <c r="IR87" s="285"/>
      <c r="IS87" s="285"/>
      <c r="IT87" s="285"/>
      <c r="IU87" s="285"/>
      <c r="IV87" s="285"/>
      <c r="IW87" s="285"/>
    </row>
    <row r="88" customFormat="false" ht="12.75" hidden="false" customHeight="true" outlineLevel="0" collapsed="false">
      <c r="A88" s="692"/>
      <c r="B88" s="692"/>
      <c r="C88" s="589"/>
      <c r="D88" s="83"/>
      <c r="F88" s="643"/>
      <c r="G88" s="665"/>
      <c r="H88" s="592"/>
      <c r="I88" s="93"/>
      <c r="J88" s="93"/>
      <c r="L88" s="608"/>
      <c r="M88" s="593"/>
      <c r="N88" s="593"/>
      <c r="O88" s="593"/>
      <c r="P88" s="82"/>
      <c r="Q88" s="699"/>
      <c r="R88" s="699"/>
      <c r="S88" s="82"/>
      <c r="T88" s="715"/>
      <c r="U88" s="716"/>
      <c r="V88" s="716"/>
      <c r="W88" s="716"/>
      <c r="X88" s="716"/>
      <c r="Y88" s="716"/>
      <c r="Z88" s="716"/>
      <c r="AA88" s="716"/>
      <c r="AB88" s="716"/>
      <c r="AC88" s="716"/>
      <c r="AD88" s="716"/>
      <c r="AE88" s="716"/>
      <c r="AF88" s="716"/>
      <c r="AG88" s="716"/>
      <c r="AH88" s="716"/>
      <c r="AI88" s="716"/>
      <c r="AJ88" s="716"/>
      <c r="AK88" s="716"/>
      <c r="AL88" s="716"/>
      <c r="AM88" s="716"/>
      <c r="AN88" s="716"/>
      <c r="AO88" s="716"/>
      <c r="AP88" s="716"/>
      <c r="AQ88" s="716"/>
      <c r="AR88" s="716"/>
      <c r="AS88" s="716"/>
      <c r="AT88" s="716"/>
      <c r="AU88" s="716"/>
      <c r="AV88" s="716"/>
      <c r="AW88" s="716"/>
      <c r="AX88" s="716"/>
      <c r="AY88" s="716"/>
      <c r="AZ88" s="716"/>
      <c r="BA88" s="716"/>
      <c r="BB88" s="716"/>
      <c r="BC88" s="716"/>
      <c r="BD88" s="716"/>
      <c r="BE88" s="716"/>
      <c r="BF88" s="716"/>
      <c r="BG88" s="716"/>
      <c r="BH88" s="716"/>
      <c r="BI88" s="716"/>
      <c r="BJ88" s="716"/>
      <c r="BK88" s="716"/>
      <c r="BL88" s="716"/>
      <c r="BM88" s="716"/>
      <c r="BN88" s="716"/>
      <c r="BO88" s="716"/>
      <c r="BP88" s="716"/>
      <c r="BQ88" s="716"/>
      <c r="BR88" s="716"/>
      <c r="BS88" s="716"/>
      <c r="BT88" s="716"/>
      <c r="BU88" s="716"/>
      <c r="BV88" s="716"/>
      <c r="BW88" s="716"/>
      <c r="BX88" s="716"/>
      <c r="BY88" s="716"/>
      <c r="BZ88" s="716"/>
      <c r="CA88" s="716"/>
      <c r="CB88" s="716"/>
      <c r="CC88" s="716"/>
      <c r="CD88" s="716"/>
      <c r="CE88" s="716"/>
      <c r="CF88" s="716"/>
      <c r="CG88" s="716"/>
      <c r="CH88" s="716"/>
      <c r="CI88" s="716"/>
      <c r="CJ88" s="716"/>
      <c r="CK88" s="716"/>
      <c r="CL88" s="716"/>
      <c r="CM88" s="716"/>
      <c r="CN88" s="716"/>
      <c r="CO88" s="716"/>
      <c r="CP88" s="716"/>
      <c r="CQ88" s="716"/>
      <c r="CR88" s="716"/>
      <c r="CS88" s="716"/>
      <c r="CT88" s="716"/>
      <c r="CU88" s="716"/>
      <c r="CV88" s="716"/>
      <c r="CW88" s="716"/>
      <c r="CX88" s="716"/>
      <c r="CY88" s="716"/>
      <c r="CZ88" s="716"/>
      <c r="DA88" s="716"/>
      <c r="DB88" s="716"/>
      <c r="DC88" s="716"/>
      <c r="DD88" s="716"/>
      <c r="DE88" s="716"/>
      <c r="DF88" s="716"/>
      <c r="DG88" s="716"/>
      <c r="DH88" s="716"/>
      <c r="DI88" s="285"/>
      <c r="DJ88" s="285"/>
      <c r="DK88" s="285"/>
      <c r="DL88" s="285"/>
      <c r="DM88" s="285"/>
      <c r="DN88" s="285"/>
      <c r="DO88" s="285"/>
      <c r="DP88" s="285"/>
      <c r="DQ88" s="285"/>
      <c r="DR88" s="285"/>
      <c r="DS88" s="285"/>
      <c r="DT88" s="285"/>
      <c r="DU88" s="285"/>
      <c r="DV88" s="285"/>
      <c r="DW88" s="285"/>
      <c r="DX88" s="285"/>
      <c r="DY88" s="285"/>
      <c r="DZ88" s="285"/>
      <c r="EA88" s="285"/>
      <c r="EB88" s="285"/>
      <c r="EC88" s="285"/>
      <c r="ED88" s="285"/>
      <c r="EE88" s="285"/>
      <c r="EF88" s="285"/>
      <c r="EG88" s="285"/>
      <c r="EH88" s="285"/>
      <c r="EI88" s="285"/>
      <c r="EJ88" s="285"/>
      <c r="EK88" s="285"/>
      <c r="EL88" s="285"/>
      <c r="EM88" s="285"/>
      <c r="EN88" s="285"/>
      <c r="EO88" s="285"/>
      <c r="EP88" s="285"/>
      <c r="EQ88" s="285"/>
      <c r="ER88" s="285"/>
      <c r="ES88" s="285"/>
      <c r="ET88" s="285"/>
      <c r="EU88" s="285"/>
      <c r="EV88" s="285"/>
      <c r="EW88" s="285"/>
      <c r="EX88" s="285"/>
      <c r="EY88" s="285"/>
      <c r="EZ88" s="285"/>
      <c r="FA88" s="285"/>
      <c r="FB88" s="285"/>
      <c r="FC88" s="285"/>
      <c r="FD88" s="285"/>
      <c r="FE88" s="285"/>
      <c r="FF88" s="285"/>
      <c r="FG88" s="285"/>
      <c r="FH88" s="285"/>
      <c r="FI88" s="285"/>
      <c r="FJ88" s="285"/>
      <c r="FK88" s="285"/>
      <c r="FL88" s="285"/>
      <c r="FM88" s="285"/>
      <c r="FN88" s="285"/>
      <c r="FO88" s="285"/>
      <c r="FP88" s="285"/>
      <c r="FQ88" s="285"/>
      <c r="FR88" s="285"/>
      <c r="FS88" s="285"/>
      <c r="FT88" s="285"/>
      <c r="FU88" s="285"/>
      <c r="FV88" s="285"/>
      <c r="FW88" s="285"/>
      <c r="FX88" s="285"/>
      <c r="FY88" s="285"/>
      <c r="FZ88" s="285"/>
      <c r="GA88" s="285"/>
      <c r="GB88" s="285"/>
      <c r="GC88" s="285"/>
      <c r="GD88" s="285"/>
      <c r="GE88" s="285"/>
      <c r="GF88" s="285"/>
      <c r="GG88" s="285"/>
      <c r="GH88" s="285"/>
      <c r="GI88" s="285"/>
      <c r="GJ88" s="285"/>
      <c r="GK88" s="285"/>
      <c r="GL88" s="285"/>
      <c r="GM88" s="285"/>
      <c r="GN88" s="285"/>
      <c r="GO88" s="285"/>
      <c r="GP88" s="285"/>
      <c r="GQ88" s="285"/>
      <c r="GR88" s="285"/>
      <c r="GS88" s="285"/>
      <c r="GT88" s="285"/>
      <c r="GU88" s="285"/>
      <c r="GV88" s="285"/>
      <c r="GW88" s="285"/>
      <c r="GX88" s="285"/>
      <c r="GY88" s="285"/>
      <c r="GZ88" s="285"/>
      <c r="HA88" s="285"/>
      <c r="HB88" s="285"/>
      <c r="HC88" s="285"/>
      <c r="HD88" s="285"/>
      <c r="HE88" s="285"/>
      <c r="HF88" s="285"/>
      <c r="HG88" s="285"/>
      <c r="HH88" s="285"/>
      <c r="HI88" s="285"/>
      <c r="HJ88" s="285"/>
      <c r="HK88" s="285"/>
      <c r="HL88" s="285"/>
      <c r="HM88" s="285"/>
      <c r="HN88" s="285"/>
      <c r="HO88" s="285"/>
      <c r="HP88" s="285"/>
      <c r="HQ88" s="285"/>
      <c r="HR88" s="285"/>
      <c r="HS88" s="285"/>
      <c r="HT88" s="285"/>
      <c r="HU88" s="285"/>
      <c r="HV88" s="285"/>
      <c r="HW88" s="285"/>
      <c r="HX88" s="285"/>
      <c r="HY88" s="285"/>
      <c r="HZ88" s="285"/>
      <c r="IA88" s="285"/>
      <c r="IB88" s="285"/>
      <c r="IC88" s="285"/>
      <c r="ID88" s="285"/>
      <c r="IE88" s="285"/>
      <c r="IF88" s="285"/>
      <c r="IG88" s="285"/>
      <c r="IH88" s="285"/>
      <c r="II88" s="285"/>
      <c r="IJ88" s="285"/>
      <c r="IK88" s="285"/>
      <c r="IL88" s="285"/>
      <c r="IM88" s="285"/>
      <c r="IN88" s="285"/>
      <c r="IO88" s="285"/>
      <c r="IP88" s="285"/>
      <c r="IQ88" s="285"/>
      <c r="IR88" s="285"/>
      <c r="IS88" s="285"/>
      <c r="IT88" s="285"/>
      <c r="IU88" s="285"/>
      <c r="IV88" s="285"/>
      <c r="IW88" s="285"/>
    </row>
    <row r="89" customFormat="false" ht="12.75" hidden="false" customHeight="true" outlineLevel="0" collapsed="false">
      <c r="A89" s="644" t="s">
        <v>577</v>
      </c>
      <c r="B89" s="644" t="s">
        <v>558</v>
      </c>
      <c r="C89" s="589"/>
      <c r="D89" s="83"/>
      <c r="F89" s="639"/>
      <c r="G89" s="665"/>
      <c r="H89" s="592"/>
      <c r="I89" s="93"/>
      <c r="J89" s="93"/>
      <c r="L89" s="593"/>
      <c r="M89" s="593"/>
      <c r="N89" s="593"/>
      <c r="O89" s="593"/>
      <c r="P89" s="82"/>
      <c r="Q89" s="699"/>
      <c r="R89" s="699"/>
      <c r="S89" s="82"/>
      <c r="T89" s="715"/>
      <c r="U89" s="716"/>
      <c r="V89" s="716"/>
      <c r="W89" s="716"/>
      <c r="X89" s="716"/>
      <c r="Y89" s="716"/>
      <c r="Z89" s="716"/>
      <c r="AA89" s="716"/>
      <c r="AB89" s="716"/>
      <c r="AC89" s="716"/>
      <c r="AD89" s="716"/>
      <c r="AE89" s="716"/>
      <c r="AF89" s="716"/>
      <c r="AG89" s="716"/>
      <c r="AH89" s="716"/>
      <c r="AI89" s="716"/>
      <c r="AJ89" s="716"/>
      <c r="AK89" s="716"/>
      <c r="AL89" s="716"/>
      <c r="AM89" s="716"/>
      <c r="AN89" s="716"/>
      <c r="AO89" s="716"/>
      <c r="AP89" s="716"/>
      <c r="AQ89" s="716"/>
      <c r="AR89" s="716"/>
      <c r="AS89" s="716"/>
      <c r="AT89" s="716"/>
      <c r="AU89" s="716"/>
      <c r="AV89" s="716"/>
      <c r="AW89" s="716"/>
      <c r="AX89" s="716"/>
      <c r="AY89" s="716"/>
      <c r="AZ89" s="716"/>
      <c r="BA89" s="716"/>
      <c r="BB89" s="716"/>
      <c r="BC89" s="716"/>
      <c r="BD89" s="716"/>
      <c r="BE89" s="716"/>
      <c r="BF89" s="716"/>
      <c r="BG89" s="716"/>
      <c r="BH89" s="716"/>
      <c r="BI89" s="716"/>
      <c r="BJ89" s="716"/>
      <c r="BK89" s="716"/>
      <c r="BL89" s="716"/>
      <c r="BM89" s="716"/>
      <c r="BN89" s="716"/>
      <c r="BO89" s="716"/>
      <c r="BP89" s="716"/>
      <c r="BQ89" s="716"/>
      <c r="BR89" s="716"/>
      <c r="BS89" s="716"/>
      <c r="BT89" s="716"/>
      <c r="BU89" s="716"/>
      <c r="BV89" s="716"/>
      <c r="BW89" s="716"/>
      <c r="BX89" s="716"/>
      <c r="BY89" s="716"/>
      <c r="BZ89" s="716"/>
      <c r="CA89" s="716"/>
      <c r="CB89" s="716"/>
      <c r="CC89" s="716"/>
      <c r="CD89" s="716"/>
      <c r="CE89" s="716"/>
      <c r="CF89" s="716"/>
      <c r="CG89" s="716"/>
      <c r="CH89" s="716"/>
      <c r="CI89" s="716"/>
      <c r="CJ89" s="716"/>
      <c r="CK89" s="716"/>
      <c r="CL89" s="716"/>
      <c r="CM89" s="716"/>
      <c r="CN89" s="716"/>
      <c r="CO89" s="716"/>
      <c r="CP89" s="716"/>
      <c r="CQ89" s="716"/>
      <c r="CR89" s="716"/>
      <c r="CS89" s="716"/>
      <c r="CT89" s="716"/>
      <c r="CU89" s="716"/>
      <c r="CV89" s="716"/>
      <c r="CW89" s="716"/>
      <c r="CX89" s="716"/>
      <c r="CY89" s="716"/>
      <c r="CZ89" s="716"/>
      <c r="DA89" s="716"/>
      <c r="DB89" s="716"/>
      <c r="DC89" s="716"/>
      <c r="DD89" s="716"/>
      <c r="DE89" s="716"/>
      <c r="DF89" s="716"/>
      <c r="DG89" s="716"/>
      <c r="DH89" s="716"/>
      <c r="DI89" s="285"/>
      <c r="DJ89" s="285"/>
      <c r="DK89" s="285"/>
      <c r="DL89" s="285"/>
      <c r="DM89" s="285"/>
      <c r="DN89" s="285"/>
      <c r="DO89" s="285"/>
      <c r="DP89" s="285"/>
      <c r="DQ89" s="285"/>
      <c r="DR89" s="285"/>
      <c r="DS89" s="285"/>
      <c r="DT89" s="285"/>
      <c r="DU89" s="285"/>
      <c r="DV89" s="285"/>
      <c r="DW89" s="285"/>
      <c r="DX89" s="285"/>
      <c r="DY89" s="285"/>
      <c r="DZ89" s="285"/>
      <c r="EA89" s="285"/>
      <c r="EB89" s="285"/>
      <c r="EC89" s="285"/>
      <c r="ED89" s="285"/>
      <c r="EE89" s="285"/>
      <c r="EF89" s="285"/>
      <c r="EG89" s="285"/>
      <c r="EH89" s="285"/>
      <c r="EI89" s="285"/>
      <c r="EJ89" s="285"/>
      <c r="EK89" s="285"/>
      <c r="EL89" s="285"/>
      <c r="EM89" s="285"/>
      <c r="EN89" s="285"/>
      <c r="EO89" s="285"/>
      <c r="EP89" s="285"/>
      <c r="EQ89" s="285"/>
      <c r="ER89" s="285"/>
      <c r="ES89" s="285"/>
      <c r="ET89" s="285"/>
      <c r="EU89" s="285"/>
      <c r="EV89" s="285"/>
      <c r="EW89" s="285"/>
      <c r="EX89" s="285"/>
      <c r="EY89" s="285"/>
      <c r="EZ89" s="285"/>
      <c r="FA89" s="285"/>
      <c r="FB89" s="285"/>
      <c r="FC89" s="285"/>
      <c r="FD89" s="285"/>
      <c r="FE89" s="285"/>
      <c r="FF89" s="285"/>
      <c r="FG89" s="285"/>
      <c r="FH89" s="285"/>
      <c r="FI89" s="285"/>
      <c r="FJ89" s="285"/>
      <c r="FK89" s="285"/>
      <c r="FL89" s="285"/>
      <c r="FM89" s="285"/>
      <c r="FN89" s="285"/>
      <c r="FO89" s="285"/>
      <c r="FP89" s="285"/>
      <c r="FQ89" s="285"/>
      <c r="FR89" s="285"/>
      <c r="FS89" s="285"/>
      <c r="FT89" s="285"/>
      <c r="FU89" s="285"/>
      <c r="FV89" s="285"/>
      <c r="FW89" s="285"/>
      <c r="FX89" s="285"/>
      <c r="FY89" s="285"/>
      <c r="FZ89" s="285"/>
      <c r="GA89" s="285"/>
      <c r="GB89" s="285"/>
      <c r="GC89" s="285"/>
      <c r="GD89" s="285"/>
      <c r="GE89" s="285"/>
      <c r="GF89" s="285"/>
      <c r="GG89" s="285"/>
      <c r="GH89" s="285"/>
      <c r="GI89" s="285"/>
      <c r="GJ89" s="285"/>
      <c r="GK89" s="285"/>
      <c r="GL89" s="285"/>
      <c r="GM89" s="285"/>
      <c r="GN89" s="285"/>
      <c r="GO89" s="285"/>
      <c r="GP89" s="285"/>
      <c r="GQ89" s="285"/>
      <c r="GR89" s="285"/>
      <c r="GS89" s="285"/>
      <c r="GT89" s="285"/>
      <c r="GU89" s="285"/>
      <c r="GV89" s="285"/>
      <c r="GW89" s="285"/>
      <c r="GX89" s="285"/>
      <c r="GY89" s="285"/>
      <c r="GZ89" s="285"/>
      <c r="HA89" s="285"/>
      <c r="HB89" s="285"/>
      <c r="HC89" s="285"/>
      <c r="HD89" s="285"/>
      <c r="HE89" s="285"/>
      <c r="HF89" s="285"/>
      <c r="HG89" s="285"/>
      <c r="HH89" s="285"/>
      <c r="HI89" s="285"/>
      <c r="HJ89" s="285"/>
      <c r="HK89" s="285"/>
      <c r="HL89" s="285"/>
      <c r="HM89" s="285"/>
      <c r="HN89" s="285"/>
      <c r="HO89" s="285"/>
      <c r="HP89" s="285"/>
      <c r="HQ89" s="285"/>
      <c r="HR89" s="285"/>
      <c r="HS89" s="285"/>
      <c r="HT89" s="285"/>
      <c r="HU89" s="285"/>
      <c r="HV89" s="285"/>
      <c r="HW89" s="285"/>
      <c r="HX89" s="285"/>
      <c r="HY89" s="285"/>
      <c r="HZ89" s="285"/>
      <c r="IA89" s="285"/>
      <c r="IB89" s="285"/>
      <c r="IC89" s="285"/>
      <c r="ID89" s="285"/>
      <c r="IE89" s="285"/>
      <c r="IF89" s="285"/>
      <c r="IG89" s="285"/>
      <c r="IH89" s="285"/>
      <c r="II89" s="285"/>
      <c r="IJ89" s="285"/>
      <c r="IK89" s="285"/>
      <c r="IL89" s="285"/>
      <c r="IM89" s="285"/>
      <c r="IN89" s="285"/>
      <c r="IO89" s="285"/>
      <c r="IP89" s="285"/>
      <c r="IQ89" s="285"/>
      <c r="IR89" s="285"/>
      <c r="IS89" s="285"/>
      <c r="IT89" s="285"/>
      <c r="IU89" s="285"/>
      <c r="IV89" s="285"/>
      <c r="IW89" s="285"/>
    </row>
    <row r="90" customFormat="false" ht="12.75" hidden="false" customHeight="true" outlineLevel="0" collapsed="false">
      <c r="A90" s="94" t="n">
        <v>25071</v>
      </c>
      <c r="B90" s="94" t="s">
        <v>649</v>
      </c>
      <c r="C90" s="95" t="s">
        <v>589</v>
      </c>
      <c r="D90" s="95" t="n">
        <v>39782</v>
      </c>
      <c r="E90" s="94" t="n">
        <f aca="false">$E$2</f>
        <v>30</v>
      </c>
      <c r="F90" s="616" t="n">
        <v>60000</v>
      </c>
      <c r="G90" s="616" t="n">
        <f aca="false">SUM(E90*F90)</f>
        <v>1800000</v>
      </c>
      <c r="H90" s="582" t="n">
        <f aca="false">SUM(I90*30.4)</f>
        <v>4.75456</v>
      </c>
      <c r="I90" s="93" t="n">
        <v>0.1564</v>
      </c>
      <c r="J90" s="93" t="n">
        <v>0.0186</v>
      </c>
      <c r="K90" s="93" t="n">
        <f aca="false">SUM(I90+J90)</f>
        <v>0.175</v>
      </c>
      <c r="L90" s="584" t="n">
        <f aca="false">SUM(I90*G90)</f>
        <v>281520</v>
      </c>
      <c r="M90" s="584" t="n">
        <f aca="false">SUM(J90*G90)</f>
        <v>33480</v>
      </c>
      <c r="N90" s="584" t="n">
        <f aca="false">SUM(L90:M90)</f>
        <v>315000</v>
      </c>
      <c r="O90" s="717" t="s">
        <v>650</v>
      </c>
      <c r="P90" s="617" t="s">
        <v>651</v>
      </c>
      <c r="Q90" s="621" t="s">
        <v>577</v>
      </c>
      <c r="R90" s="621" t="s">
        <v>558</v>
      </c>
      <c r="S90" s="617"/>
      <c r="T90" s="66" t="s">
        <v>591</v>
      </c>
      <c r="U90" s="697"/>
      <c r="V90" s="697"/>
      <c r="W90" s="697"/>
      <c r="X90" s="697"/>
      <c r="Y90" s="697"/>
      <c r="Z90" s="697"/>
      <c r="AA90" s="697"/>
      <c r="AB90" s="697"/>
      <c r="AC90" s="697"/>
      <c r="AD90" s="697"/>
      <c r="AE90" s="697"/>
      <c r="AF90" s="697"/>
      <c r="AG90" s="697"/>
      <c r="AH90" s="697"/>
      <c r="AI90" s="697"/>
      <c r="AJ90" s="697"/>
      <c r="AK90" s="697"/>
      <c r="AL90" s="697"/>
      <c r="AM90" s="697"/>
      <c r="AN90" s="697"/>
      <c r="AO90" s="697"/>
      <c r="AP90" s="697"/>
      <c r="AQ90" s="697"/>
      <c r="AR90" s="697"/>
      <c r="AS90" s="697"/>
      <c r="AT90" s="697"/>
      <c r="AU90" s="697"/>
      <c r="AV90" s="697"/>
      <c r="AW90" s="697"/>
      <c r="AX90" s="697"/>
      <c r="AY90" s="697"/>
      <c r="AZ90" s="697"/>
      <c r="BA90" s="697"/>
      <c r="BB90" s="697"/>
      <c r="BC90" s="697"/>
      <c r="BD90" s="697"/>
      <c r="BE90" s="697"/>
      <c r="BF90" s="697"/>
      <c r="BG90" s="697"/>
      <c r="BH90" s="697"/>
      <c r="BI90" s="697"/>
      <c r="BJ90" s="697"/>
      <c r="BK90" s="697"/>
      <c r="BL90" s="697"/>
      <c r="BM90" s="697"/>
      <c r="BN90" s="697"/>
      <c r="BO90" s="697"/>
      <c r="BP90" s="697"/>
      <c r="BQ90" s="697"/>
      <c r="BR90" s="697"/>
      <c r="BS90" s="697"/>
      <c r="BT90" s="697"/>
      <c r="BU90" s="697"/>
      <c r="BV90" s="697"/>
      <c r="BW90" s="697"/>
      <c r="BX90" s="697"/>
      <c r="BY90" s="697"/>
      <c r="BZ90" s="697"/>
      <c r="CA90" s="697"/>
      <c r="CB90" s="697"/>
      <c r="CC90" s="697"/>
      <c r="CD90" s="697"/>
      <c r="CE90" s="697"/>
      <c r="CF90" s="697"/>
      <c r="CG90" s="697"/>
      <c r="CH90" s="697"/>
      <c r="CI90" s="697"/>
      <c r="CJ90" s="697"/>
      <c r="CK90" s="697"/>
      <c r="CL90" s="697"/>
      <c r="CM90" s="697"/>
      <c r="CN90" s="697"/>
      <c r="CO90" s="697"/>
      <c r="CP90" s="697"/>
      <c r="CQ90" s="697"/>
      <c r="CR90" s="697"/>
      <c r="CS90" s="697"/>
      <c r="CT90" s="697"/>
      <c r="CU90" s="697"/>
      <c r="CV90" s="697"/>
      <c r="CW90" s="697"/>
      <c r="CX90" s="697"/>
      <c r="CY90" s="697"/>
      <c r="CZ90" s="697"/>
      <c r="DA90" s="697"/>
      <c r="DB90" s="697"/>
      <c r="DC90" s="697"/>
      <c r="DD90" s="697"/>
      <c r="DE90" s="697"/>
      <c r="DF90" s="697"/>
      <c r="DG90" s="697"/>
      <c r="DH90" s="697"/>
      <c r="DI90" s="587"/>
      <c r="DJ90" s="587"/>
      <c r="DK90" s="587"/>
      <c r="DL90" s="587"/>
      <c r="DM90" s="587"/>
      <c r="DN90" s="587"/>
      <c r="DO90" s="587"/>
      <c r="DP90" s="587"/>
      <c r="DQ90" s="587"/>
      <c r="DR90" s="587"/>
      <c r="DS90" s="587"/>
      <c r="DT90" s="587"/>
      <c r="DU90" s="587"/>
      <c r="DV90" s="587"/>
      <c r="DW90" s="587"/>
      <c r="DX90" s="587"/>
      <c r="DY90" s="587"/>
      <c r="DZ90" s="587"/>
      <c r="EA90" s="587"/>
      <c r="EB90" s="587"/>
      <c r="EC90" s="587"/>
      <c r="ED90" s="587"/>
      <c r="EE90" s="587"/>
      <c r="EF90" s="587"/>
      <c r="EG90" s="587"/>
      <c r="EH90" s="587"/>
      <c r="EI90" s="587"/>
      <c r="EJ90" s="587"/>
      <c r="EK90" s="587"/>
      <c r="EL90" s="587"/>
      <c r="EM90" s="587"/>
      <c r="EN90" s="587"/>
      <c r="EO90" s="587"/>
      <c r="EP90" s="587"/>
      <c r="EQ90" s="587"/>
      <c r="ER90" s="587"/>
      <c r="ES90" s="587"/>
      <c r="ET90" s="587"/>
      <c r="EU90" s="587"/>
      <c r="EV90" s="587"/>
      <c r="EW90" s="587"/>
      <c r="EX90" s="587"/>
      <c r="EY90" s="587"/>
      <c r="EZ90" s="587"/>
      <c r="FA90" s="587"/>
      <c r="FB90" s="587"/>
      <c r="FC90" s="587"/>
      <c r="FD90" s="587"/>
      <c r="FE90" s="587"/>
      <c r="FF90" s="587"/>
      <c r="FG90" s="587"/>
      <c r="FH90" s="587"/>
      <c r="FI90" s="587"/>
      <c r="FJ90" s="587"/>
      <c r="FK90" s="587"/>
      <c r="FL90" s="587"/>
      <c r="FM90" s="587"/>
      <c r="FN90" s="587"/>
      <c r="FO90" s="587"/>
      <c r="FP90" s="587"/>
      <c r="FQ90" s="587"/>
      <c r="FR90" s="587"/>
      <c r="FS90" s="587"/>
      <c r="FT90" s="587"/>
      <c r="FU90" s="587"/>
      <c r="FV90" s="587"/>
      <c r="FW90" s="587"/>
      <c r="FX90" s="587"/>
      <c r="FY90" s="587"/>
      <c r="FZ90" s="587"/>
      <c r="GA90" s="587"/>
      <c r="GB90" s="587"/>
      <c r="GC90" s="587"/>
      <c r="GD90" s="587"/>
      <c r="GE90" s="587"/>
      <c r="GF90" s="587"/>
      <c r="GG90" s="587"/>
      <c r="GH90" s="587"/>
      <c r="GI90" s="587"/>
      <c r="GJ90" s="587"/>
      <c r="GK90" s="587"/>
      <c r="GL90" s="587"/>
      <c r="GM90" s="587"/>
      <c r="GN90" s="587"/>
      <c r="GO90" s="587"/>
      <c r="GP90" s="587"/>
      <c r="GQ90" s="587"/>
      <c r="GR90" s="587"/>
      <c r="GS90" s="587"/>
      <c r="GT90" s="587"/>
      <c r="GU90" s="587"/>
      <c r="GV90" s="587"/>
      <c r="GW90" s="587"/>
      <c r="GX90" s="587"/>
      <c r="GY90" s="587"/>
      <c r="GZ90" s="587"/>
      <c r="HA90" s="587"/>
      <c r="HB90" s="587"/>
      <c r="HC90" s="587"/>
      <c r="HD90" s="587"/>
      <c r="HE90" s="587"/>
      <c r="HF90" s="587"/>
      <c r="HG90" s="587"/>
      <c r="HH90" s="587"/>
      <c r="HI90" s="587"/>
      <c r="HJ90" s="587"/>
      <c r="HK90" s="587"/>
      <c r="HL90" s="587"/>
      <c r="HM90" s="587"/>
      <c r="HN90" s="587"/>
      <c r="HO90" s="587"/>
      <c r="HP90" s="587"/>
      <c r="HQ90" s="587"/>
      <c r="HR90" s="587"/>
      <c r="HS90" s="587"/>
      <c r="HT90" s="587"/>
      <c r="HU90" s="587"/>
      <c r="HV90" s="587"/>
      <c r="HW90" s="587"/>
      <c r="HX90" s="587"/>
      <c r="HY90" s="587"/>
      <c r="HZ90" s="587"/>
      <c r="IA90" s="587"/>
      <c r="IB90" s="587"/>
      <c r="IC90" s="587"/>
      <c r="ID90" s="587"/>
      <c r="IE90" s="587"/>
      <c r="IF90" s="587"/>
      <c r="IG90" s="587"/>
      <c r="IH90" s="587"/>
      <c r="II90" s="587"/>
      <c r="IJ90" s="587"/>
      <c r="IK90" s="587"/>
      <c r="IL90" s="587"/>
      <c r="IM90" s="587"/>
      <c r="IN90" s="587"/>
      <c r="IO90" s="587"/>
      <c r="IP90" s="587"/>
      <c r="IQ90" s="587"/>
      <c r="IR90" s="587"/>
      <c r="IS90" s="587"/>
      <c r="IT90" s="587"/>
      <c r="IU90" s="587"/>
      <c r="IV90" s="587"/>
      <c r="IW90" s="587"/>
    </row>
    <row r="91" customFormat="false" ht="12.75" hidden="false" customHeight="true" outlineLevel="0" collapsed="false">
      <c r="A91" s="588"/>
      <c r="B91" s="588"/>
      <c r="C91" s="589"/>
      <c r="D91" s="96"/>
      <c r="E91" s="637"/>
      <c r="F91" s="638" t="n">
        <f aca="false">SUM(F90)</f>
        <v>60000</v>
      </c>
      <c r="G91" s="638"/>
      <c r="H91" s="582" t="s">
        <v>576</v>
      </c>
      <c r="I91" s="93" t="n">
        <f aca="false">L91/(F91*E2)</f>
        <v>0.1564</v>
      </c>
      <c r="J91" s="93"/>
      <c r="K91" s="93"/>
      <c r="L91" s="584" t="n">
        <f aca="false">SUM(L90)</f>
        <v>281520</v>
      </c>
      <c r="M91" s="593"/>
      <c r="N91" s="593"/>
      <c r="O91" s="717"/>
      <c r="P91" s="640"/>
      <c r="Q91" s="641"/>
      <c r="R91" s="641"/>
      <c r="S91" s="640"/>
      <c r="T91" s="642"/>
      <c r="U91" s="716"/>
      <c r="V91" s="716"/>
      <c r="W91" s="716"/>
      <c r="X91" s="716"/>
      <c r="Y91" s="716"/>
      <c r="Z91" s="716"/>
      <c r="AA91" s="716"/>
      <c r="AB91" s="716"/>
      <c r="AC91" s="716"/>
      <c r="AD91" s="716"/>
      <c r="AE91" s="716"/>
      <c r="AF91" s="716"/>
      <c r="AG91" s="716"/>
      <c r="AH91" s="716"/>
      <c r="AI91" s="716"/>
      <c r="AJ91" s="716"/>
      <c r="AK91" s="716"/>
      <c r="AL91" s="716"/>
      <c r="AM91" s="716"/>
      <c r="AN91" s="716"/>
      <c r="AO91" s="716"/>
      <c r="AP91" s="716"/>
      <c r="AQ91" s="716"/>
      <c r="AR91" s="716"/>
      <c r="AS91" s="716"/>
      <c r="AT91" s="716"/>
      <c r="AU91" s="716"/>
      <c r="AV91" s="716"/>
      <c r="AW91" s="716"/>
      <c r="AX91" s="716"/>
      <c r="AY91" s="716"/>
      <c r="AZ91" s="716"/>
      <c r="BA91" s="716"/>
      <c r="BB91" s="716"/>
      <c r="BC91" s="716"/>
      <c r="BD91" s="716"/>
      <c r="BE91" s="716"/>
      <c r="BF91" s="716"/>
      <c r="BG91" s="716"/>
      <c r="BH91" s="716"/>
      <c r="BI91" s="716"/>
      <c r="BJ91" s="716"/>
      <c r="BK91" s="716"/>
      <c r="BL91" s="716"/>
      <c r="BM91" s="716"/>
      <c r="BN91" s="716"/>
      <c r="BO91" s="716"/>
      <c r="BP91" s="716"/>
      <c r="BQ91" s="716"/>
      <c r="BR91" s="716"/>
      <c r="BS91" s="716"/>
      <c r="BT91" s="716"/>
      <c r="BU91" s="716"/>
      <c r="BV91" s="716"/>
      <c r="BW91" s="716"/>
      <c r="BX91" s="716"/>
      <c r="BY91" s="716"/>
      <c r="BZ91" s="716"/>
      <c r="CA91" s="716"/>
      <c r="CB91" s="716"/>
      <c r="CC91" s="716"/>
      <c r="CD91" s="716"/>
      <c r="CE91" s="716"/>
      <c r="CF91" s="716"/>
      <c r="CG91" s="716"/>
      <c r="CH91" s="716"/>
      <c r="CI91" s="716"/>
      <c r="CJ91" s="716"/>
      <c r="CK91" s="716"/>
      <c r="CL91" s="716"/>
      <c r="CM91" s="716"/>
      <c r="CN91" s="716"/>
      <c r="CO91" s="716"/>
      <c r="CP91" s="716"/>
      <c r="CQ91" s="716"/>
      <c r="CR91" s="716"/>
      <c r="CS91" s="716"/>
      <c r="CT91" s="716"/>
      <c r="CU91" s="716"/>
      <c r="CV91" s="716"/>
      <c r="CW91" s="716"/>
      <c r="CX91" s="716"/>
      <c r="CY91" s="716"/>
      <c r="CZ91" s="716"/>
      <c r="DA91" s="716"/>
      <c r="DB91" s="716"/>
      <c r="DC91" s="716"/>
      <c r="DD91" s="716"/>
      <c r="DE91" s="716"/>
      <c r="DF91" s="716"/>
      <c r="DG91" s="716"/>
      <c r="DH91" s="716"/>
      <c r="DI91" s="285"/>
      <c r="DJ91" s="285"/>
      <c r="DK91" s="285"/>
      <c r="DL91" s="285"/>
      <c r="DM91" s="285"/>
      <c r="DN91" s="285"/>
      <c r="DO91" s="285"/>
      <c r="DP91" s="285"/>
      <c r="DQ91" s="285"/>
      <c r="DR91" s="285"/>
      <c r="DS91" s="285"/>
      <c r="DT91" s="285"/>
      <c r="DU91" s="285"/>
      <c r="DV91" s="285"/>
      <c r="DW91" s="285"/>
      <c r="DX91" s="285"/>
      <c r="DY91" s="285"/>
      <c r="DZ91" s="285"/>
      <c r="EA91" s="285"/>
      <c r="EB91" s="285"/>
      <c r="EC91" s="285"/>
      <c r="ED91" s="285"/>
      <c r="EE91" s="285"/>
      <c r="EF91" s="285"/>
      <c r="EG91" s="285"/>
      <c r="EH91" s="285"/>
      <c r="EI91" s="285"/>
      <c r="EJ91" s="285"/>
      <c r="EK91" s="285"/>
      <c r="EL91" s="285"/>
      <c r="EM91" s="285"/>
      <c r="EN91" s="285"/>
      <c r="EO91" s="285"/>
      <c r="EP91" s="285"/>
      <c r="EQ91" s="285"/>
      <c r="ER91" s="285"/>
      <c r="ES91" s="285"/>
      <c r="ET91" s="285"/>
      <c r="EU91" s="285"/>
      <c r="EV91" s="285"/>
      <c r="EW91" s="285"/>
      <c r="EX91" s="285"/>
      <c r="EY91" s="285"/>
      <c r="EZ91" s="285"/>
      <c r="FA91" s="285"/>
      <c r="FB91" s="285"/>
      <c r="FC91" s="285"/>
      <c r="FD91" s="285"/>
      <c r="FE91" s="285"/>
      <c r="FF91" s="285"/>
      <c r="FG91" s="285"/>
      <c r="FH91" s="285"/>
      <c r="FI91" s="285"/>
      <c r="FJ91" s="285"/>
      <c r="FK91" s="285"/>
      <c r="FL91" s="285"/>
      <c r="FM91" s="285"/>
      <c r="FN91" s="285"/>
      <c r="FO91" s="285"/>
      <c r="FP91" s="285"/>
      <c r="FQ91" s="285"/>
      <c r="FR91" s="285"/>
      <c r="FS91" s="285"/>
      <c r="FT91" s="285"/>
      <c r="FU91" s="285"/>
      <c r="FV91" s="285"/>
      <c r="FW91" s="285"/>
      <c r="FX91" s="285"/>
      <c r="FY91" s="285"/>
      <c r="FZ91" s="285"/>
      <c r="GA91" s="285"/>
      <c r="GB91" s="285"/>
      <c r="GC91" s="285"/>
      <c r="GD91" s="285"/>
      <c r="GE91" s="285"/>
      <c r="GF91" s="285"/>
      <c r="GG91" s="285"/>
      <c r="GH91" s="285"/>
      <c r="GI91" s="285"/>
      <c r="GJ91" s="285"/>
      <c r="GK91" s="285"/>
      <c r="GL91" s="285"/>
      <c r="GM91" s="285"/>
      <c r="GN91" s="285"/>
      <c r="GO91" s="285"/>
      <c r="GP91" s="285"/>
      <c r="GQ91" s="285"/>
      <c r="GR91" s="285"/>
      <c r="GS91" s="285"/>
      <c r="GT91" s="285"/>
      <c r="GU91" s="285"/>
      <c r="GV91" s="285"/>
      <c r="GW91" s="285"/>
      <c r="GX91" s="285"/>
      <c r="GY91" s="285"/>
      <c r="GZ91" s="285"/>
      <c r="HA91" s="285"/>
      <c r="HB91" s="285"/>
      <c r="HC91" s="285"/>
      <c r="HD91" s="285"/>
      <c r="HE91" s="285"/>
      <c r="HF91" s="285"/>
      <c r="HG91" s="285"/>
      <c r="HH91" s="285"/>
      <c r="HI91" s="285"/>
      <c r="HJ91" s="285"/>
      <c r="HK91" s="285"/>
      <c r="HL91" s="285"/>
      <c r="HM91" s="285"/>
      <c r="HN91" s="285"/>
      <c r="HO91" s="285"/>
      <c r="HP91" s="285"/>
      <c r="HQ91" s="285"/>
      <c r="HR91" s="285"/>
      <c r="HS91" s="285"/>
      <c r="HT91" s="285"/>
      <c r="HU91" s="285"/>
      <c r="HV91" s="285"/>
      <c r="HW91" s="285"/>
      <c r="HX91" s="285"/>
      <c r="HY91" s="285"/>
      <c r="HZ91" s="285"/>
      <c r="IA91" s="285"/>
      <c r="IB91" s="285"/>
      <c r="IC91" s="285"/>
      <c r="ID91" s="285"/>
      <c r="IE91" s="285"/>
      <c r="IF91" s="285"/>
      <c r="IG91" s="285"/>
      <c r="IH91" s="285"/>
      <c r="II91" s="285"/>
      <c r="IJ91" s="285"/>
      <c r="IK91" s="285"/>
      <c r="IL91" s="285"/>
      <c r="IM91" s="285"/>
      <c r="IN91" s="285"/>
      <c r="IO91" s="285"/>
      <c r="IP91" s="285"/>
      <c r="IQ91" s="285"/>
      <c r="IR91" s="285"/>
      <c r="IS91" s="285"/>
      <c r="IT91" s="285"/>
      <c r="IU91" s="285"/>
      <c r="IV91" s="285"/>
      <c r="IW91" s="285"/>
    </row>
    <row r="92" customFormat="false" ht="12.75" hidden="false" customHeight="true" outlineLevel="0" collapsed="false">
      <c r="A92" s="588"/>
      <c r="B92" s="588"/>
      <c r="C92" s="589"/>
      <c r="D92" s="96"/>
      <c r="E92" s="637"/>
      <c r="F92" s="643"/>
      <c r="G92" s="639"/>
      <c r="H92" s="592"/>
      <c r="I92" s="93"/>
      <c r="L92" s="608"/>
      <c r="M92" s="593"/>
      <c r="N92" s="593"/>
      <c r="O92" s="717"/>
      <c r="P92" s="640"/>
      <c r="Q92" s="641"/>
      <c r="R92" s="641"/>
      <c r="S92" s="640"/>
      <c r="T92" s="642"/>
      <c r="U92" s="716"/>
      <c r="V92" s="716"/>
      <c r="W92" s="716"/>
      <c r="X92" s="716"/>
      <c r="Y92" s="716"/>
      <c r="Z92" s="716"/>
      <c r="AA92" s="716"/>
      <c r="AB92" s="716"/>
      <c r="AC92" s="716"/>
      <c r="AD92" s="716"/>
      <c r="AE92" s="716"/>
      <c r="AF92" s="716"/>
      <c r="AG92" s="716"/>
      <c r="AH92" s="716"/>
      <c r="AI92" s="716"/>
      <c r="AJ92" s="716"/>
      <c r="AK92" s="716"/>
      <c r="AL92" s="716"/>
      <c r="AM92" s="716"/>
      <c r="AN92" s="716"/>
      <c r="AO92" s="716"/>
      <c r="AP92" s="716"/>
      <c r="AQ92" s="716"/>
      <c r="AR92" s="716"/>
      <c r="AS92" s="716"/>
      <c r="AT92" s="716"/>
      <c r="AU92" s="716"/>
      <c r="AV92" s="716"/>
      <c r="AW92" s="716"/>
      <c r="AX92" s="716"/>
      <c r="AY92" s="716"/>
      <c r="AZ92" s="716"/>
      <c r="BA92" s="716"/>
      <c r="BB92" s="716"/>
      <c r="BC92" s="716"/>
      <c r="BD92" s="716"/>
      <c r="BE92" s="716"/>
      <c r="BF92" s="716"/>
      <c r="BG92" s="716"/>
      <c r="BH92" s="716"/>
      <c r="BI92" s="716"/>
      <c r="BJ92" s="716"/>
      <c r="BK92" s="716"/>
      <c r="BL92" s="716"/>
      <c r="BM92" s="716"/>
      <c r="BN92" s="716"/>
      <c r="BO92" s="716"/>
      <c r="BP92" s="716"/>
      <c r="BQ92" s="716"/>
      <c r="BR92" s="716"/>
      <c r="BS92" s="716"/>
      <c r="BT92" s="716"/>
      <c r="BU92" s="716"/>
      <c r="BV92" s="716"/>
      <c r="BW92" s="716"/>
      <c r="BX92" s="716"/>
      <c r="BY92" s="716"/>
      <c r="BZ92" s="716"/>
      <c r="CA92" s="716"/>
      <c r="CB92" s="716"/>
      <c r="CC92" s="716"/>
      <c r="CD92" s="716"/>
      <c r="CE92" s="716"/>
      <c r="CF92" s="716"/>
      <c r="CG92" s="716"/>
      <c r="CH92" s="716"/>
      <c r="CI92" s="716"/>
      <c r="CJ92" s="716"/>
      <c r="CK92" s="716"/>
      <c r="CL92" s="716"/>
      <c r="CM92" s="716"/>
      <c r="CN92" s="716"/>
      <c r="CO92" s="716"/>
      <c r="CP92" s="716"/>
      <c r="CQ92" s="716"/>
      <c r="CR92" s="716"/>
      <c r="CS92" s="716"/>
      <c r="CT92" s="716"/>
      <c r="CU92" s="716"/>
      <c r="CV92" s="716"/>
      <c r="CW92" s="716"/>
      <c r="CX92" s="716"/>
      <c r="CY92" s="716"/>
      <c r="CZ92" s="716"/>
      <c r="DA92" s="716"/>
      <c r="DB92" s="716"/>
      <c r="DC92" s="716"/>
      <c r="DD92" s="716"/>
      <c r="DE92" s="716"/>
      <c r="DF92" s="716"/>
      <c r="DG92" s="716"/>
      <c r="DH92" s="716"/>
      <c r="DI92" s="285"/>
      <c r="DJ92" s="285"/>
      <c r="DK92" s="285"/>
      <c r="DL92" s="285"/>
      <c r="DM92" s="285"/>
      <c r="DN92" s="285"/>
      <c r="DO92" s="285"/>
      <c r="DP92" s="285"/>
      <c r="DQ92" s="285"/>
      <c r="DR92" s="285"/>
      <c r="DS92" s="285"/>
      <c r="DT92" s="285"/>
      <c r="DU92" s="285"/>
      <c r="DV92" s="285"/>
      <c r="DW92" s="285"/>
      <c r="DX92" s="285"/>
      <c r="DY92" s="285"/>
      <c r="DZ92" s="285"/>
      <c r="EA92" s="285"/>
      <c r="EB92" s="285"/>
      <c r="EC92" s="285"/>
      <c r="ED92" s="285"/>
      <c r="EE92" s="285"/>
      <c r="EF92" s="285"/>
      <c r="EG92" s="285"/>
      <c r="EH92" s="285"/>
      <c r="EI92" s="285"/>
      <c r="EJ92" s="285"/>
      <c r="EK92" s="285"/>
      <c r="EL92" s="285"/>
      <c r="EM92" s="285"/>
      <c r="EN92" s="285"/>
      <c r="EO92" s="285"/>
      <c r="EP92" s="285"/>
      <c r="EQ92" s="285"/>
      <c r="ER92" s="285"/>
      <c r="ES92" s="285"/>
      <c r="ET92" s="285"/>
      <c r="EU92" s="285"/>
      <c r="EV92" s="285"/>
      <c r="EW92" s="285"/>
      <c r="EX92" s="285"/>
      <c r="EY92" s="285"/>
      <c r="EZ92" s="285"/>
      <c r="FA92" s="285"/>
      <c r="FB92" s="285"/>
      <c r="FC92" s="285"/>
      <c r="FD92" s="285"/>
      <c r="FE92" s="285"/>
      <c r="FF92" s="285"/>
      <c r="FG92" s="285"/>
      <c r="FH92" s="285"/>
      <c r="FI92" s="285"/>
      <c r="FJ92" s="285"/>
      <c r="FK92" s="285"/>
      <c r="FL92" s="285"/>
      <c r="FM92" s="285"/>
      <c r="FN92" s="285"/>
      <c r="FO92" s="285"/>
      <c r="FP92" s="285"/>
      <c r="FQ92" s="285"/>
      <c r="FR92" s="285"/>
      <c r="FS92" s="285"/>
      <c r="FT92" s="285"/>
      <c r="FU92" s="285"/>
      <c r="FV92" s="285"/>
      <c r="FW92" s="285"/>
      <c r="FX92" s="285"/>
      <c r="FY92" s="285"/>
      <c r="FZ92" s="285"/>
      <c r="GA92" s="285"/>
      <c r="GB92" s="285"/>
      <c r="GC92" s="285"/>
      <c r="GD92" s="285"/>
      <c r="GE92" s="285"/>
      <c r="GF92" s="285"/>
      <c r="GG92" s="285"/>
      <c r="GH92" s="285"/>
      <c r="GI92" s="285"/>
      <c r="GJ92" s="285"/>
      <c r="GK92" s="285"/>
      <c r="GL92" s="285"/>
      <c r="GM92" s="285"/>
      <c r="GN92" s="285"/>
      <c r="GO92" s="285"/>
      <c r="GP92" s="285"/>
      <c r="GQ92" s="285"/>
      <c r="GR92" s="285"/>
      <c r="GS92" s="285"/>
      <c r="GT92" s="285"/>
      <c r="GU92" s="285"/>
      <c r="GV92" s="285"/>
      <c r="GW92" s="285"/>
      <c r="GX92" s="285"/>
      <c r="GY92" s="285"/>
      <c r="GZ92" s="285"/>
      <c r="HA92" s="285"/>
      <c r="HB92" s="285"/>
      <c r="HC92" s="285"/>
      <c r="HD92" s="285"/>
      <c r="HE92" s="285"/>
      <c r="HF92" s="285"/>
      <c r="HG92" s="285"/>
      <c r="HH92" s="285"/>
      <c r="HI92" s="285"/>
      <c r="HJ92" s="285"/>
      <c r="HK92" s="285"/>
      <c r="HL92" s="285"/>
      <c r="HM92" s="285"/>
      <c r="HN92" s="285"/>
      <c r="HO92" s="285"/>
      <c r="HP92" s="285"/>
      <c r="HQ92" s="285"/>
      <c r="HR92" s="285"/>
      <c r="HS92" s="285"/>
      <c r="HT92" s="285"/>
      <c r="HU92" s="285"/>
      <c r="HV92" s="285"/>
      <c r="HW92" s="285"/>
      <c r="HX92" s="285"/>
      <c r="HY92" s="285"/>
      <c r="HZ92" s="285"/>
      <c r="IA92" s="285"/>
      <c r="IB92" s="285"/>
      <c r="IC92" s="285"/>
      <c r="ID92" s="285"/>
      <c r="IE92" s="285"/>
      <c r="IF92" s="285"/>
      <c r="IG92" s="285"/>
      <c r="IH92" s="285"/>
      <c r="II92" s="285"/>
      <c r="IJ92" s="285"/>
      <c r="IK92" s="285"/>
      <c r="IL92" s="285"/>
      <c r="IM92" s="285"/>
      <c r="IN92" s="285"/>
      <c r="IO92" s="285"/>
      <c r="IP92" s="285"/>
      <c r="IQ92" s="285"/>
      <c r="IR92" s="285"/>
      <c r="IS92" s="285"/>
      <c r="IT92" s="285"/>
      <c r="IU92" s="285"/>
      <c r="IV92" s="285"/>
      <c r="IW92" s="285"/>
    </row>
    <row r="93" customFormat="false" ht="12.75" hidden="false" customHeight="true" outlineLevel="0" collapsed="false">
      <c r="A93" s="644" t="s">
        <v>584</v>
      </c>
      <c r="B93" s="644" t="s">
        <v>558</v>
      </c>
      <c r="C93" s="589"/>
      <c r="D93" s="96"/>
      <c r="E93" s="637"/>
      <c r="F93" s="639"/>
      <c r="G93" s="639"/>
      <c r="H93" s="592"/>
      <c r="L93" s="593"/>
      <c r="M93" s="593"/>
      <c r="N93" s="593"/>
      <c r="O93" s="717"/>
      <c r="P93" s="640"/>
      <c r="Q93" s="641"/>
      <c r="R93" s="641"/>
      <c r="S93" s="640"/>
      <c r="T93" s="642"/>
      <c r="U93" s="716"/>
      <c r="V93" s="716"/>
      <c r="W93" s="716"/>
      <c r="X93" s="716"/>
      <c r="Y93" s="716"/>
      <c r="Z93" s="716"/>
      <c r="AA93" s="716"/>
      <c r="AB93" s="716"/>
      <c r="AC93" s="716"/>
      <c r="AD93" s="716"/>
      <c r="AE93" s="716"/>
      <c r="AF93" s="716"/>
      <c r="AG93" s="716"/>
      <c r="AH93" s="716"/>
      <c r="AI93" s="716"/>
      <c r="AJ93" s="716"/>
      <c r="AK93" s="716"/>
      <c r="AL93" s="716"/>
      <c r="AM93" s="716"/>
      <c r="AN93" s="716"/>
      <c r="AO93" s="716"/>
      <c r="AP93" s="716"/>
      <c r="AQ93" s="716"/>
      <c r="AR93" s="716"/>
      <c r="AS93" s="716"/>
      <c r="AT93" s="716"/>
      <c r="AU93" s="716"/>
      <c r="AV93" s="716"/>
      <c r="AW93" s="716"/>
      <c r="AX93" s="716"/>
      <c r="AY93" s="716"/>
      <c r="AZ93" s="716"/>
      <c r="BA93" s="716"/>
      <c r="BB93" s="716"/>
      <c r="BC93" s="716"/>
      <c r="BD93" s="716"/>
      <c r="BE93" s="716"/>
      <c r="BF93" s="716"/>
      <c r="BG93" s="716"/>
      <c r="BH93" s="716"/>
      <c r="BI93" s="716"/>
      <c r="BJ93" s="716"/>
      <c r="BK93" s="716"/>
      <c r="BL93" s="716"/>
      <c r="BM93" s="716"/>
      <c r="BN93" s="716"/>
      <c r="BO93" s="716"/>
      <c r="BP93" s="716"/>
      <c r="BQ93" s="716"/>
      <c r="BR93" s="716"/>
      <c r="BS93" s="716"/>
      <c r="BT93" s="716"/>
      <c r="BU93" s="716"/>
      <c r="BV93" s="716"/>
      <c r="BW93" s="716"/>
      <c r="BX93" s="716"/>
      <c r="BY93" s="716"/>
      <c r="BZ93" s="716"/>
      <c r="CA93" s="716"/>
      <c r="CB93" s="716"/>
      <c r="CC93" s="716"/>
      <c r="CD93" s="716"/>
      <c r="CE93" s="716"/>
      <c r="CF93" s="716"/>
      <c r="CG93" s="716"/>
      <c r="CH93" s="716"/>
      <c r="CI93" s="716"/>
      <c r="CJ93" s="716"/>
      <c r="CK93" s="716"/>
      <c r="CL93" s="716"/>
      <c r="CM93" s="716"/>
      <c r="CN93" s="716"/>
      <c r="CO93" s="716"/>
      <c r="CP93" s="716"/>
      <c r="CQ93" s="716"/>
      <c r="CR93" s="716"/>
      <c r="CS93" s="716"/>
      <c r="CT93" s="716"/>
      <c r="CU93" s="716"/>
      <c r="CV93" s="716"/>
      <c r="CW93" s="716"/>
      <c r="CX93" s="716"/>
      <c r="CY93" s="716"/>
      <c r="CZ93" s="716"/>
      <c r="DA93" s="716"/>
      <c r="DB93" s="716"/>
      <c r="DC93" s="716"/>
      <c r="DD93" s="716"/>
      <c r="DE93" s="716"/>
      <c r="DF93" s="716"/>
      <c r="DG93" s="716"/>
      <c r="DH93" s="716"/>
      <c r="DI93" s="285"/>
      <c r="DJ93" s="285"/>
      <c r="DK93" s="285"/>
      <c r="DL93" s="285"/>
      <c r="DM93" s="285"/>
      <c r="DN93" s="285"/>
      <c r="DO93" s="285"/>
      <c r="DP93" s="285"/>
      <c r="DQ93" s="285"/>
      <c r="DR93" s="285"/>
      <c r="DS93" s="285"/>
      <c r="DT93" s="285"/>
      <c r="DU93" s="285"/>
      <c r="DV93" s="285"/>
      <c r="DW93" s="285"/>
      <c r="DX93" s="285"/>
      <c r="DY93" s="285"/>
      <c r="DZ93" s="285"/>
      <c r="EA93" s="285"/>
      <c r="EB93" s="285"/>
      <c r="EC93" s="285"/>
      <c r="ED93" s="285"/>
      <c r="EE93" s="285"/>
      <c r="EF93" s="285"/>
      <c r="EG93" s="285"/>
      <c r="EH93" s="285"/>
      <c r="EI93" s="285"/>
      <c r="EJ93" s="285"/>
      <c r="EK93" s="285"/>
      <c r="EL93" s="285"/>
      <c r="EM93" s="285"/>
      <c r="EN93" s="285"/>
      <c r="EO93" s="285"/>
      <c r="EP93" s="285"/>
      <c r="EQ93" s="285"/>
      <c r="ER93" s="285"/>
      <c r="ES93" s="285"/>
      <c r="ET93" s="285"/>
      <c r="EU93" s="285"/>
      <c r="EV93" s="285"/>
      <c r="EW93" s="285"/>
      <c r="EX93" s="285"/>
      <c r="EY93" s="285"/>
      <c r="EZ93" s="285"/>
      <c r="FA93" s="285"/>
      <c r="FB93" s="285"/>
      <c r="FC93" s="285"/>
      <c r="FD93" s="285"/>
      <c r="FE93" s="285"/>
      <c r="FF93" s="285"/>
      <c r="FG93" s="285"/>
      <c r="FH93" s="285"/>
      <c r="FI93" s="285"/>
      <c r="FJ93" s="285"/>
      <c r="FK93" s="285"/>
      <c r="FL93" s="285"/>
      <c r="FM93" s="285"/>
      <c r="FN93" s="285"/>
      <c r="FO93" s="285"/>
      <c r="FP93" s="285"/>
      <c r="FQ93" s="285"/>
      <c r="FR93" s="285"/>
      <c r="FS93" s="285"/>
      <c r="FT93" s="285"/>
      <c r="FU93" s="285"/>
      <c r="FV93" s="285"/>
      <c r="FW93" s="285"/>
      <c r="FX93" s="285"/>
      <c r="FY93" s="285"/>
      <c r="FZ93" s="285"/>
      <c r="GA93" s="285"/>
      <c r="GB93" s="285"/>
      <c r="GC93" s="285"/>
      <c r="GD93" s="285"/>
      <c r="GE93" s="285"/>
      <c r="GF93" s="285"/>
      <c r="GG93" s="285"/>
      <c r="GH93" s="285"/>
      <c r="GI93" s="285"/>
      <c r="GJ93" s="285"/>
      <c r="GK93" s="285"/>
      <c r="GL93" s="285"/>
      <c r="GM93" s="285"/>
      <c r="GN93" s="285"/>
      <c r="GO93" s="285"/>
      <c r="GP93" s="285"/>
      <c r="GQ93" s="285"/>
      <c r="GR93" s="285"/>
      <c r="GS93" s="285"/>
      <c r="GT93" s="285"/>
      <c r="GU93" s="285"/>
      <c r="GV93" s="285"/>
      <c r="GW93" s="285"/>
      <c r="GX93" s="285"/>
      <c r="GY93" s="285"/>
      <c r="GZ93" s="285"/>
      <c r="HA93" s="285"/>
      <c r="HB93" s="285"/>
      <c r="HC93" s="285"/>
      <c r="HD93" s="285"/>
      <c r="HE93" s="285"/>
      <c r="HF93" s="285"/>
      <c r="HG93" s="285"/>
      <c r="HH93" s="285"/>
      <c r="HI93" s="285"/>
      <c r="HJ93" s="285"/>
      <c r="HK93" s="285"/>
      <c r="HL93" s="285"/>
      <c r="HM93" s="285"/>
      <c r="HN93" s="285"/>
      <c r="HO93" s="285"/>
      <c r="HP93" s="285"/>
      <c r="HQ93" s="285"/>
      <c r="HR93" s="285"/>
      <c r="HS93" s="285"/>
      <c r="HT93" s="285"/>
      <c r="HU93" s="285"/>
      <c r="HV93" s="285"/>
      <c r="HW93" s="285"/>
      <c r="HX93" s="285"/>
      <c r="HY93" s="285"/>
      <c r="HZ93" s="285"/>
      <c r="IA93" s="285"/>
      <c r="IB93" s="285"/>
      <c r="IC93" s="285"/>
      <c r="ID93" s="285"/>
      <c r="IE93" s="285"/>
      <c r="IF93" s="285"/>
      <c r="IG93" s="285"/>
      <c r="IH93" s="285"/>
      <c r="II93" s="285"/>
      <c r="IJ93" s="285"/>
      <c r="IK93" s="285"/>
      <c r="IL93" s="285"/>
      <c r="IM93" s="285"/>
      <c r="IN93" s="285"/>
      <c r="IO93" s="285"/>
      <c r="IP93" s="285"/>
      <c r="IQ93" s="285"/>
      <c r="IR93" s="285"/>
      <c r="IS93" s="285"/>
      <c r="IT93" s="285"/>
      <c r="IU93" s="285"/>
      <c r="IV93" s="285"/>
      <c r="IW93" s="285"/>
    </row>
    <row r="94" customFormat="false" ht="12.75" hidden="false" customHeight="true" outlineLevel="0" collapsed="false">
      <c r="A94" s="94" t="n">
        <v>24670</v>
      </c>
      <c r="B94" s="94" t="s">
        <v>652</v>
      </c>
      <c r="C94" s="95" t="s">
        <v>589</v>
      </c>
      <c r="D94" s="95" t="s">
        <v>653</v>
      </c>
      <c r="E94" s="94" t="n">
        <f aca="false">$E$2</f>
        <v>30</v>
      </c>
      <c r="F94" s="616" t="n">
        <v>10000</v>
      </c>
      <c r="G94" s="616" t="n">
        <f aca="false">SUM(E94*F94)</f>
        <v>300000</v>
      </c>
      <c r="H94" s="582" t="n">
        <f aca="false">SUM(I94*30.4)</f>
        <v>4.60256</v>
      </c>
      <c r="I94" s="93" t="n">
        <v>0.1514</v>
      </c>
      <c r="J94" s="93" t="n">
        <v>0.0186</v>
      </c>
      <c r="K94" s="93" t="n">
        <f aca="false">SUM(I94+J94)</f>
        <v>0.17</v>
      </c>
      <c r="L94" s="584" t="n">
        <f aca="false">SUM(I94*G94)</f>
        <v>45420</v>
      </c>
      <c r="M94" s="584" t="n">
        <f aca="false">SUM(J94*G94)</f>
        <v>5580</v>
      </c>
      <c r="N94" s="584" t="n">
        <f aca="false">SUM(L94:M94)</f>
        <v>51000</v>
      </c>
      <c r="O94" s="584" t="s">
        <v>654</v>
      </c>
      <c r="P94" s="684" t="s">
        <v>655</v>
      </c>
      <c r="Q94" s="621" t="s">
        <v>584</v>
      </c>
      <c r="R94" s="621" t="s">
        <v>558</v>
      </c>
      <c r="S94" s="684"/>
      <c r="T94" s="66" t="s">
        <v>591</v>
      </c>
      <c r="U94" s="697"/>
      <c r="V94" s="697"/>
      <c r="W94" s="697"/>
      <c r="X94" s="697"/>
      <c r="Y94" s="697"/>
      <c r="Z94" s="697"/>
      <c r="AA94" s="697"/>
      <c r="AB94" s="697"/>
      <c r="AC94" s="697"/>
      <c r="AD94" s="697"/>
      <c r="AE94" s="697"/>
      <c r="AF94" s="697"/>
      <c r="AG94" s="697"/>
      <c r="AH94" s="697"/>
      <c r="AI94" s="697"/>
      <c r="AJ94" s="697"/>
      <c r="AK94" s="697"/>
      <c r="AL94" s="697"/>
      <c r="AM94" s="697"/>
      <c r="AN94" s="697"/>
      <c r="AO94" s="697"/>
      <c r="AP94" s="697"/>
      <c r="AQ94" s="697"/>
      <c r="AR94" s="697"/>
      <c r="AS94" s="697"/>
      <c r="AT94" s="697"/>
      <c r="AU94" s="697"/>
      <c r="AV94" s="697"/>
      <c r="AW94" s="697"/>
      <c r="AX94" s="697"/>
      <c r="AY94" s="697"/>
      <c r="AZ94" s="697"/>
      <c r="BA94" s="697"/>
      <c r="BB94" s="697"/>
      <c r="BC94" s="697"/>
      <c r="BD94" s="697"/>
      <c r="BE94" s="697"/>
      <c r="BF94" s="697"/>
      <c r="BG94" s="697"/>
      <c r="BH94" s="697"/>
      <c r="BI94" s="697"/>
      <c r="BJ94" s="697"/>
      <c r="BK94" s="697"/>
      <c r="BL94" s="697"/>
      <c r="BM94" s="697"/>
      <c r="BN94" s="697"/>
      <c r="BO94" s="697"/>
      <c r="BP94" s="697"/>
      <c r="BQ94" s="697"/>
      <c r="BR94" s="697"/>
      <c r="BS94" s="697"/>
      <c r="BT94" s="697"/>
      <c r="BU94" s="697"/>
      <c r="BV94" s="697"/>
      <c r="BW94" s="697"/>
      <c r="BX94" s="697"/>
      <c r="BY94" s="697"/>
      <c r="BZ94" s="697"/>
      <c r="CA94" s="697"/>
      <c r="CB94" s="697"/>
      <c r="CC94" s="697"/>
      <c r="CD94" s="697"/>
      <c r="CE94" s="697"/>
      <c r="CF94" s="697"/>
      <c r="CG94" s="697"/>
      <c r="CH94" s="697"/>
      <c r="CI94" s="697"/>
      <c r="CJ94" s="697"/>
      <c r="CK94" s="697"/>
      <c r="CL94" s="697"/>
      <c r="CM94" s="697"/>
      <c r="CN94" s="697"/>
      <c r="CO94" s="697"/>
      <c r="CP94" s="697"/>
      <c r="CQ94" s="697"/>
      <c r="CR94" s="697"/>
      <c r="CS94" s="697"/>
      <c r="CT94" s="697"/>
      <c r="CU94" s="697"/>
      <c r="CV94" s="697"/>
      <c r="CW94" s="697"/>
      <c r="CX94" s="697"/>
      <c r="CY94" s="697"/>
      <c r="CZ94" s="697"/>
      <c r="DA94" s="697"/>
      <c r="DB94" s="697"/>
      <c r="DC94" s="697"/>
      <c r="DD94" s="697"/>
      <c r="DE94" s="697"/>
      <c r="DF94" s="697"/>
      <c r="DG94" s="697"/>
      <c r="DH94" s="697"/>
      <c r="DI94" s="587"/>
      <c r="DJ94" s="587"/>
      <c r="DK94" s="587"/>
      <c r="DL94" s="587"/>
      <c r="DM94" s="587"/>
      <c r="DN94" s="587"/>
      <c r="DO94" s="587"/>
      <c r="DP94" s="587"/>
      <c r="DQ94" s="587"/>
      <c r="DR94" s="587"/>
      <c r="DS94" s="587"/>
      <c r="DT94" s="587"/>
      <c r="DU94" s="587"/>
      <c r="DV94" s="587"/>
      <c r="DW94" s="587"/>
      <c r="DX94" s="587"/>
      <c r="DY94" s="587"/>
      <c r="DZ94" s="587"/>
      <c r="EA94" s="587"/>
      <c r="EB94" s="587"/>
      <c r="EC94" s="587"/>
      <c r="ED94" s="587"/>
      <c r="EE94" s="587"/>
      <c r="EF94" s="587"/>
      <c r="EG94" s="587"/>
      <c r="EH94" s="587"/>
      <c r="EI94" s="587"/>
      <c r="EJ94" s="587"/>
      <c r="EK94" s="587"/>
      <c r="EL94" s="587"/>
      <c r="EM94" s="587"/>
      <c r="EN94" s="587"/>
      <c r="EO94" s="587"/>
      <c r="EP94" s="587"/>
      <c r="EQ94" s="587"/>
      <c r="ER94" s="587"/>
      <c r="ES94" s="587"/>
      <c r="ET94" s="587"/>
      <c r="EU94" s="587"/>
      <c r="EV94" s="587"/>
      <c r="EW94" s="587"/>
      <c r="EX94" s="587"/>
      <c r="EY94" s="587"/>
      <c r="EZ94" s="587"/>
      <c r="FA94" s="587"/>
      <c r="FB94" s="587"/>
      <c r="FC94" s="587"/>
      <c r="FD94" s="587"/>
      <c r="FE94" s="587"/>
      <c r="FF94" s="587"/>
      <c r="FG94" s="587"/>
      <c r="FH94" s="587"/>
      <c r="FI94" s="587"/>
      <c r="FJ94" s="587"/>
      <c r="FK94" s="587"/>
      <c r="FL94" s="587"/>
      <c r="FM94" s="587"/>
      <c r="FN94" s="587"/>
      <c r="FO94" s="587"/>
      <c r="FP94" s="587"/>
      <c r="FQ94" s="587"/>
      <c r="FR94" s="587"/>
      <c r="FS94" s="587"/>
      <c r="FT94" s="587"/>
      <c r="FU94" s="587"/>
      <c r="FV94" s="587"/>
      <c r="FW94" s="587"/>
      <c r="FX94" s="587"/>
      <c r="FY94" s="587"/>
      <c r="FZ94" s="587"/>
      <c r="GA94" s="587"/>
      <c r="GB94" s="587"/>
      <c r="GC94" s="587"/>
      <c r="GD94" s="587"/>
      <c r="GE94" s="587"/>
      <c r="GF94" s="587"/>
      <c r="GG94" s="587"/>
      <c r="GH94" s="587"/>
      <c r="GI94" s="587"/>
      <c r="GJ94" s="587"/>
      <c r="GK94" s="587"/>
      <c r="GL94" s="587"/>
      <c r="GM94" s="587"/>
      <c r="GN94" s="587"/>
      <c r="GO94" s="587"/>
      <c r="GP94" s="587"/>
      <c r="GQ94" s="587"/>
      <c r="GR94" s="587"/>
      <c r="GS94" s="587"/>
      <c r="GT94" s="587"/>
      <c r="GU94" s="587"/>
      <c r="GV94" s="587"/>
      <c r="GW94" s="587"/>
      <c r="GX94" s="587"/>
      <c r="GY94" s="587"/>
      <c r="GZ94" s="587"/>
      <c r="HA94" s="587"/>
      <c r="HB94" s="587"/>
      <c r="HC94" s="587"/>
      <c r="HD94" s="587"/>
      <c r="HE94" s="587"/>
      <c r="HF94" s="587"/>
      <c r="HG94" s="587"/>
      <c r="HH94" s="587"/>
      <c r="HI94" s="587"/>
      <c r="HJ94" s="587"/>
      <c r="HK94" s="587"/>
      <c r="HL94" s="587"/>
      <c r="HM94" s="587"/>
      <c r="HN94" s="587"/>
      <c r="HO94" s="587"/>
      <c r="HP94" s="587"/>
      <c r="HQ94" s="587"/>
      <c r="HR94" s="587"/>
      <c r="HS94" s="587"/>
      <c r="HT94" s="587"/>
      <c r="HU94" s="587"/>
      <c r="HV94" s="587"/>
      <c r="HW94" s="587"/>
      <c r="HX94" s="587"/>
      <c r="HY94" s="587"/>
      <c r="HZ94" s="587"/>
      <c r="IA94" s="587"/>
      <c r="IB94" s="587"/>
      <c r="IC94" s="587"/>
      <c r="ID94" s="587"/>
      <c r="IE94" s="587"/>
      <c r="IF94" s="587"/>
      <c r="IG94" s="587"/>
      <c r="IH94" s="587"/>
      <c r="II94" s="587"/>
      <c r="IJ94" s="587"/>
      <c r="IK94" s="587"/>
      <c r="IL94" s="587"/>
      <c r="IM94" s="587"/>
      <c r="IN94" s="587"/>
      <c r="IO94" s="587"/>
      <c r="IP94" s="587"/>
      <c r="IQ94" s="587"/>
      <c r="IR94" s="587"/>
      <c r="IS94" s="587"/>
      <c r="IT94" s="587"/>
      <c r="IU94" s="587"/>
      <c r="IV94" s="587"/>
      <c r="IW94" s="587"/>
    </row>
    <row r="95" customFormat="false" ht="12.75" hidden="false" customHeight="true" outlineLevel="0" collapsed="false">
      <c r="A95" s="94" t="n">
        <v>25071</v>
      </c>
      <c r="B95" s="94" t="s">
        <v>649</v>
      </c>
      <c r="C95" s="95" t="s">
        <v>589</v>
      </c>
      <c r="D95" s="95" t="n">
        <v>39782</v>
      </c>
      <c r="E95" s="94" t="n">
        <f aca="false">$E$2</f>
        <v>30</v>
      </c>
      <c r="F95" s="616" t="n">
        <v>30000</v>
      </c>
      <c r="G95" s="616" t="n">
        <f aca="false">SUM(E95*F95)</f>
        <v>900000</v>
      </c>
      <c r="H95" s="582" t="n">
        <f aca="false">SUM(I95*30.4)</f>
        <v>4.75456</v>
      </c>
      <c r="I95" s="93" t="n">
        <v>0.1564</v>
      </c>
      <c r="J95" s="93" t="n">
        <v>0.0186</v>
      </c>
      <c r="K95" s="93" t="n">
        <f aca="false">SUM(I95+J95)</f>
        <v>0.175</v>
      </c>
      <c r="L95" s="584" t="n">
        <f aca="false">SUM(I95*G95)</f>
        <v>140760</v>
      </c>
      <c r="M95" s="584" t="n">
        <f aca="false">SUM(J95*G95)</f>
        <v>16740</v>
      </c>
      <c r="N95" s="584" t="n">
        <f aca="false">SUM(L95:M95)</f>
        <v>157500</v>
      </c>
      <c r="O95" s="717" t="s">
        <v>650</v>
      </c>
      <c r="P95" s="617" t="s">
        <v>651</v>
      </c>
      <c r="Q95" s="621" t="s">
        <v>577</v>
      </c>
      <c r="R95" s="621" t="s">
        <v>558</v>
      </c>
      <c r="S95" s="617"/>
      <c r="T95" s="66" t="s">
        <v>591</v>
      </c>
      <c r="U95" s="697"/>
      <c r="V95" s="697"/>
      <c r="W95" s="697"/>
      <c r="X95" s="697"/>
      <c r="Y95" s="697"/>
      <c r="Z95" s="697"/>
      <c r="AA95" s="697"/>
      <c r="AB95" s="697"/>
      <c r="AC95" s="697"/>
      <c r="AD95" s="697"/>
      <c r="AE95" s="697"/>
      <c r="AF95" s="697"/>
      <c r="AG95" s="697"/>
      <c r="AH95" s="697"/>
      <c r="AI95" s="697"/>
      <c r="AJ95" s="697"/>
      <c r="AK95" s="697"/>
      <c r="AL95" s="697"/>
      <c r="AM95" s="697"/>
      <c r="AN95" s="697"/>
      <c r="AO95" s="697"/>
      <c r="AP95" s="697"/>
      <c r="AQ95" s="697"/>
      <c r="AR95" s="697"/>
      <c r="AS95" s="697"/>
      <c r="AT95" s="697"/>
      <c r="AU95" s="697"/>
      <c r="AV95" s="697"/>
      <c r="AW95" s="697"/>
      <c r="AX95" s="697"/>
      <c r="AY95" s="697"/>
      <c r="AZ95" s="697"/>
      <c r="BA95" s="697"/>
      <c r="BB95" s="697"/>
      <c r="BC95" s="697"/>
      <c r="BD95" s="697"/>
      <c r="BE95" s="697"/>
      <c r="BF95" s="697"/>
      <c r="BG95" s="697"/>
      <c r="BH95" s="697"/>
      <c r="BI95" s="697"/>
      <c r="BJ95" s="697"/>
      <c r="BK95" s="697"/>
      <c r="BL95" s="697"/>
      <c r="BM95" s="697"/>
      <c r="BN95" s="697"/>
      <c r="BO95" s="697"/>
      <c r="BP95" s="697"/>
      <c r="BQ95" s="697"/>
      <c r="BR95" s="697"/>
      <c r="BS95" s="697"/>
      <c r="BT95" s="697"/>
      <c r="BU95" s="697"/>
      <c r="BV95" s="697"/>
      <c r="BW95" s="697"/>
      <c r="BX95" s="697"/>
      <c r="BY95" s="697"/>
      <c r="BZ95" s="697"/>
      <c r="CA95" s="697"/>
      <c r="CB95" s="697"/>
      <c r="CC95" s="697"/>
      <c r="CD95" s="697"/>
      <c r="CE95" s="697"/>
      <c r="CF95" s="697"/>
      <c r="CG95" s="697"/>
      <c r="CH95" s="697"/>
      <c r="CI95" s="697"/>
      <c r="CJ95" s="697"/>
      <c r="CK95" s="697"/>
      <c r="CL95" s="697"/>
      <c r="CM95" s="697"/>
      <c r="CN95" s="697"/>
      <c r="CO95" s="697"/>
      <c r="CP95" s="697"/>
      <c r="CQ95" s="697"/>
      <c r="CR95" s="697"/>
      <c r="CS95" s="697"/>
      <c r="CT95" s="697"/>
      <c r="CU95" s="697"/>
      <c r="CV95" s="697"/>
      <c r="CW95" s="697"/>
      <c r="CX95" s="697"/>
      <c r="CY95" s="697"/>
      <c r="CZ95" s="697"/>
      <c r="DA95" s="697"/>
      <c r="DB95" s="697"/>
      <c r="DC95" s="697"/>
      <c r="DD95" s="697"/>
      <c r="DE95" s="697"/>
      <c r="DF95" s="697"/>
      <c r="DG95" s="697"/>
      <c r="DH95" s="697"/>
      <c r="DI95" s="587"/>
      <c r="DJ95" s="587"/>
      <c r="DK95" s="587"/>
      <c r="DL95" s="587"/>
      <c r="DM95" s="587"/>
      <c r="DN95" s="587"/>
      <c r="DO95" s="587"/>
      <c r="DP95" s="587"/>
      <c r="DQ95" s="587"/>
      <c r="DR95" s="587"/>
      <c r="DS95" s="587"/>
      <c r="DT95" s="587"/>
      <c r="DU95" s="587"/>
      <c r="DV95" s="587"/>
      <c r="DW95" s="587"/>
      <c r="DX95" s="587"/>
      <c r="DY95" s="587"/>
      <c r="DZ95" s="587"/>
      <c r="EA95" s="587"/>
      <c r="EB95" s="587"/>
      <c r="EC95" s="587"/>
      <c r="ED95" s="587"/>
      <c r="EE95" s="587"/>
      <c r="EF95" s="587"/>
      <c r="EG95" s="587"/>
      <c r="EH95" s="587"/>
      <c r="EI95" s="587"/>
      <c r="EJ95" s="587"/>
      <c r="EK95" s="587"/>
      <c r="EL95" s="587"/>
      <c r="EM95" s="587"/>
      <c r="EN95" s="587"/>
      <c r="EO95" s="587"/>
      <c r="EP95" s="587"/>
      <c r="EQ95" s="587"/>
      <c r="ER95" s="587"/>
      <c r="ES95" s="587"/>
      <c r="ET95" s="587"/>
      <c r="EU95" s="587"/>
      <c r="EV95" s="587"/>
      <c r="EW95" s="587"/>
      <c r="EX95" s="587"/>
      <c r="EY95" s="587"/>
      <c r="EZ95" s="587"/>
      <c r="FA95" s="587"/>
      <c r="FB95" s="587"/>
      <c r="FC95" s="587"/>
      <c r="FD95" s="587"/>
      <c r="FE95" s="587"/>
      <c r="FF95" s="587"/>
      <c r="FG95" s="587"/>
      <c r="FH95" s="587"/>
      <c r="FI95" s="587"/>
      <c r="FJ95" s="587"/>
      <c r="FK95" s="587"/>
      <c r="FL95" s="587"/>
      <c r="FM95" s="587"/>
      <c r="FN95" s="587"/>
      <c r="FO95" s="587"/>
      <c r="FP95" s="587"/>
      <c r="FQ95" s="587"/>
      <c r="FR95" s="587"/>
      <c r="FS95" s="587"/>
      <c r="FT95" s="587"/>
      <c r="FU95" s="587"/>
      <c r="FV95" s="587"/>
      <c r="FW95" s="587"/>
      <c r="FX95" s="587"/>
      <c r="FY95" s="587"/>
      <c r="FZ95" s="587"/>
      <c r="GA95" s="587"/>
      <c r="GB95" s="587"/>
      <c r="GC95" s="587"/>
      <c r="GD95" s="587"/>
      <c r="GE95" s="587"/>
      <c r="GF95" s="587"/>
      <c r="GG95" s="587"/>
      <c r="GH95" s="587"/>
      <c r="GI95" s="587"/>
      <c r="GJ95" s="587"/>
      <c r="GK95" s="587"/>
      <c r="GL95" s="587"/>
      <c r="GM95" s="587"/>
      <c r="GN95" s="587"/>
      <c r="GO95" s="587"/>
      <c r="GP95" s="587"/>
      <c r="GQ95" s="587"/>
      <c r="GR95" s="587"/>
      <c r="GS95" s="587"/>
      <c r="GT95" s="587"/>
      <c r="GU95" s="587"/>
      <c r="GV95" s="587"/>
      <c r="GW95" s="587"/>
      <c r="GX95" s="587"/>
      <c r="GY95" s="587"/>
      <c r="GZ95" s="587"/>
      <c r="HA95" s="587"/>
      <c r="HB95" s="587"/>
      <c r="HC95" s="587"/>
      <c r="HD95" s="587"/>
      <c r="HE95" s="587"/>
      <c r="HF95" s="587"/>
      <c r="HG95" s="587"/>
      <c r="HH95" s="587"/>
      <c r="HI95" s="587"/>
      <c r="HJ95" s="587"/>
      <c r="HK95" s="587"/>
      <c r="HL95" s="587"/>
      <c r="HM95" s="587"/>
      <c r="HN95" s="587"/>
      <c r="HO95" s="587"/>
      <c r="HP95" s="587"/>
      <c r="HQ95" s="587"/>
      <c r="HR95" s="587"/>
      <c r="HS95" s="587"/>
      <c r="HT95" s="587"/>
      <c r="HU95" s="587"/>
      <c r="HV95" s="587"/>
      <c r="HW95" s="587"/>
      <c r="HX95" s="587"/>
      <c r="HY95" s="587"/>
      <c r="HZ95" s="587"/>
      <c r="IA95" s="587"/>
      <c r="IB95" s="587"/>
      <c r="IC95" s="587"/>
      <c r="ID95" s="587"/>
      <c r="IE95" s="587"/>
      <c r="IF95" s="587"/>
      <c r="IG95" s="587"/>
      <c r="IH95" s="587"/>
      <c r="II95" s="587"/>
      <c r="IJ95" s="587"/>
      <c r="IK95" s="587"/>
      <c r="IL95" s="587"/>
      <c r="IM95" s="587"/>
      <c r="IN95" s="587"/>
      <c r="IO95" s="587"/>
      <c r="IP95" s="587"/>
      <c r="IQ95" s="587"/>
      <c r="IR95" s="587"/>
      <c r="IS95" s="587"/>
      <c r="IT95" s="587"/>
      <c r="IU95" s="587"/>
      <c r="IV95" s="587"/>
      <c r="IW95" s="587"/>
    </row>
    <row r="96" customFormat="false" ht="12.75" hidden="false" customHeight="true" outlineLevel="0" collapsed="false">
      <c r="A96" s="94" t="n">
        <v>25700</v>
      </c>
      <c r="B96" s="94" t="s">
        <v>649</v>
      </c>
      <c r="C96" s="95" t="n">
        <v>36526</v>
      </c>
      <c r="D96" s="95" t="n">
        <v>37621</v>
      </c>
      <c r="E96" s="94" t="n">
        <f aca="false">$E$2</f>
        <v>30</v>
      </c>
      <c r="F96" s="616" t="n">
        <v>25000</v>
      </c>
      <c r="G96" s="616" t="n">
        <f aca="false">SUM(E96*F96)</f>
        <v>750000</v>
      </c>
      <c r="H96" s="582" t="n">
        <f aca="false">SUM(I96*30.4)</f>
        <v>5.21056</v>
      </c>
      <c r="I96" s="93" t="n">
        <v>0.1714</v>
      </c>
      <c r="J96" s="93" t="n">
        <v>0.0186</v>
      </c>
      <c r="K96" s="93" t="n">
        <f aca="false">SUM(I96+J96)</f>
        <v>0.19</v>
      </c>
      <c r="L96" s="584" t="n">
        <f aca="false">SUM(I96*G96)</f>
        <v>128550</v>
      </c>
      <c r="M96" s="584" t="n">
        <f aca="false">SUM(J96*G96)</f>
        <v>13950</v>
      </c>
      <c r="N96" s="584" t="n">
        <f aca="false">SUM(L96:M96)</f>
        <v>142500</v>
      </c>
      <c r="O96" s="584" t="s">
        <v>537</v>
      </c>
      <c r="P96" s="617" t="s">
        <v>656</v>
      </c>
      <c r="Q96" s="621" t="s">
        <v>584</v>
      </c>
      <c r="R96" s="621" t="s">
        <v>558</v>
      </c>
      <c r="S96" s="617"/>
      <c r="T96" s="617"/>
      <c r="U96" s="587"/>
      <c r="V96" s="587"/>
      <c r="W96" s="587"/>
      <c r="X96" s="587"/>
      <c r="Y96" s="587"/>
      <c r="Z96" s="587"/>
      <c r="AA96" s="587"/>
      <c r="AB96" s="587"/>
      <c r="AC96" s="587"/>
      <c r="AD96" s="587"/>
      <c r="AE96" s="587"/>
      <c r="AF96" s="587"/>
      <c r="AG96" s="587"/>
      <c r="AH96" s="587"/>
      <c r="AI96" s="587"/>
      <c r="AJ96" s="587"/>
      <c r="AK96" s="587"/>
      <c r="AL96" s="587"/>
      <c r="AM96" s="587"/>
      <c r="AN96" s="587"/>
      <c r="AO96" s="587"/>
      <c r="AP96" s="587"/>
      <c r="AQ96" s="587"/>
      <c r="AR96" s="587"/>
      <c r="AS96" s="587"/>
      <c r="AT96" s="587"/>
      <c r="AU96" s="587"/>
      <c r="AV96" s="587"/>
      <c r="AW96" s="587"/>
      <c r="AX96" s="587"/>
      <c r="AY96" s="587"/>
      <c r="AZ96" s="587"/>
      <c r="BA96" s="587"/>
      <c r="BB96" s="587"/>
      <c r="BC96" s="587"/>
      <c r="BD96" s="587"/>
      <c r="BE96" s="587"/>
      <c r="BF96" s="587"/>
      <c r="BG96" s="587"/>
      <c r="BH96" s="587"/>
      <c r="BI96" s="587"/>
      <c r="BJ96" s="587"/>
      <c r="BK96" s="587"/>
      <c r="BL96" s="587"/>
      <c r="BM96" s="587"/>
      <c r="BN96" s="587"/>
      <c r="BO96" s="587"/>
      <c r="BP96" s="587"/>
      <c r="BQ96" s="587"/>
      <c r="BR96" s="587"/>
      <c r="BS96" s="587"/>
      <c r="BT96" s="587"/>
      <c r="BU96" s="587"/>
      <c r="BV96" s="587"/>
      <c r="BW96" s="587"/>
      <c r="BX96" s="587"/>
      <c r="BY96" s="587"/>
      <c r="BZ96" s="587"/>
      <c r="CA96" s="587"/>
      <c r="CB96" s="587"/>
      <c r="CC96" s="587"/>
      <c r="CD96" s="587"/>
      <c r="CE96" s="587"/>
      <c r="CF96" s="587"/>
      <c r="CG96" s="587"/>
      <c r="CH96" s="587"/>
      <c r="CI96" s="587"/>
      <c r="CJ96" s="587"/>
      <c r="CK96" s="587"/>
      <c r="CL96" s="587"/>
      <c r="CM96" s="587"/>
      <c r="CN96" s="587"/>
      <c r="CO96" s="587"/>
      <c r="CP96" s="587"/>
      <c r="CQ96" s="587"/>
      <c r="CR96" s="587"/>
      <c r="CS96" s="587"/>
      <c r="CT96" s="587"/>
      <c r="CU96" s="587"/>
      <c r="CV96" s="587"/>
      <c r="CW96" s="587"/>
      <c r="CX96" s="587"/>
      <c r="CY96" s="587"/>
      <c r="CZ96" s="587"/>
      <c r="DA96" s="587"/>
      <c r="DB96" s="587"/>
      <c r="DC96" s="587"/>
      <c r="DD96" s="587"/>
      <c r="DE96" s="587"/>
      <c r="DF96" s="587"/>
      <c r="DG96" s="587"/>
      <c r="DH96" s="587"/>
      <c r="DI96" s="587"/>
      <c r="DJ96" s="587"/>
      <c r="DK96" s="587"/>
      <c r="DL96" s="587"/>
      <c r="DM96" s="587"/>
      <c r="DN96" s="587"/>
      <c r="DO96" s="587"/>
      <c r="DP96" s="587"/>
      <c r="DQ96" s="587"/>
      <c r="DR96" s="587"/>
      <c r="DS96" s="587"/>
      <c r="DT96" s="587"/>
      <c r="DU96" s="587"/>
      <c r="DV96" s="587"/>
      <c r="DW96" s="587"/>
      <c r="DX96" s="587"/>
      <c r="DY96" s="587"/>
      <c r="DZ96" s="587"/>
      <c r="EA96" s="587"/>
      <c r="EB96" s="587"/>
      <c r="EC96" s="587"/>
      <c r="ED96" s="587"/>
      <c r="EE96" s="587"/>
      <c r="EF96" s="587"/>
      <c r="EG96" s="587"/>
      <c r="EH96" s="587"/>
      <c r="EI96" s="587"/>
      <c r="EJ96" s="587"/>
      <c r="EK96" s="587"/>
      <c r="EL96" s="587"/>
      <c r="EM96" s="587"/>
      <c r="EN96" s="587"/>
      <c r="EO96" s="587"/>
      <c r="EP96" s="587"/>
      <c r="EQ96" s="587"/>
      <c r="ER96" s="587"/>
      <c r="ES96" s="587"/>
      <c r="ET96" s="587"/>
      <c r="EU96" s="587"/>
      <c r="EV96" s="587"/>
      <c r="EW96" s="587"/>
      <c r="EX96" s="587"/>
      <c r="EY96" s="587"/>
      <c r="EZ96" s="587"/>
      <c r="FA96" s="587"/>
      <c r="FB96" s="587"/>
      <c r="FC96" s="587"/>
      <c r="FD96" s="587"/>
      <c r="FE96" s="587"/>
      <c r="FF96" s="587"/>
      <c r="FG96" s="587"/>
      <c r="FH96" s="587"/>
      <c r="FI96" s="587"/>
      <c r="FJ96" s="587"/>
      <c r="FK96" s="587"/>
      <c r="FL96" s="587"/>
      <c r="FM96" s="587"/>
      <c r="FN96" s="587"/>
      <c r="FO96" s="587"/>
      <c r="FP96" s="587"/>
      <c r="FQ96" s="587"/>
      <c r="FR96" s="587"/>
      <c r="FS96" s="587"/>
      <c r="FT96" s="587"/>
      <c r="FU96" s="587"/>
      <c r="FV96" s="587"/>
      <c r="FW96" s="587"/>
      <c r="FX96" s="587"/>
      <c r="FY96" s="587"/>
      <c r="FZ96" s="587"/>
      <c r="GA96" s="587"/>
      <c r="GB96" s="587"/>
      <c r="GC96" s="587"/>
      <c r="GD96" s="587"/>
      <c r="GE96" s="587"/>
      <c r="GF96" s="587"/>
      <c r="GG96" s="587"/>
      <c r="GH96" s="587"/>
      <c r="GI96" s="587"/>
      <c r="GJ96" s="587"/>
      <c r="GK96" s="587"/>
      <c r="GL96" s="587"/>
      <c r="GM96" s="587"/>
      <c r="GN96" s="587"/>
      <c r="GO96" s="587"/>
      <c r="GP96" s="587"/>
      <c r="GQ96" s="587"/>
      <c r="GR96" s="587"/>
      <c r="GS96" s="587"/>
      <c r="GT96" s="587"/>
      <c r="GU96" s="587"/>
      <c r="GV96" s="587"/>
      <c r="GW96" s="587"/>
      <c r="GX96" s="587"/>
      <c r="GY96" s="587"/>
      <c r="GZ96" s="587"/>
      <c r="HA96" s="587"/>
      <c r="HB96" s="587"/>
      <c r="HC96" s="587"/>
      <c r="HD96" s="587"/>
      <c r="HE96" s="587"/>
      <c r="HF96" s="587"/>
      <c r="HG96" s="587"/>
      <c r="HH96" s="587"/>
      <c r="HI96" s="587"/>
      <c r="HJ96" s="587"/>
      <c r="HK96" s="587"/>
      <c r="HL96" s="587"/>
      <c r="HM96" s="587"/>
      <c r="HN96" s="587"/>
      <c r="HO96" s="587"/>
      <c r="HP96" s="587"/>
      <c r="HQ96" s="587"/>
      <c r="HR96" s="587"/>
      <c r="HS96" s="587"/>
      <c r="HT96" s="587"/>
      <c r="HU96" s="587"/>
      <c r="HV96" s="587"/>
      <c r="HW96" s="587"/>
      <c r="HX96" s="587"/>
      <c r="HY96" s="587"/>
      <c r="HZ96" s="587"/>
      <c r="IA96" s="587"/>
      <c r="IB96" s="587"/>
      <c r="IC96" s="587"/>
      <c r="ID96" s="587"/>
      <c r="IE96" s="587"/>
      <c r="IF96" s="587"/>
      <c r="IG96" s="587"/>
      <c r="IH96" s="587"/>
      <c r="II96" s="587"/>
      <c r="IJ96" s="587"/>
      <c r="IK96" s="587"/>
      <c r="IL96" s="587"/>
      <c r="IM96" s="587"/>
      <c r="IN96" s="587"/>
      <c r="IO96" s="587"/>
      <c r="IP96" s="587"/>
      <c r="IQ96" s="587"/>
      <c r="IR96" s="587"/>
      <c r="IS96" s="587"/>
      <c r="IT96" s="587"/>
      <c r="IU96" s="587"/>
      <c r="IV96" s="587"/>
      <c r="IW96" s="587"/>
    </row>
    <row r="97" customFormat="false" ht="12.75" hidden="false" customHeight="true" outlineLevel="0" collapsed="false">
      <c r="A97" s="94" t="n">
        <v>26125</v>
      </c>
      <c r="B97" s="94" t="s">
        <v>657</v>
      </c>
      <c r="C97" s="95" t="n">
        <v>35947</v>
      </c>
      <c r="D97" s="95" t="n">
        <v>37772</v>
      </c>
      <c r="E97" s="94" t="n">
        <f aca="false">$E$2</f>
        <v>30</v>
      </c>
      <c r="F97" s="616" t="n">
        <v>8600</v>
      </c>
      <c r="G97" s="616" t="n">
        <f aca="false">SUM(E97*F97)</f>
        <v>258000</v>
      </c>
      <c r="H97" s="582" t="n">
        <f aca="false">SUM(I97*30.4)</f>
        <v>3.38656</v>
      </c>
      <c r="I97" s="93" t="n">
        <v>0.1114</v>
      </c>
      <c r="J97" s="93" t="n">
        <v>0.0186</v>
      </c>
      <c r="K97" s="93" t="n">
        <f aca="false">SUM(I97+J97)</f>
        <v>0.13</v>
      </c>
      <c r="L97" s="584" t="n">
        <f aca="false">SUM(I97*G97)</f>
        <v>28741.2</v>
      </c>
      <c r="M97" s="584" t="n">
        <f aca="false">SUM(J97*G97)</f>
        <v>4798.8</v>
      </c>
      <c r="N97" s="584" t="n">
        <f aca="false">SUM(L97:M97)</f>
        <v>33540</v>
      </c>
      <c r="O97" s="584" t="s">
        <v>537</v>
      </c>
      <c r="P97" s="617" t="s">
        <v>658</v>
      </c>
      <c r="Q97" s="621" t="s">
        <v>584</v>
      </c>
      <c r="R97" s="621" t="s">
        <v>558</v>
      </c>
      <c r="S97" s="617"/>
      <c r="T97" s="617"/>
      <c r="U97" s="587"/>
      <c r="V97" s="587"/>
      <c r="W97" s="587"/>
      <c r="X97" s="587"/>
      <c r="Y97" s="587"/>
      <c r="Z97" s="587"/>
      <c r="AA97" s="587"/>
      <c r="AB97" s="587"/>
      <c r="AC97" s="587"/>
      <c r="AD97" s="587"/>
      <c r="AE97" s="587"/>
      <c r="AF97" s="587"/>
      <c r="AG97" s="587"/>
      <c r="AH97" s="587"/>
      <c r="AI97" s="587"/>
      <c r="AJ97" s="587"/>
      <c r="AK97" s="587"/>
      <c r="AL97" s="587"/>
      <c r="AM97" s="587"/>
      <c r="AN97" s="587"/>
      <c r="AO97" s="587"/>
      <c r="AP97" s="587"/>
      <c r="AQ97" s="587"/>
      <c r="AR97" s="587"/>
      <c r="AS97" s="587"/>
      <c r="AT97" s="587"/>
      <c r="AU97" s="587"/>
      <c r="AV97" s="587"/>
      <c r="AW97" s="587"/>
      <c r="AX97" s="587"/>
      <c r="AY97" s="587"/>
      <c r="AZ97" s="587"/>
      <c r="BA97" s="587"/>
      <c r="BB97" s="587"/>
      <c r="BC97" s="587"/>
      <c r="BD97" s="587"/>
      <c r="BE97" s="587"/>
      <c r="BF97" s="587"/>
      <c r="BG97" s="587"/>
      <c r="BH97" s="587"/>
      <c r="BI97" s="587"/>
      <c r="BJ97" s="587"/>
      <c r="BK97" s="587"/>
      <c r="BL97" s="587"/>
      <c r="BM97" s="587"/>
      <c r="BN97" s="587"/>
      <c r="BO97" s="587"/>
      <c r="BP97" s="587"/>
      <c r="BQ97" s="587"/>
      <c r="BR97" s="587"/>
      <c r="BS97" s="587"/>
      <c r="BT97" s="587"/>
      <c r="BU97" s="587"/>
      <c r="BV97" s="587"/>
      <c r="BW97" s="587"/>
      <c r="BX97" s="587"/>
      <c r="BY97" s="587"/>
      <c r="BZ97" s="587"/>
      <c r="CA97" s="587"/>
      <c r="CB97" s="587"/>
      <c r="CC97" s="587"/>
      <c r="CD97" s="587"/>
      <c r="CE97" s="587"/>
      <c r="CF97" s="587"/>
      <c r="CG97" s="587"/>
      <c r="CH97" s="587"/>
      <c r="CI97" s="587"/>
      <c r="CJ97" s="587"/>
      <c r="CK97" s="587"/>
      <c r="CL97" s="587"/>
      <c r="CM97" s="587"/>
      <c r="CN97" s="587"/>
      <c r="CO97" s="587"/>
      <c r="CP97" s="587"/>
      <c r="CQ97" s="587"/>
      <c r="CR97" s="587"/>
      <c r="CS97" s="587"/>
      <c r="CT97" s="587"/>
      <c r="CU97" s="587"/>
      <c r="CV97" s="587"/>
      <c r="CW97" s="587"/>
      <c r="CX97" s="587"/>
      <c r="CY97" s="587"/>
      <c r="CZ97" s="587"/>
      <c r="DA97" s="587"/>
      <c r="DB97" s="587"/>
      <c r="DC97" s="587"/>
      <c r="DD97" s="587"/>
      <c r="DE97" s="587"/>
      <c r="DF97" s="587"/>
      <c r="DG97" s="587"/>
      <c r="DH97" s="587"/>
      <c r="DI97" s="587"/>
      <c r="DJ97" s="587"/>
      <c r="DK97" s="587"/>
      <c r="DL97" s="587"/>
      <c r="DM97" s="587"/>
      <c r="DN97" s="587"/>
      <c r="DO97" s="587"/>
      <c r="DP97" s="587"/>
      <c r="DQ97" s="587"/>
      <c r="DR97" s="587"/>
      <c r="DS97" s="587"/>
      <c r="DT97" s="587"/>
      <c r="DU97" s="587"/>
      <c r="DV97" s="587"/>
      <c r="DW97" s="587"/>
      <c r="DX97" s="587"/>
      <c r="DY97" s="587"/>
      <c r="DZ97" s="587"/>
      <c r="EA97" s="587"/>
      <c r="EB97" s="587"/>
      <c r="EC97" s="587"/>
      <c r="ED97" s="587"/>
      <c r="EE97" s="587"/>
      <c r="EF97" s="587"/>
      <c r="EG97" s="587"/>
      <c r="EH97" s="587"/>
      <c r="EI97" s="587"/>
      <c r="EJ97" s="587"/>
      <c r="EK97" s="587"/>
      <c r="EL97" s="587"/>
      <c r="EM97" s="587"/>
      <c r="EN97" s="587"/>
      <c r="EO97" s="587"/>
      <c r="EP97" s="587"/>
      <c r="EQ97" s="587"/>
      <c r="ER97" s="587"/>
      <c r="ES97" s="587"/>
      <c r="ET97" s="587"/>
      <c r="EU97" s="587"/>
      <c r="EV97" s="587"/>
      <c r="EW97" s="587"/>
      <c r="EX97" s="587"/>
      <c r="EY97" s="587"/>
      <c r="EZ97" s="587"/>
      <c r="FA97" s="587"/>
      <c r="FB97" s="587"/>
      <c r="FC97" s="587"/>
      <c r="FD97" s="587"/>
      <c r="FE97" s="587"/>
      <c r="FF97" s="587"/>
      <c r="FG97" s="587"/>
      <c r="FH97" s="587"/>
      <c r="FI97" s="587"/>
      <c r="FJ97" s="587"/>
      <c r="FK97" s="587"/>
      <c r="FL97" s="587"/>
      <c r="FM97" s="587"/>
      <c r="FN97" s="587"/>
      <c r="FO97" s="587"/>
      <c r="FP97" s="587"/>
      <c r="FQ97" s="587"/>
      <c r="FR97" s="587"/>
      <c r="FS97" s="587"/>
      <c r="FT97" s="587"/>
      <c r="FU97" s="587"/>
      <c r="FV97" s="587"/>
      <c r="FW97" s="587"/>
      <c r="FX97" s="587"/>
      <c r="FY97" s="587"/>
      <c r="FZ97" s="587"/>
      <c r="GA97" s="587"/>
      <c r="GB97" s="587"/>
      <c r="GC97" s="587"/>
      <c r="GD97" s="587"/>
      <c r="GE97" s="587"/>
      <c r="GF97" s="587"/>
      <c r="GG97" s="587"/>
      <c r="GH97" s="587"/>
      <c r="GI97" s="587"/>
      <c r="GJ97" s="587"/>
      <c r="GK97" s="587"/>
      <c r="GL97" s="587"/>
      <c r="GM97" s="587"/>
      <c r="GN97" s="587"/>
      <c r="GO97" s="587"/>
      <c r="GP97" s="587"/>
      <c r="GQ97" s="587"/>
      <c r="GR97" s="587"/>
      <c r="GS97" s="587"/>
      <c r="GT97" s="587"/>
      <c r="GU97" s="587"/>
      <c r="GV97" s="587"/>
      <c r="GW97" s="587"/>
      <c r="GX97" s="587"/>
      <c r="GY97" s="587"/>
      <c r="GZ97" s="587"/>
      <c r="HA97" s="587"/>
      <c r="HB97" s="587"/>
      <c r="HC97" s="587"/>
      <c r="HD97" s="587"/>
      <c r="HE97" s="587"/>
      <c r="HF97" s="587"/>
      <c r="HG97" s="587"/>
      <c r="HH97" s="587"/>
      <c r="HI97" s="587"/>
      <c r="HJ97" s="587"/>
      <c r="HK97" s="587"/>
      <c r="HL97" s="587"/>
      <c r="HM97" s="587"/>
      <c r="HN97" s="587"/>
      <c r="HO97" s="587"/>
      <c r="HP97" s="587"/>
      <c r="HQ97" s="587"/>
      <c r="HR97" s="587"/>
      <c r="HS97" s="587"/>
      <c r="HT97" s="587"/>
      <c r="HU97" s="587"/>
      <c r="HV97" s="587"/>
      <c r="HW97" s="587"/>
      <c r="HX97" s="587"/>
      <c r="HY97" s="587"/>
      <c r="HZ97" s="587"/>
      <c r="IA97" s="587"/>
      <c r="IB97" s="587"/>
      <c r="IC97" s="587"/>
      <c r="ID97" s="587"/>
      <c r="IE97" s="587"/>
      <c r="IF97" s="587"/>
      <c r="IG97" s="587"/>
      <c r="IH97" s="587"/>
      <c r="II97" s="587"/>
      <c r="IJ97" s="587"/>
      <c r="IK97" s="587"/>
      <c r="IL97" s="587"/>
      <c r="IM97" s="587"/>
      <c r="IN97" s="587"/>
      <c r="IO97" s="587"/>
      <c r="IP97" s="587"/>
      <c r="IQ97" s="587"/>
      <c r="IR97" s="587"/>
      <c r="IS97" s="587"/>
      <c r="IT97" s="587"/>
      <c r="IU97" s="587"/>
      <c r="IV97" s="587"/>
      <c r="IW97" s="587"/>
    </row>
    <row r="98" customFormat="false" ht="12.75" hidden="false" customHeight="true" outlineLevel="0" collapsed="false">
      <c r="A98" s="94" t="n">
        <v>26719</v>
      </c>
      <c r="B98" s="94" t="s">
        <v>659</v>
      </c>
      <c r="C98" s="95" t="s">
        <v>660</v>
      </c>
      <c r="D98" s="95" t="n">
        <v>38472</v>
      </c>
      <c r="E98" s="94" t="n">
        <f aca="false">$E$2</f>
        <v>30</v>
      </c>
      <c r="F98" s="638" t="n">
        <v>25000</v>
      </c>
      <c r="G98" s="638" t="n">
        <f aca="false">SUM(E98*F98)</f>
        <v>750000</v>
      </c>
      <c r="H98" s="582" t="n">
        <f aca="false">SUM(I98*30.4)</f>
        <v>5.66656</v>
      </c>
      <c r="I98" s="93" t="n">
        <v>0.1864</v>
      </c>
      <c r="J98" s="93" t="n">
        <v>0.0186</v>
      </c>
      <c r="K98" s="93" t="n">
        <f aca="false">SUM(I98+J98)</f>
        <v>0.205</v>
      </c>
      <c r="L98" s="584" t="n">
        <f aca="false">SUM(I98*G98)</f>
        <v>139800</v>
      </c>
      <c r="M98" s="584" t="n">
        <f aca="false">SUM(J98*G98)</f>
        <v>13950</v>
      </c>
      <c r="N98" s="584" t="n">
        <f aca="false">SUM(L98:M98)</f>
        <v>153750</v>
      </c>
      <c r="O98" s="584" t="s">
        <v>556</v>
      </c>
      <c r="P98" s="82" t="s">
        <v>661</v>
      </c>
      <c r="Q98" s="699" t="s">
        <v>662</v>
      </c>
      <c r="R98" s="699" t="s">
        <v>558</v>
      </c>
      <c r="S98" s="82"/>
      <c r="T98" s="82" t="s">
        <v>642</v>
      </c>
    </row>
    <row r="99" customFormat="false" ht="12.75" hidden="false" customHeight="true" outlineLevel="0" collapsed="false">
      <c r="A99" s="94" t="n">
        <v>26813</v>
      </c>
      <c r="B99" s="94" t="s">
        <v>663</v>
      </c>
      <c r="C99" s="95" t="s">
        <v>660</v>
      </c>
      <c r="D99" s="95" t="n">
        <v>39569</v>
      </c>
      <c r="E99" s="94" t="n">
        <f aca="false">$E$2</f>
        <v>30</v>
      </c>
      <c r="F99" s="638" t="n">
        <v>3500</v>
      </c>
      <c r="G99" s="638" t="n">
        <f aca="false">SUM(E99*F99)</f>
        <v>105000</v>
      </c>
      <c r="H99" s="582" t="n">
        <f aca="false">SUM(I99*30.4)</f>
        <v>5.28656</v>
      </c>
      <c r="I99" s="93" t="n">
        <v>0.1739</v>
      </c>
      <c r="J99" s="93" t="n">
        <v>0.0186</v>
      </c>
      <c r="K99" s="93" t="n">
        <f aca="false">SUM(I99+J99)</f>
        <v>0.1925</v>
      </c>
      <c r="L99" s="584" t="n">
        <f aca="false">SUM(I99*G99)</f>
        <v>18259.5</v>
      </c>
      <c r="M99" s="584" t="n">
        <f aca="false">SUM(J99*G99)</f>
        <v>1953</v>
      </c>
      <c r="N99" s="584" t="n">
        <f aca="false">SUM(L99:M99)</f>
        <v>20212.5</v>
      </c>
      <c r="O99" s="584" t="s">
        <v>556</v>
      </c>
      <c r="P99" s="82" t="s">
        <v>259</v>
      </c>
      <c r="Q99" s="699" t="s">
        <v>662</v>
      </c>
      <c r="R99" s="699" t="s">
        <v>558</v>
      </c>
      <c r="S99" s="82"/>
      <c r="T99" s="82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3"/>
      <c r="BN99" s="183"/>
      <c r="BO99" s="183"/>
      <c r="BP99" s="183"/>
      <c r="BQ99" s="183"/>
      <c r="BR99" s="183"/>
      <c r="BS99" s="183"/>
      <c r="BT99" s="183"/>
      <c r="BU99" s="183"/>
      <c r="BV99" s="183"/>
      <c r="BW99" s="183"/>
      <c r="BX99" s="183"/>
      <c r="BY99" s="183"/>
      <c r="BZ99" s="183"/>
      <c r="CA99" s="183"/>
      <c r="CB99" s="183"/>
      <c r="CC99" s="183"/>
      <c r="CD99" s="183"/>
      <c r="CE99" s="183"/>
      <c r="CF99" s="183"/>
      <c r="CG99" s="183"/>
      <c r="CH99" s="183"/>
      <c r="CI99" s="183"/>
      <c r="CJ99" s="183"/>
      <c r="CK99" s="183"/>
      <c r="CL99" s="183"/>
      <c r="CM99" s="183"/>
      <c r="CN99" s="183"/>
      <c r="CO99" s="183"/>
      <c r="CP99" s="183"/>
      <c r="CQ99" s="183"/>
      <c r="CR99" s="183"/>
      <c r="CS99" s="183"/>
      <c r="CT99" s="183"/>
      <c r="CU99" s="183"/>
      <c r="CV99" s="183"/>
      <c r="CW99" s="183"/>
      <c r="CX99" s="183"/>
      <c r="CY99" s="183"/>
      <c r="CZ99" s="183"/>
      <c r="DA99" s="183"/>
      <c r="DB99" s="183"/>
      <c r="DC99" s="183"/>
      <c r="DD99" s="183"/>
      <c r="DE99" s="183"/>
      <c r="DF99" s="183"/>
      <c r="DG99" s="183"/>
      <c r="DH99" s="183"/>
      <c r="DI99" s="183"/>
      <c r="DJ99" s="183"/>
      <c r="DK99" s="183"/>
      <c r="DL99" s="183"/>
      <c r="DM99" s="183"/>
      <c r="DN99" s="183"/>
      <c r="DO99" s="183"/>
      <c r="DP99" s="183"/>
      <c r="DQ99" s="183"/>
      <c r="DR99" s="183"/>
      <c r="DS99" s="183"/>
      <c r="DT99" s="183"/>
      <c r="DU99" s="183"/>
      <c r="DV99" s="183"/>
      <c r="DW99" s="183"/>
      <c r="DX99" s="183"/>
      <c r="DY99" s="183"/>
      <c r="DZ99" s="183"/>
      <c r="EA99" s="183"/>
      <c r="EB99" s="183"/>
      <c r="EC99" s="183"/>
      <c r="ED99" s="183"/>
      <c r="EE99" s="183"/>
      <c r="EF99" s="183"/>
      <c r="EG99" s="183"/>
      <c r="EH99" s="183"/>
      <c r="EI99" s="183"/>
      <c r="EJ99" s="183"/>
      <c r="EK99" s="183"/>
      <c r="EL99" s="183"/>
      <c r="EM99" s="183"/>
      <c r="EN99" s="183"/>
      <c r="EO99" s="183"/>
      <c r="EP99" s="183"/>
      <c r="EQ99" s="183"/>
      <c r="ER99" s="183"/>
      <c r="ES99" s="183"/>
      <c r="ET99" s="183"/>
      <c r="EU99" s="183"/>
      <c r="EV99" s="183"/>
      <c r="EW99" s="183"/>
      <c r="EX99" s="183"/>
      <c r="EY99" s="183"/>
      <c r="EZ99" s="183"/>
      <c r="FA99" s="183"/>
      <c r="FB99" s="183"/>
      <c r="FC99" s="183"/>
      <c r="FD99" s="183"/>
      <c r="FE99" s="183"/>
      <c r="FF99" s="183"/>
      <c r="FG99" s="183"/>
      <c r="FH99" s="183"/>
      <c r="FI99" s="183"/>
      <c r="FJ99" s="183"/>
      <c r="FK99" s="183"/>
      <c r="FL99" s="183"/>
      <c r="FM99" s="183"/>
      <c r="FN99" s="183"/>
      <c r="FO99" s="183"/>
      <c r="FP99" s="183"/>
      <c r="FQ99" s="183"/>
      <c r="FR99" s="183"/>
      <c r="FS99" s="183"/>
      <c r="FT99" s="183"/>
      <c r="FU99" s="183"/>
      <c r="FV99" s="183"/>
      <c r="FW99" s="183"/>
      <c r="FX99" s="183"/>
      <c r="FY99" s="183"/>
      <c r="FZ99" s="183"/>
      <c r="GA99" s="183"/>
      <c r="GB99" s="183"/>
      <c r="GC99" s="183"/>
      <c r="GD99" s="183"/>
      <c r="GE99" s="183"/>
      <c r="GF99" s="183"/>
      <c r="GG99" s="183"/>
      <c r="GH99" s="183"/>
      <c r="GI99" s="183"/>
      <c r="GJ99" s="183"/>
      <c r="GK99" s="183"/>
      <c r="GL99" s="183"/>
      <c r="GM99" s="183"/>
      <c r="GN99" s="183"/>
      <c r="GO99" s="183"/>
      <c r="GP99" s="183"/>
      <c r="GQ99" s="183"/>
      <c r="GR99" s="183"/>
      <c r="GS99" s="183"/>
      <c r="GT99" s="183"/>
      <c r="GU99" s="183"/>
      <c r="GV99" s="183"/>
      <c r="GW99" s="183"/>
      <c r="GX99" s="183"/>
      <c r="GY99" s="183"/>
      <c r="GZ99" s="183"/>
      <c r="HA99" s="183"/>
      <c r="HB99" s="183"/>
      <c r="HC99" s="183"/>
      <c r="HD99" s="183"/>
      <c r="HE99" s="183"/>
      <c r="HF99" s="183"/>
      <c r="HG99" s="183"/>
      <c r="HH99" s="183"/>
      <c r="HI99" s="183"/>
      <c r="HJ99" s="183"/>
      <c r="HK99" s="183"/>
      <c r="HL99" s="183"/>
      <c r="HM99" s="183"/>
      <c r="HN99" s="183"/>
      <c r="HO99" s="183"/>
      <c r="HP99" s="183"/>
      <c r="HQ99" s="183"/>
      <c r="HR99" s="183"/>
      <c r="HS99" s="183"/>
      <c r="HT99" s="183"/>
      <c r="HU99" s="183"/>
      <c r="HV99" s="183"/>
      <c r="HW99" s="183"/>
      <c r="HX99" s="183"/>
      <c r="HY99" s="183"/>
      <c r="HZ99" s="183"/>
      <c r="IA99" s="183"/>
      <c r="IB99" s="183"/>
      <c r="IC99" s="183"/>
      <c r="ID99" s="183"/>
      <c r="IE99" s="183"/>
      <c r="IF99" s="183"/>
      <c r="IG99" s="183"/>
      <c r="IH99" s="183"/>
      <c r="II99" s="183"/>
      <c r="IJ99" s="183"/>
      <c r="IK99" s="183"/>
      <c r="IL99" s="183"/>
      <c r="IM99" s="183"/>
      <c r="IN99" s="183"/>
      <c r="IO99" s="183"/>
      <c r="IP99" s="183"/>
      <c r="IQ99" s="183"/>
      <c r="IR99" s="183"/>
      <c r="IS99" s="183"/>
      <c r="IT99" s="183"/>
      <c r="IU99" s="183"/>
      <c r="IV99" s="183"/>
      <c r="IW99" s="183"/>
    </row>
    <row r="100" customFormat="false" ht="12.75" hidden="false" customHeight="true" outlineLevel="0" collapsed="false">
      <c r="A100" s="94" t="n">
        <v>26816</v>
      </c>
      <c r="B100" s="94" t="s">
        <v>648</v>
      </c>
      <c r="C100" s="95" t="s">
        <v>660</v>
      </c>
      <c r="D100" s="95" t="n">
        <v>38472</v>
      </c>
      <c r="E100" s="94" t="n">
        <f aca="false">$E$2</f>
        <v>30</v>
      </c>
      <c r="F100" s="638" t="n">
        <v>21500</v>
      </c>
      <c r="G100" s="638" t="n">
        <f aca="false">SUM(E100*F100)</f>
        <v>645000</v>
      </c>
      <c r="H100" s="582" t="n">
        <f aca="false">SUM(I100*30.4)</f>
        <v>4.60256</v>
      </c>
      <c r="I100" s="93" t="n">
        <v>0.1514</v>
      </c>
      <c r="J100" s="93" t="n">
        <v>0.0186</v>
      </c>
      <c r="K100" s="93" t="n">
        <f aca="false">SUM(I100+J100)</f>
        <v>0.17</v>
      </c>
      <c r="L100" s="584" t="n">
        <f aca="false">SUM(I100*G100)</f>
        <v>97653</v>
      </c>
      <c r="M100" s="584" t="n">
        <f aca="false">SUM(J100*G100)</f>
        <v>11997</v>
      </c>
      <c r="N100" s="584" t="n">
        <f aca="false">SUM(L100:M100)</f>
        <v>109650</v>
      </c>
      <c r="O100" s="584" t="s">
        <v>631</v>
      </c>
      <c r="P100" s="82" t="s">
        <v>664</v>
      </c>
      <c r="Q100" s="699" t="s">
        <v>662</v>
      </c>
      <c r="R100" s="699" t="s">
        <v>558</v>
      </c>
      <c r="S100" s="82"/>
      <c r="T100" s="82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  <c r="CL100" s="183"/>
      <c r="CM100" s="183"/>
      <c r="CN100" s="183"/>
      <c r="CO100" s="183"/>
      <c r="CP100" s="183"/>
      <c r="CQ100" s="183"/>
      <c r="CR100" s="183"/>
      <c r="CS100" s="183"/>
      <c r="CT100" s="183"/>
      <c r="CU100" s="183"/>
      <c r="CV100" s="183"/>
      <c r="CW100" s="183"/>
      <c r="CX100" s="183"/>
      <c r="CY100" s="183"/>
      <c r="CZ100" s="183"/>
      <c r="DA100" s="183"/>
      <c r="DB100" s="183"/>
      <c r="DC100" s="183"/>
      <c r="DD100" s="183"/>
      <c r="DE100" s="183"/>
      <c r="DF100" s="183"/>
      <c r="DG100" s="183"/>
      <c r="DH100" s="183"/>
      <c r="DI100" s="183"/>
      <c r="DJ100" s="183"/>
      <c r="DK100" s="183"/>
      <c r="DL100" s="183"/>
      <c r="DM100" s="183"/>
      <c r="DN100" s="183"/>
      <c r="DO100" s="183"/>
      <c r="DP100" s="183"/>
      <c r="DQ100" s="183"/>
      <c r="DR100" s="183"/>
      <c r="DS100" s="183"/>
      <c r="DT100" s="183"/>
      <c r="DU100" s="183"/>
      <c r="DV100" s="183"/>
      <c r="DW100" s="183"/>
      <c r="DX100" s="183"/>
      <c r="DY100" s="183"/>
      <c r="DZ100" s="183"/>
      <c r="EA100" s="183"/>
      <c r="EB100" s="183"/>
      <c r="EC100" s="183"/>
      <c r="ED100" s="183"/>
      <c r="EE100" s="183"/>
      <c r="EF100" s="183"/>
      <c r="EG100" s="183"/>
      <c r="EH100" s="183"/>
      <c r="EI100" s="183"/>
      <c r="EJ100" s="183"/>
      <c r="EK100" s="183"/>
      <c r="EL100" s="183"/>
      <c r="EM100" s="183"/>
      <c r="EN100" s="183"/>
      <c r="EO100" s="183"/>
      <c r="EP100" s="183"/>
      <c r="EQ100" s="183"/>
      <c r="ER100" s="183"/>
      <c r="ES100" s="183"/>
      <c r="ET100" s="183"/>
      <c r="EU100" s="183"/>
      <c r="EV100" s="183"/>
      <c r="EW100" s="183"/>
      <c r="EX100" s="183"/>
      <c r="EY100" s="183"/>
      <c r="EZ100" s="183"/>
      <c r="FA100" s="183"/>
      <c r="FB100" s="183"/>
      <c r="FC100" s="183"/>
      <c r="FD100" s="183"/>
      <c r="FE100" s="183"/>
      <c r="FF100" s="183"/>
      <c r="FG100" s="183"/>
      <c r="FH100" s="183"/>
      <c r="FI100" s="183"/>
      <c r="FJ100" s="183"/>
      <c r="FK100" s="183"/>
      <c r="FL100" s="183"/>
      <c r="FM100" s="183"/>
      <c r="FN100" s="183"/>
      <c r="FO100" s="183"/>
      <c r="FP100" s="183"/>
      <c r="FQ100" s="183"/>
      <c r="FR100" s="183"/>
      <c r="FS100" s="183"/>
      <c r="FT100" s="183"/>
      <c r="FU100" s="183"/>
      <c r="FV100" s="183"/>
      <c r="FW100" s="183"/>
      <c r="FX100" s="183"/>
      <c r="FY100" s="183"/>
      <c r="FZ100" s="183"/>
      <c r="GA100" s="183"/>
      <c r="GB100" s="183"/>
      <c r="GC100" s="183"/>
      <c r="GD100" s="183"/>
      <c r="GE100" s="183"/>
      <c r="GF100" s="183"/>
      <c r="GG100" s="183"/>
      <c r="GH100" s="183"/>
      <c r="GI100" s="183"/>
      <c r="GJ100" s="183"/>
      <c r="GK100" s="183"/>
      <c r="GL100" s="183"/>
      <c r="GM100" s="183"/>
      <c r="GN100" s="183"/>
      <c r="GO100" s="183"/>
      <c r="GP100" s="183"/>
      <c r="GQ100" s="183"/>
      <c r="GR100" s="183"/>
      <c r="GS100" s="183"/>
      <c r="GT100" s="183"/>
      <c r="GU100" s="183"/>
      <c r="GV100" s="183"/>
      <c r="GW100" s="183"/>
      <c r="GX100" s="183"/>
      <c r="GY100" s="183"/>
      <c r="GZ100" s="183"/>
      <c r="HA100" s="183"/>
      <c r="HB100" s="183"/>
      <c r="HC100" s="183"/>
      <c r="HD100" s="183"/>
      <c r="HE100" s="183"/>
      <c r="HF100" s="183"/>
      <c r="HG100" s="183"/>
      <c r="HH100" s="183"/>
      <c r="HI100" s="183"/>
      <c r="HJ100" s="183"/>
      <c r="HK100" s="183"/>
      <c r="HL100" s="183"/>
      <c r="HM100" s="183"/>
      <c r="HN100" s="183"/>
      <c r="HO100" s="183"/>
      <c r="HP100" s="183"/>
      <c r="HQ100" s="183"/>
      <c r="HR100" s="183"/>
      <c r="HS100" s="183"/>
      <c r="HT100" s="183"/>
      <c r="HU100" s="183"/>
      <c r="HV100" s="183"/>
      <c r="HW100" s="183"/>
      <c r="HX100" s="183"/>
      <c r="HY100" s="183"/>
      <c r="HZ100" s="183"/>
      <c r="IA100" s="183"/>
      <c r="IB100" s="183"/>
      <c r="IC100" s="183"/>
      <c r="ID100" s="183"/>
      <c r="IE100" s="183"/>
      <c r="IF100" s="183"/>
      <c r="IG100" s="183"/>
      <c r="IH100" s="183"/>
      <c r="II100" s="183"/>
      <c r="IJ100" s="183"/>
      <c r="IK100" s="183"/>
      <c r="IL100" s="183"/>
      <c r="IM100" s="183"/>
      <c r="IN100" s="183"/>
      <c r="IO100" s="183"/>
      <c r="IP100" s="183"/>
      <c r="IQ100" s="183"/>
      <c r="IR100" s="183"/>
      <c r="IS100" s="183"/>
      <c r="IT100" s="183"/>
      <c r="IU100" s="183"/>
      <c r="IV100" s="183"/>
      <c r="IW100" s="183"/>
    </row>
    <row r="101" customFormat="false" ht="12.75" hidden="false" customHeight="true" outlineLevel="0" collapsed="false">
      <c r="A101" s="94" t="n">
        <v>26884</v>
      </c>
      <c r="B101" s="94" t="s">
        <v>665</v>
      </c>
      <c r="C101" s="95" t="s">
        <v>660</v>
      </c>
      <c r="D101" s="95" t="n">
        <v>38656</v>
      </c>
      <c r="E101" s="94" t="n">
        <f aca="false">$E$2</f>
        <v>30</v>
      </c>
      <c r="F101" s="616" t="n">
        <v>40000</v>
      </c>
      <c r="G101" s="616" t="n">
        <f aca="false">SUM(E101*F101)</f>
        <v>1200000</v>
      </c>
      <c r="H101" s="582" t="n">
        <f aca="false">SUM(I101*30.4)</f>
        <v>5.59056</v>
      </c>
      <c r="I101" s="93" t="n">
        <v>0.1839</v>
      </c>
      <c r="J101" s="93" t="n">
        <v>0.0186</v>
      </c>
      <c r="K101" s="93" t="n">
        <f aca="false">SUM(I101+J101)</f>
        <v>0.2025</v>
      </c>
      <c r="L101" s="584" t="n">
        <f aca="false">SUM(I101*G101)</f>
        <v>220680</v>
      </c>
      <c r="M101" s="584" t="n">
        <f aca="false">SUM(J101*G101)</f>
        <v>22320</v>
      </c>
      <c r="N101" s="584" t="n">
        <f aca="false">SUM(L101:M101)</f>
        <v>243000</v>
      </c>
      <c r="O101" s="584" t="s">
        <v>556</v>
      </c>
      <c r="P101" s="82" t="s">
        <v>259</v>
      </c>
      <c r="Q101" s="699" t="s">
        <v>662</v>
      </c>
      <c r="R101" s="699" t="s">
        <v>558</v>
      </c>
      <c r="S101" s="82"/>
      <c r="T101" s="82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  <c r="CL101" s="183"/>
      <c r="CM101" s="183"/>
      <c r="CN101" s="183"/>
      <c r="CO101" s="183"/>
      <c r="CP101" s="183"/>
      <c r="CQ101" s="183"/>
      <c r="CR101" s="183"/>
      <c r="CS101" s="183"/>
      <c r="CT101" s="183"/>
      <c r="CU101" s="183"/>
      <c r="CV101" s="183"/>
      <c r="CW101" s="183"/>
      <c r="CX101" s="183"/>
      <c r="CY101" s="183"/>
      <c r="CZ101" s="183"/>
      <c r="DA101" s="183"/>
      <c r="DB101" s="183"/>
      <c r="DC101" s="183"/>
      <c r="DD101" s="183"/>
      <c r="DE101" s="183"/>
      <c r="DF101" s="183"/>
      <c r="DG101" s="183"/>
      <c r="DH101" s="183"/>
      <c r="DI101" s="183"/>
      <c r="DJ101" s="183"/>
      <c r="DK101" s="183"/>
      <c r="DL101" s="183"/>
      <c r="DM101" s="183"/>
      <c r="DN101" s="183"/>
      <c r="DO101" s="183"/>
      <c r="DP101" s="183"/>
      <c r="DQ101" s="183"/>
      <c r="DR101" s="183"/>
      <c r="DS101" s="183"/>
      <c r="DT101" s="183"/>
      <c r="DU101" s="183"/>
      <c r="DV101" s="183"/>
      <c r="DW101" s="183"/>
      <c r="DX101" s="183"/>
      <c r="DY101" s="183"/>
      <c r="DZ101" s="183"/>
      <c r="EA101" s="183"/>
      <c r="EB101" s="183"/>
      <c r="EC101" s="183"/>
      <c r="ED101" s="183"/>
      <c r="EE101" s="183"/>
      <c r="EF101" s="183"/>
      <c r="EG101" s="183"/>
      <c r="EH101" s="183"/>
      <c r="EI101" s="183"/>
      <c r="EJ101" s="183"/>
      <c r="EK101" s="183"/>
      <c r="EL101" s="183"/>
      <c r="EM101" s="183"/>
      <c r="EN101" s="183"/>
      <c r="EO101" s="183"/>
      <c r="EP101" s="183"/>
      <c r="EQ101" s="183"/>
      <c r="ER101" s="183"/>
      <c r="ES101" s="183"/>
      <c r="ET101" s="183"/>
      <c r="EU101" s="183"/>
      <c r="EV101" s="183"/>
      <c r="EW101" s="183"/>
      <c r="EX101" s="183"/>
      <c r="EY101" s="183"/>
      <c r="EZ101" s="183"/>
      <c r="FA101" s="183"/>
      <c r="FB101" s="183"/>
      <c r="FC101" s="183"/>
      <c r="FD101" s="183"/>
      <c r="FE101" s="183"/>
      <c r="FF101" s="183"/>
      <c r="FG101" s="183"/>
      <c r="FH101" s="183"/>
      <c r="FI101" s="183"/>
      <c r="FJ101" s="183"/>
      <c r="FK101" s="183"/>
      <c r="FL101" s="183"/>
      <c r="FM101" s="183"/>
      <c r="FN101" s="183"/>
      <c r="FO101" s="183"/>
      <c r="FP101" s="183"/>
      <c r="FQ101" s="183"/>
      <c r="FR101" s="183"/>
      <c r="FS101" s="183"/>
      <c r="FT101" s="183"/>
      <c r="FU101" s="183"/>
      <c r="FV101" s="183"/>
      <c r="FW101" s="183"/>
      <c r="FX101" s="183"/>
      <c r="FY101" s="183"/>
      <c r="FZ101" s="183"/>
      <c r="GA101" s="183"/>
      <c r="GB101" s="183"/>
      <c r="GC101" s="183"/>
      <c r="GD101" s="183"/>
      <c r="GE101" s="183"/>
      <c r="GF101" s="183"/>
      <c r="GG101" s="183"/>
      <c r="GH101" s="183"/>
      <c r="GI101" s="183"/>
      <c r="GJ101" s="183"/>
      <c r="GK101" s="183"/>
      <c r="GL101" s="183"/>
      <c r="GM101" s="183"/>
      <c r="GN101" s="183"/>
      <c r="GO101" s="183"/>
      <c r="GP101" s="183"/>
      <c r="GQ101" s="183"/>
      <c r="GR101" s="183"/>
      <c r="GS101" s="183"/>
      <c r="GT101" s="183"/>
      <c r="GU101" s="183"/>
      <c r="GV101" s="183"/>
      <c r="GW101" s="183"/>
      <c r="GX101" s="183"/>
      <c r="GY101" s="183"/>
      <c r="GZ101" s="183"/>
      <c r="HA101" s="183"/>
      <c r="HB101" s="183"/>
      <c r="HC101" s="183"/>
      <c r="HD101" s="183"/>
      <c r="HE101" s="183"/>
      <c r="HF101" s="183"/>
      <c r="HG101" s="183"/>
      <c r="HH101" s="183"/>
      <c r="HI101" s="183"/>
      <c r="HJ101" s="183"/>
      <c r="HK101" s="183"/>
      <c r="HL101" s="183"/>
      <c r="HM101" s="183"/>
      <c r="HN101" s="183"/>
      <c r="HO101" s="183"/>
      <c r="HP101" s="183"/>
      <c r="HQ101" s="183"/>
      <c r="HR101" s="183"/>
      <c r="HS101" s="183"/>
      <c r="HT101" s="183"/>
      <c r="HU101" s="183"/>
      <c r="HV101" s="183"/>
      <c r="HW101" s="183"/>
      <c r="HX101" s="183"/>
      <c r="HY101" s="183"/>
      <c r="HZ101" s="183"/>
      <c r="IA101" s="183"/>
      <c r="IB101" s="183"/>
      <c r="IC101" s="183"/>
      <c r="ID101" s="183"/>
      <c r="IE101" s="183"/>
      <c r="IF101" s="183"/>
      <c r="IG101" s="183"/>
      <c r="IH101" s="183"/>
      <c r="II101" s="183"/>
      <c r="IJ101" s="183"/>
      <c r="IK101" s="183"/>
      <c r="IL101" s="183"/>
      <c r="IM101" s="183"/>
      <c r="IN101" s="183"/>
      <c r="IO101" s="183"/>
      <c r="IP101" s="183"/>
      <c r="IQ101" s="183"/>
      <c r="IR101" s="183"/>
      <c r="IS101" s="183"/>
      <c r="IT101" s="183"/>
      <c r="IU101" s="183"/>
      <c r="IV101" s="183"/>
      <c r="IW101" s="183"/>
    </row>
    <row r="102" customFormat="false" ht="12.75" hidden="false" customHeight="true" outlineLevel="0" collapsed="false">
      <c r="A102" s="94" t="n">
        <v>26960</v>
      </c>
      <c r="B102" s="94" t="s">
        <v>666</v>
      </c>
      <c r="C102" s="95"/>
      <c r="D102" s="95" t="n">
        <v>38077</v>
      </c>
      <c r="E102" s="94" t="n">
        <f aca="false">$E$2</f>
        <v>30</v>
      </c>
      <c r="F102" s="616" t="n">
        <v>20000</v>
      </c>
      <c r="G102" s="616" t="n">
        <f aca="false">SUM(E102*F102)</f>
        <v>600000</v>
      </c>
      <c r="H102" s="582" t="n">
        <f aca="false">SUM(I102*30.4)</f>
        <v>5.21056</v>
      </c>
      <c r="I102" s="93" t="n">
        <v>0.1714</v>
      </c>
      <c r="J102" s="93" t="n">
        <v>0.0186</v>
      </c>
      <c r="K102" s="93" t="n">
        <f aca="false">SUM(I102+J102)</f>
        <v>0.19</v>
      </c>
      <c r="L102" s="584" t="n">
        <f aca="false">SUM(I102*G102)</f>
        <v>102840</v>
      </c>
      <c r="M102" s="584" t="n">
        <f aca="false">SUM(J102*G102)</f>
        <v>11160</v>
      </c>
      <c r="N102" s="584" t="n">
        <f aca="false">SUM(L102:M102)</f>
        <v>114000</v>
      </c>
      <c r="O102" s="584" t="s">
        <v>556</v>
      </c>
      <c r="P102" s="82" t="s">
        <v>259</v>
      </c>
      <c r="Q102" s="699" t="s">
        <v>662</v>
      </c>
      <c r="R102" s="699" t="s">
        <v>558</v>
      </c>
      <c r="S102" s="82"/>
      <c r="T102" s="82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3"/>
      <c r="BR102" s="183"/>
      <c r="BS102" s="183"/>
      <c r="BT102" s="183"/>
      <c r="BU102" s="183"/>
      <c r="BV102" s="183"/>
      <c r="BW102" s="183"/>
      <c r="BX102" s="183"/>
      <c r="BY102" s="183"/>
      <c r="BZ102" s="183"/>
      <c r="CA102" s="183"/>
      <c r="CB102" s="183"/>
      <c r="CC102" s="183"/>
      <c r="CD102" s="183"/>
      <c r="CE102" s="183"/>
      <c r="CF102" s="183"/>
      <c r="CG102" s="183"/>
      <c r="CH102" s="183"/>
      <c r="CI102" s="183"/>
      <c r="CJ102" s="183"/>
      <c r="CK102" s="183"/>
      <c r="CL102" s="183"/>
      <c r="CM102" s="183"/>
      <c r="CN102" s="183"/>
      <c r="CO102" s="183"/>
      <c r="CP102" s="183"/>
      <c r="CQ102" s="183"/>
      <c r="CR102" s="183"/>
      <c r="CS102" s="183"/>
      <c r="CT102" s="183"/>
      <c r="CU102" s="183"/>
      <c r="CV102" s="183"/>
      <c r="CW102" s="183"/>
      <c r="CX102" s="183"/>
      <c r="CY102" s="183"/>
      <c r="CZ102" s="183"/>
      <c r="DA102" s="183"/>
      <c r="DB102" s="183"/>
      <c r="DC102" s="183"/>
      <c r="DD102" s="183"/>
      <c r="DE102" s="183"/>
      <c r="DF102" s="183"/>
      <c r="DG102" s="183"/>
      <c r="DH102" s="183"/>
      <c r="DI102" s="183"/>
      <c r="DJ102" s="183"/>
      <c r="DK102" s="183"/>
      <c r="DL102" s="183"/>
      <c r="DM102" s="183"/>
      <c r="DN102" s="183"/>
      <c r="DO102" s="183"/>
      <c r="DP102" s="183"/>
      <c r="DQ102" s="183"/>
      <c r="DR102" s="183"/>
      <c r="DS102" s="183"/>
      <c r="DT102" s="183"/>
      <c r="DU102" s="183"/>
      <c r="DV102" s="183"/>
      <c r="DW102" s="183"/>
      <c r="DX102" s="183"/>
      <c r="DY102" s="183"/>
      <c r="DZ102" s="183"/>
      <c r="EA102" s="183"/>
      <c r="EB102" s="183"/>
      <c r="EC102" s="183"/>
      <c r="ED102" s="183"/>
      <c r="EE102" s="183"/>
      <c r="EF102" s="183"/>
      <c r="EG102" s="183"/>
      <c r="EH102" s="183"/>
      <c r="EI102" s="183"/>
      <c r="EJ102" s="183"/>
      <c r="EK102" s="183"/>
      <c r="EL102" s="183"/>
      <c r="EM102" s="183"/>
      <c r="EN102" s="183"/>
      <c r="EO102" s="183"/>
      <c r="EP102" s="183"/>
      <c r="EQ102" s="183"/>
      <c r="ER102" s="183"/>
      <c r="ES102" s="183"/>
      <c r="ET102" s="183"/>
      <c r="EU102" s="183"/>
      <c r="EV102" s="183"/>
      <c r="EW102" s="183"/>
      <c r="EX102" s="183"/>
      <c r="EY102" s="183"/>
      <c r="EZ102" s="183"/>
      <c r="FA102" s="183"/>
      <c r="FB102" s="183"/>
      <c r="FC102" s="183"/>
      <c r="FD102" s="183"/>
      <c r="FE102" s="183"/>
      <c r="FF102" s="183"/>
      <c r="FG102" s="183"/>
      <c r="FH102" s="183"/>
      <c r="FI102" s="183"/>
      <c r="FJ102" s="183"/>
      <c r="FK102" s="183"/>
      <c r="FL102" s="183"/>
      <c r="FM102" s="183"/>
      <c r="FN102" s="183"/>
      <c r="FO102" s="183"/>
      <c r="FP102" s="183"/>
      <c r="FQ102" s="183"/>
      <c r="FR102" s="183"/>
      <c r="FS102" s="183"/>
      <c r="FT102" s="183"/>
      <c r="FU102" s="183"/>
      <c r="FV102" s="183"/>
      <c r="FW102" s="183"/>
      <c r="FX102" s="183"/>
      <c r="FY102" s="183"/>
      <c r="FZ102" s="183"/>
      <c r="GA102" s="183"/>
      <c r="GB102" s="183"/>
      <c r="GC102" s="183"/>
      <c r="GD102" s="183"/>
      <c r="GE102" s="183"/>
      <c r="GF102" s="183"/>
      <c r="GG102" s="183"/>
      <c r="GH102" s="183"/>
      <c r="GI102" s="183"/>
      <c r="GJ102" s="183"/>
      <c r="GK102" s="183"/>
      <c r="GL102" s="183"/>
      <c r="GM102" s="183"/>
      <c r="GN102" s="183"/>
      <c r="GO102" s="183"/>
      <c r="GP102" s="183"/>
      <c r="GQ102" s="183"/>
      <c r="GR102" s="183"/>
      <c r="GS102" s="183"/>
      <c r="GT102" s="183"/>
      <c r="GU102" s="183"/>
      <c r="GV102" s="183"/>
      <c r="GW102" s="183"/>
      <c r="GX102" s="183"/>
      <c r="GY102" s="183"/>
      <c r="GZ102" s="183"/>
      <c r="HA102" s="183"/>
      <c r="HB102" s="183"/>
      <c r="HC102" s="183"/>
      <c r="HD102" s="183"/>
      <c r="HE102" s="183"/>
      <c r="HF102" s="183"/>
      <c r="HG102" s="183"/>
      <c r="HH102" s="183"/>
      <c r="HI102" s="183"/>
      <c r="HJ102" s="183"/>
      <c r="HK102" s="183"/>
      <c r="HL102" s="183"/>
      <c r="HM102" s="183"/>
      <c r="HN102" s="183"/>
      <c r="HO102" s="183"/>
      <c r="HP102" s="183"/>
      <c r="HQ102" s="183"/>
      <c r="HR102" s="183"/>
      <c r="HS102" s="183"/>
      <c r="HT102" s="183"/>
      <c r="HU102" s="183"/>
      <c r="HV102" s="183"/>
      <c r="HW102" s="183"/>
      <c r="HX102" s="183"/>
      <c r="HY102" s="183"/>
      <c r="HZ102" s="183"/>
      <c r="IA102" s="183"/>
      <c r="IB102" s="183"/>
      <c r="IC102" s="183"/>
      <c r="ID102" s="183"/>
      <c r="IE102" s="183"/>
      <c r="IF102" s="183"/>
      <c r="IG102" s="183"/>
      <c r="IH102" s="183"/>
      <c r="II102" s="183"/>
      <c r="IJ102" s="183"/>
      <c r="IK102" s="183"/>
      <c r="IL102" s="183"/>
      <c r="IM102" s="183"/>
      <c r="IN102" s="183"/>
      <c r="IO102" s="183"/>
      <c r="IP102" s="183"/>
      <c r="IQ102" s="183"/>
      <c r="IR102" s="183"/>
      <c r="IS102" s="183"/>
      <c r="IT102" s="183"/>
      <c r="IU102" s="183"/>
      <c r="IV102" s="183"/>
      <c r="IW102" s="183"/>
    </row>
    <row r="103" customFormat="false" ht="12.75" hidden="false" customHeight="true" outlineLevel="0" collapsed="false">
      <c r="A103" s="94" t="n">
        <v>27454</v>
      </c>
      <c r="B103" s="94" t="s">
        <v>643</v>
      </c>
      <c r="C103" s="95" t="n">
        <v>37257</v>
      </c>
      <c r="D103" s="95" t="n">
        <v>37621</v>
      </c>
      <c r="E103" s="94" t="n">
        <f aca="false">$E$2</f>
        <v>30</v>
      </c>
      <c r="F103" s="615" t="n">
        <v>27500</v>
      </c>
      <c r="G103" s="616" t="n">
        <f aca="false">SUM(E103*F103)</f>
        <v>825000</v>
      </c>
      <c r="H103" s="582" t="s">
        <v>667</v>
      </c>
      <c r="I103" s="93" t="n">
        <v>0.3679</v>
      </c>
      <c r="J103" s="93" t="n">
        <v>0.0186</v>
      </c>
      <c r="K103" s="93" t="n">
        <f aca="false">SUM(I103+J103)</f>
        <v>0.3865</v>
      </c>
      <c r="L103" s="584" t="n">
        <f aca="false">SUM(I103*G103)</f>
        <v>303517.5</v>
      </c>
      <c r="M103" s="584" t="n">
        <f aca="false">SUM(J103*G103)</f>
        <v>15345</v>
      </c>
      <c r="N103" s="584" t="n">
        <f aca="false">SUM(L103:M103)</f>
        <v>318862.5</v>
      </c>
      <c r="O103" s="626" t="s">
        <v>668</v>
      </c>
      <c r="P103" s="82" t="s">
        <v>259</v>
      </c>
      <c r="Q103" s="699" t="s">
        <v>662</v>
      </c>
      <c r="R103" s="699" t="s">
        <v>558</v>
      </c>
      <c r="S103" s="82"/>
      <c r="T103" s="82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3"/>
      <c r="BR103" s="183"/>
      <c r="BS103" s="183"/>
      <c r="BT103" s="183"/>
      <c r="BU103" s="183"/>
      <c r="BV103" s="183"/>
      <c r="BW103" s="183"/>
      <c r="BX103" s="183"/>
      <c r="BY103" s="183"/>
      <c r="BZ103" s="183"/>
      <c r="CA103" s="183"/>
      <c r="CB103" s="183"/>
      <c r="CC103" s="183"/>
      <c r="CD103" s="183"/>
      <c r="CE103" s="183"/>
      <c r="CF103" s="183"/>
      <c r="CG103" s="183"/>
      <c r="CH103" s="183"/>
      <c r="CI103" s="183"/>
      <c r="CJ103" s="183"/>
      <c r="CK103" s="183"/>
      <c r="CL103" s="183"/>
      <c r="CM103" s="183"/>
      <c r="CN103" s="183"/>
      <c r="CO103" s="183"/>
      <c r="CP103" s="183"/>
      <c r="CQ103" s="183"/>
      <c r="CR103" s="183"/>
      <c r="CS103" s="183"/>
      <c r="CT103" s="183"/>
      <c r="CU103" s="183"/>
      <c r="CV103" s="183"/>
      <c r="CW103" s="183"/>
      <c r="CX103" s="183"/>
      <c r="CY103" s="183"/>
      <c r="CZ103" s="183"/>
      <c r="DA103" s="183"/>
      <c r="DB103" s="183"/>
      <c r="DC103" s="183"/>
      <c r="DD103" s="183"/>
      <c r="DE103" s="183"/>
      <c r="DF103" s="183"/>
      <c r="DG103" s="183"/>
      <c r="DH103" s="183"/>
      <c r="DI103" s="183"/>
      <c r="DJ103" s="183"/>
      <c r="DK103" s="183"/>
      <c r="DL103" s="183"/>
      <c r="DM103" s="183"/>
      <c r="DN103" s="183"/>
      <c r="DO103" s="183"/>
      <c r="DP103" s="183"/>
      <c r="DQ103" s="183"/>
      <c r="DR103" s="183"/>
      <c r="DS103" s="183"/>
      <c r="DT103" s="183"/>
      <c r="DU103" s="183"/>
      <c r="DV103" s="183"/>
      <c r="DW103" s="183"/>
      <c r="DX103" s="183"/>
      <c r="DY103" s="183"/>
      <c r="DZ103" s="183"/>
      <c r="EA103" s="183"/>
      <c r="EB103" s="183"/>
      <c r="EC103" s="183"/>
      <c r="ED103" s="183"/>
      <c r="EE103" s="183"/>
      <c r="EF103" s="183"/>
      <c r="EG103" s="183"/>
      <c r="EH103" s="183"/>
      <c r="EI103" s="183"/>
      <c r="EJ103" s="183"/>
      <c r="EK103" s="183"/>
      <c r="EL103" s="183"/>
      <c r="EM103" s="183"/>
      <c r="EN103" s="183"/>
      <c r="EO103" s="183"/>
      <c r="EP103" s="183"/>
      <c r="EQ103" s="183"/>
      <c r="ER103" s="183"/>
      <c r="ES103" s="183"/>
      <c r="ET103" s="183"/>
      <c r="EU103" s="183"/>
      <c r="EV103" s="183"/>
      <c r="EW103" s="183"/>
      <c r="EX103" s="183"/>
      <c r="EY103" s="183"/>
      <c r="EZ103" s="183"/>
      <c r="FA103" s="183"/>
      <c r="FB103" s="183"/>
      <c r="FC103" s="183"/>
      <c r="FD103" s="183"/>
      <c r="FE103" s="183"/>
      <c r="FF103" s="183"/>
      <c r="FG103" s="183"/>
      <c r="FH103" s="183"/>
      <c r="FI103" s="183"/>
      <c r="FJ103" s="183"/>
      <c r="FK103" s="183"/>
      <c r="FL103" s="183"/>
      <c r="FM103" s="183"/>
      <c r="FN103" s="183"/>
      <c r="FO103" s="183"/>
      <c r="FP103" s="183"/>
      <c r="FQ103" s="183"/>
      <c r="FR103" s="183"/>
      <c r="FS103" s="183"/>
      <c r="FT103" s="183"/>
      <c r="FU103" s="183"/>
      <c r="FV103" s="183"/>
      <c r="FW103" s="183"/>
      <c r="FX103" s="183"/>
      <c r="FY103" s="183"/>
      <c r="FZ103" s="183"/>
      <c r="GA103" s="183"/>
      <c r="GB103" s="183"/>
      <c r="GC103" s="183"/>
      <c r="GD103" s="183"/>
      <c r="GE103" s="183"/>
      <c r="GF103" s="183"/>
      <c r="GG103" s="183"/>
      <c r="GH103" s="183"/>
      <c r="GI103" s="183"/>
      <c r="GJ103" s="183"/>
      <c r="GK103" s="183"/>
      <c r="GL103" s="183"/>
      <c r="GM103" s="183"/>
      <c r="GN103" s="183"/>
      <c r="GO103" s="183"/>
      <c r="GP103" s="183"/>
      <c r="GQ103" s="183"/>
      <c r="GR103" s="183"/>
      <c r="GS103" s="183"/>
      <c r="GT103" s="183"/>
      <c r="GU103" s="183"/>
      <c r="GV103" s="183"/>
      <c r="GW103" s="183"/>
      <c r="GX103" s="183"/>
      <c r="GY103" s="183"/>
      <c r="GZ103" s="183"/>
      <c r="HA103" s="183"/>
      <c r="HB103" s="183"/>
      <c r="HC103" s="183"/>
      <c r="HD103" s="183"/>
      <c r="HE103" s="183"/>
      <c r="HF103" s="183"/>
      <c r="HG103" s="183"/>
      <c r="HH103" s="183"/>
      <c r="HI103" s="183"/>
      <c r="HJ103" s="183"/>
      <c r="HK103" s="183"/>
      <c r="HL103" s="183"/>
      <c r="HM103" s="183"/>
      <c r="HN103" s="183"/>
      <c r="HO103" s="183"/>
      <c r="HP103" s="183"/>
      <c r="HQ103" s="183"/>
      <c r="HR103" s="183"/>
      <c r="HS103" s="183"/>
      <c r="HT103" s="183"/>
      <c r="HU103" s="183"/>
      <c r="HV103" s="183"/>
      <c r="HW103" s="183"/>
      <c r="HX103" s="183"/>
      <c r="HY103" s="183"/>
      <c r="HZ103" s="183"/>
      <c r="IA103" s="183"/>
      <c r="IB103" s="183"/>
      <c r="IC103" s="183"/>
      <c r="ID103" s="183"/>
      <c r="IE103" s="183"/>
      <c r="IF103" s="183"/>
      <c r="IG103" s="183"/>
      <c r="IH103" s="183"/>
      <c r="II103" s="183"/>
      <c r="IJ103" s="183"/>
      <c r="IK103" s="183"/>
      <c r="IL103" s="183"/>
      <c r="IM103" s="183"/>
      <c r="IN103" s="183"/>
      <c r="IO103" s="183"/>
      <c r="IP103" s="183"/>
      <c r="IQ103" s="183"/>
      <c r="IR103" s="183"/>
      <c r="IS103" s="183"/>
      <c r="IT103" s="183"/>
      <c r="IU103" s="183"/>
      <c r="IV103" s="183"/>
      <c r="IW103" s="183"/>
    </row>
    <row r="104" customFormat="false" ht="12.75" hidden="false" customHeight="true" outlineLevel="0" collapsed="false">
      <c r="A104" s="94" t="n">
        <v>27456</v>
      </c>
      <c r="B104" s="94" t="s">
        <v>669</v>
      </c>
      <c r="C104" s="95" t="n">
        <v>37561</v>
      </c>
      <c r="D104" s="95" t="n">
        <v>37621</v>
      </c>
      <c r="E104" s="94" t="n">
        <f aca="false">$E$2</f>
        <v>30</v>
      </c>
      <c r="F104" s="615" t="n">
        <v>21500</v>
      </c>
      <c r="G104" s="616" t="n">
        <f aca="false">SUM(E104*F104)</f>
        <v>645000</v>
      </c>
      <c r="H104" s="582" t="s">
        <v>667</v>
      </c>
      <c r="I104" s="93" t="n">
        <v>0.3679</v>
      </c>
      <c r="J104" s="93" t="n">
        <v>0.0186</v>
      </c>
      <c r="K104" s="93" t="n">
        <f aca="false">SUM(I104+J104)</f>
        <v>0.3865</v>
      </c>
      <c r="L104" s="584" t="n">
        <f aca="false">SUM(I104*G104)</f>
        <v>237295.5</v>
      </c>
      <c r="M104" s="584" t="n">
        <f aca="false">SUM(J104*G104)</f>
        <v>11997</v>
      </c>
      <c r="N104" s="584" t="n">
        <f aca="false">SUM(L104:M104)</f>
        <v>249292.5</v>
      </c>
      <c r="O104" s="626" t="s">
        <v>668</v>
      </c>
      <c r="P104" s="82" t="s">
        <v>259</v>
      </c>
      <c r="Q104" s="699" t="s">
        <v>662</v>
      </c>
      <c r="R104" s="699" t="s">
        <v>558</v>
      </c>
      <c r="S104" s="82"/>
      <c r="T104" s="82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  <c r="CF104" s="183"/>
      <c r="CG104" s="183"/>
      <c r="CH104" s="183"/>
      <c r="CI104" s="183"/>
      <c r="CJ104" s="183"/>
      <c r="CK104" s="183"/>
      <c r="CL104" s="183"/>
      <c r="CM104" s="183"/>
      <c r="CN104" s="183"/>
      <c r="CO104" s="183"/>
      <c r="CP104" s="183"/>
      <c r="CQ104" s="183"/>
      <c r="CR104" s="183"/>
      <c r="CS104" s="183"/>
      <c r="CT104" s="183"/>
      <c r="CU104" s="183"/>
      <c r="CV104" s="183"/>
      <c r="CW104" s="183"/>
      <c r="CX104" s="183"/>
      <c r="CY104" s="183"/>
      <c r="CZ104" s="183"/>
      <c r="DA104" s="183"/>
      <c r="DB104" s="183"/>
      <c r="DC104" s="183"/>
      <c r="DD104" s="183"/>
      <c r="DE104" s="183"/>
      <c r="DF104" s="183"/>
      <c r="DG104" s="183"/>
      <c r="DH104" s="183"/>
      <c r="DI104" s="183"/>
      <c r="DJ104" s="183"/>
      <c r="DK104" s="183"/>
      <c r="DL104" s="183"/>
      <c r="DM104" s="183"/>
      <c r="DN104" s="183"/>
      <c r="DO104" s="183"/>
      <c r="DP104" s="183"/>
      <c r="DQ104" s="183"/>
      <c r="DR104" s="183"/>
      <c r="DS104" s="183"/>
      <c r="DT104" s="183"/>
      <c r="DU104" s="183"/>
      <c r="DV104" s="183"/>
      <c r="DW104" s="183"/>
      <c r="DX104" s="183"/>
      <c r="DY104" s="183"/>
      <c r="DZ104" s="183"/>
      <c r="EA104" s="183"/>
      <c r="EB104" s="183"/>
      <c r="EC104" s="183"/>
      <c r="ED104" s="183"/>
      <c r="EE104" s="183"/>
      <c r="EF104" s="183"/>
      <c r="EG104" s="183"/>
      <c r="EH104" s="183"/>
      <c r="EI104" s="183"/>
      <c r="EJ104" s="183"/>
      <c r="EK104" s="183"/>
      <c r="EL104" s="183"/>
      <c r="EM104" s="183"/>
      <c r="EN104" s="183"/>
      <c r="EO104" s="183"/>
      <c r="EP104" s="183"/>
      <c r="EQ104" s="183"/>
      <c r="ER104" s="183"/>
      <c r="ES104" s="183"/>
      <c r="ET104" s="183"/>
      <c r="EU104" s="183"/>
      <c r="EV104" s="183"/>
      <c r="EW104" s="183"/>
      <c r="EX104" s="183"/>
      <c r="EY104" s="183"/>
      <c r="EZ104" s="183"/>
      <c r="FA104" s="183"/>
      <c r="FB104" s="183"/>
      <c r="FC104" s="183"/>
      <c r="FD104" s="183"/>
      <c r="FE104" s="183"/>
      <c r="FF104" s="183"/>
      <c r="FG104" s="183"/>
      <c r="FH104" s="183"/>
      <c r="FI104" s="183"/>
      <c r="FJ104" s="183"/>
      <c r="FK104" s="183"/>
      <c r="FL104" s="183"/>
      <c r="FM104" s="183"/>
      <c r="FN104" s="183"/>
      <c r="FO104" s="183"/>
      <c r="FP104" s="183"/>
      <c r="FQ104" s="183"/>
      <c r="FR104" s="183"/>
      <c r="FS104" s="183"/>
      <c r="FT104" s="183"/>
      <c r="FU104" s="183"/>
      <c r="FV104" s="183"/>
      <c r="FW104" s="183"/>
      <c r="FX104" s="183"/>
      <c r="FY104" s="183"/>
      <c r="FZ104" s="183"/>
      <c r="GA104" s="183"/>
      <c r="GB104" s="183"/>
      <c r="GC104" s="183"/>
      <c r="GD104" s="183"/>
      <c r="GE104" s="183"/>
      <c r="GF104" s="183"/>
      <c r="GG104" s="183"/>
      <c r="GH104" s="183"/>
      <c r="GI104" s="183"/>
      <c r="GJ104" s="183"/>
      <c r="GK104" s="183"/>
      <c r="GL104" s="183"/>
      <c r="GM104" s="183"/>
      <c r="GN104" s="183"/>
      <c r="GO104" s="183"/>
      <c r="GP104" s="183"/>
      <c r="GQ104" s="183"/>
      <c r="GR104" s="183"/>
      <c r="GS104" s="183"/>
      <c r="GT104" s="183"/>
      <c r="GU104" s="183"/>
      <c r="GV104" s="183"/>
      <c r="GW104" s="183"/>
      <c r="GX104" s="183"/>
      <c r="GY104" s="183"/>
      <c r="GZ104" s="183"/>
      <c r="HA104" s="183"/>
      <c r="HB104" s="183"/>
      <c r="HC104" s="183"/>
      <c r="HD104" s="183"/>
      <c r="HE104" s="183"/>
      <c r="HF104" s="183"/>
      <c r="HG104" s="183"/>
      <c r="HH104" s="183"/>
      <c r="HI104" s="183"/>
      <c r="HJ104" s="183"/>
      <c r="HK104" s="183"/>
      <c r="HL104" s="183"/>
      <c r="HM104" s="183"/>
      <c r="HN104" s="183"/>
      <c r="HO104" s="183"/>
      <c r="HP104" s="183"/>
      <c r="HQ104" s="183"/>
      <c r="HR104" s="183"/>
      <c r="HS104" s="183"/>
      <c r="HT104" s="183"/>
      <c r="HU104" s="183"/>
      <c r="HV104" s="183"/>
      <c r="HW104" s="183"/>
      <c r="HX104" s="183"/>
      <c r="HY104" s="183"/>
      <c r="HZ104" s="183"/>
      <c r="IA104" s="183"/>
      <c r="IB104" s="183"/>
      <c r="IC104" s="183"/>
      <c r="ID104" s="183"/>
      <c r="IE104" s="183"/>
      <c r="IF104" s="183"/>
      <c r="IG104" s="183"/>
      <c r="IH104" s="183"/>
      <c r="II104" s="183"/>
      <c r="IJ104" s="183"/>
      <c r="IK104" s="183"/>
      <c r="IL104" s="183"/>
      <c r="IM104" s="183"/>
      <c r="IN104" s="183"/>
      <c r="IO104" s="183"/>
      <c r="IP104" s="183"/>
      <c r="IQ104" s="183"/>
      <c r="IR104" s="183"/>
      <c r="IS104" s="183"/>
      <c r="IT104" s="183"/>
      <c r="IU104" s="183"/>
      <c r="IV104" s="183"/>
      <c r="IW104" s="183"/>
    </row>
    <row r="105" customFormat="false" ht="12.75" hidden="false" customHeight="true" outlineLevel="0" collapsed="false">
      <c r="A105" s="94" t="n">
        <v>27566</v>
      </c>
      <c r="B105" s="94" t="s">
        <v>614</v>
      </c>
      <c r="C105" s="95" t="n">
        <v>37316</v>
      </c>
      <c r="D105" s="95" t="n">
        <v>39172</v>
      </c>
      <c r="E105" s="94" t="n">
        <f aca="false">$E$2</f>
        <v>30</v>
      </c>
      <c r="F105" s="679" t="n">
        <v>0</v>
      </c>
      <c r="G105" s="616" t="n">
        <f aca="false">SUM(E105*F105)</f>
        <v>0</v>
      </c>
      <c r="H105" s="582" t="n">
        <f aca="false">SUM(I105*30.4)</f>
        <v>11.18416</v>
      </c>
      <c r="I105" s="93" t="n">
        <v>0.3679</v>
      </c>
      <c r="J105" s="93" t="n">
        <v>0.0186</v>
      </c>
      <c r="K105" s="93" t="n">
        <f aca="false">SUM(I105+J105)</f>
        <v>0.3865</v>
      </c>
      <c r="L105" s="636" t="n">
        <f aca="false">SUM(I105*G105)</f>
        <v>0</v>
      </c>
      <c r="M105" s="584" t="n">
        <f aca="false">SUM(J105*G105)</f>
        <v>0</v>
      </c>
      <c r="N105" s="584" t="n">
        <f aca="false">SUM(L105:M105)</f>
        <v>0</v>
      </c>
      <c r="O105" s="626" t="s">
        <v>587</v>
      </c>
      <c r="P105" s="82" t="s">
        <v>259</v>
      </c>
      <c r="Q105" s="699" t="s">
        <v>662</v>
      </c>
      <c r="R105" s="699" t="s">
        <v>558</v>
      </c>
      <c r="S105" s="82"/>
      <c r="T105" s="82"/>
    </row>
    <row r="106" customFormat="false" ht="12.75" hidden="false" customHeight="true" outlineLevel="0" collapsed="false">
      <c r="A106" s="692"/>
      <c r="B106" s="692"/>
      <c r="C106" s="694"/>
      <c r="D106" s="83"/>
      <c r="F106" s="638" t="n">
        <f aca="false">SUM(F94:F105)</f>
        <v>232600</v>
      </c>
      <c r="G106" s="638"/>
      <c r="H106" s="582" t="s">
        <v>576</v>
      </c>
      <c r="I106" s="93" t="n">
        <f aca="false">L106/(F106*E2)</f>
        <v>0.209732975064488</v>
      </c>
      <c r="J106" s="93"/>
      <c r="K106" s="93"/>
      <c r="L106" s="718" t="n">
        <f aca="false">SUM(L94:L105)</f>
        <v>1463516.7</v>
      </c>
      <c r="M106" s="593"/>
      <c r="N106" s="593"/>
      <c r="O106" s="593"/>
      <c r="P106" s="82"/>
      <c r="Q106" s="699"/>
      <c r="R106" s="699"/>
      <c r="S106" s="82"/>
      <c r="T106" s="715"/>
    </row>
    <row r="107" customFormat="false" ht="12.75" hidden="false" customHeight="true" outlineLevel="0" collapsed="false">
      <c r="A107" s="692"/>
      <c r="B107" s="692"/>
      <c r="C107" s="694"/>
      <c r="D107" s="83"/>
      <c r="F107" s="643"/>
      <c r="G107" s="665"/>
      <c r="H107" s="592"/>
      <c r="I107" s="93"/>
      <c r="J107" s="93"/>
      <c r="L107" s="643"/>
      <c r="M107" s="593"/>
      <c r="N107" s="593"/>
      <c r="O107" s="593"/>
      <c r="P107" s="82"/>
      <c r="Q107" s="699"/>
      <c r="R107" s="699"/>
      <c r="S107" s="82"/>
      <c r="T107" s="715"/>
    </row>
    <row r="108" customFormat="false" ht="12.75" hidden="false" customHeight="false" outlineLevel="0" collapsed="false">
      <c r="A108" s="644" t="s">
        <v>613</v>
      </c>
      <c r="B108" s="644" t="s">
        <v>558</v>
      </c>
      <c r="C108" s="694"/>
      <c r="D108" s="83"/>
      <c r="F108" s="638"/>
      <c r="G108" s="665"/>
      <c r="H108" s="592"/>
      <c r="I108" s="93"/>
      <c r="J108" s="93"/>
      <c r="L108" s="593"/>
      <c r="M108" s="593"/>
      <c r="N108" s="593"/>
      <c r="O108" s="593"/>
      <c r="P108" s="82"/>
      <c r="Q108" s="699"/>
      <c r="R108" s="699"/>
      <c r="S108" s="82"/>
      <c r="T108" s="715"/>
    </row>
    <row r="109" customFormat="false" ht="12.75" hidden="false" customHeight="true" outlineLevel="0" collapsed="false">
      <c r="A109" s="94" t="n">
        <v>20746</v>
      </c>
      <c r="B109" s="94" t="s">
        <v>670</v>
      </c>
      <c r="C109" s="681" t="s">
        <v>513</v>
      </c>
      <c r="D109" s="95" t="n">
        <v>38835</v>
      </c>
      <c r="E109" s="94" t="n">
        <f aca="false">$E$2</f>
        <v>30</v>
      </c>
      <c r="F109" s="615" t="n">
        <v>20000</v>
      </c>
      <c r="G109" s="616" t="n">
        <f aca="false">SUM(E109*F109)</f>
        <v>600000</v>
      </c>
      <c r="H109" s="582" t="n">
        <f aca="false">SUM(I109*30.4)</f>
        <v>9.45136</v>
      </c>
      <c r="I109" s="93" t="n">
        <v>0.3109</v>
      </c>
      <c r="J109" s="663" t="n">
        <v>0.0184</v>
      </c>
      <c r="K109" s="93" t="n">
        <f aca="false">SUM(I109+J109)</f>
        <v>0.3293</v>
      </c>
      <c r="L109" s="584" t="n">
        <f aca="false">SUM(I109*G109)</f>
        <v>186540</v>
      </c>
      <c r="M109" s="584" t="n">
        <f aca="false">SUM(J109*G109)</f>
        <v>11040</v>
      </c>
      <c r="N109" s="584" t="n">
        <f aca="false">SUM(L109:M109)</f>
        <v>197580</v>
      </c>
      <c r="O109" s="626" t="s">
        <v>616</v>
      </c>
      <c r="P109" s="684" t="s">
        <v>671</v>
      </c>
      <c r="Q109" s="621" t="s">
        <v>613</v>
      </c>
      <c r="R109" s="621" t="s">
        <v>558</v>
      </c>
      <c r="S109" s="376"/>
      <c r="T109" s="376"/>
    </row>
    <row r="110" customFormat="false" ht="12.75" hidden="false" customHeight="true" outlineLevel="0" collapsed="false">
      <c r="A110" s="94" t="n">
        <v>20747</v>
      </c>
      <c r="B110" s="94" t="s">
        <v>672</v>
      </c>
      <c r="C110" s="681" t="s">
        <v>673</v>
      </c>
      <c r="D110" s="95" t="n">
        <v>37315</v>
      </c>
      <c r="E110" s="94" t="n">
        <f aca="false">$E$2</f>
        <v>30</v>
      </c>
      <c r="F110" s="615" t="n">
        <v>10000</v>
      </c>
      <c r="G110" s="616" t="n">
        <f aca="false">SUM(E110*F110)</f>
        <v>300000</v>
      </c>
      <c r="H110" s="582" t="n">
        <f aca="false">SUM(I110*30.4)</f>
        <v>9.30848</v>
      </c>
      <c r="I110" s="93" t="n">
        <v>0.3062</v>
      </c>
      <c r="J110" s="663" t="n">
        <v>0.0254</v>
      </c>
      <c r="K110" s="93" t="n">
        <f aca="false">SUM(I110+J110)</f>
        <v>0.3316</v>
      </c>
      <c r="L110" s="584" t="n">
        <f aca="false">SUM(I110*G110)</f>
        <v>91860</v>
      </c>
      <c r="M110" s="584" t="n">
        <f aca="false">SUM(J110*G110)</f>
        <v>7620</v>
      </c>
      <c r="N110" s="584" t="n">
        <f aca="false">SUM(L110:M110)</f>
        <v>99480</v>
      </c>
      <c r="O110" s="626" t="s">
        <v>616</v>
      </c>
      <c r="P110" s="684" t="s">
        <v>674</v>
      </c>
      <c r="Q110" s="621" t="s">
        <v>613</v>
      </c>
      <c r="R110" s="621" t="s">
        <v>558</v>
      </c>
      <c r="S110" s="684"/>
      <c r="T110" s="376"/>
    </row>
    <row r="111" customFormat="false" ht="12.75" hidden="false" customHeight="true" outlineLevel="0" collapsed="false">
      <c r="A111" s="94" t="n">
        <v>20748</v>
      </c>
      <c r="B111" s="94" t="s">
        <v>672</v>
      </c>
      <c r="C111" s="681" t="s">
        <v>673</v>
      </c>
      <c r="D111" s="95" t="n">
        <v>37315</v>
      </c>
      <c r="E111" s="94" t="n">
        <f aca="false">$E$2</f>
        <v>30</v>
      </c>
      <c r="F111" s="615" t="n">
        <v>10000</v>
      </c>
      <c r="G111" s="616" t="n">
        <f aca="false">SUM(E111*F111)</f>
        <v>300000</v>
      </c>
      <c r="H111" s="582" t="n">
        <f aca="false">SUM(I111*30.4)</f>
        <v>9.272</v>
      </c>
      <c r="I111" s="93" t="n">
        <v>0.305</v>
      </c>
      <c r="J111" s="663" t="n">
        <v>0.0254</v>
      </c>
      <c r="K111" s="93" t="n">
        <f aca="false">SUM(I111+J111)</f>
        <v>0.3304</v>
      </c>
      <c r="L111" s="584" t="n">
        <f aca="false">SUM(I111*G111)</f>
        <v>91500</v>
      </c>
      <c r="M111" s="584" t="n">
        <f aca="false">SUM(J111*G111)</f>
        <v>7620</v>
      </c>
      <c r="N111" s="584" t="n">
        <f aca="false">SUM(L111:M111)</f>
        <v>99120</v>
      </c>
      <c r="O111" s="626" t="s">
        <v>616</v>
      </c>
      <c r="P111" s="684" t="s">
        <v>674</v>
      </c>
      <c r="Q111" s="621" t="s">
        <v>613</v>
      </c>
      <c r="R111" s="621" t="s">
        <v>558</v>
      </c>
      <c r="S111" s="684"/>
      <c r="T111" s="376"/>
    </row>
    <row r="112" customFormat="false" ht="12.75" hidden="false" customHeight="true" outlineLevel="0" collapsed="false">
      <c r="A112" s="94" t="n">
        <v>21165</v>
      </c>
      <c r="B112" s="94" t="s">
        <v>675</v>
      </c>
      <c r="C112" s="681" t="s">
        <v>673</v>
      </c>
      <c r="D112" s="95" t="n">
        <v>39172</v>
      </c>
      <c r="E112" s="94" t="n">
        <f aca="false">$E$2</f>
        <v>30</v>
      </c>
      <c r="F112" s="615" t="n">
        <v>150000</v>
      </c>
      <c r="G112" s="616" t="n">
        <f aca="false">SUM(E112*F112)</f>
        <v>4500000</v>
      </c>
      <c r="H112" s="582" t="n">
        <f aca="false">SUM(I112*30.4)</f>
        <v>9.53952</v>
      </c>
      <c r="I112" s="93" t="n">
        <v>0.3138</v>
      </c>
      <c r="J112" s="663" t="n">
        <v>0.0254</v>
      </c>
      <c r="K112" s="93" t="n">
        <f aca="false">SUM(I112+J112)</f>
        <v>0.3392</v>
      </c>
      <c r="L112" s="584" t="n">
        <f aca="false">SUM(I112*G112)</f>
        <v>1412100</v>
      </c>
      <c r="M112" s="584" t="n">
        <f aca="false">SUM(J112*G112)</f>
        <v>114300</v>
      </c>
      <c r="N112" s="584" t="n">
        <f aca="false">SUM(L112:M112)</f>
        <v>1526400</v>
      </c>
      <c r="O112" s="626" t="s">
        <v>616</v>
      </c>
      <c r="P112" s="684" t="s">
        <v>671</v>
      </c>
      <c r="Q112" s="621" t="s">
        <v>613</v>
      </c>
      <c r="R112" s="621" t="s">
        <v>558</v>
      </c>
      <c r="S112" s="684"/>
      <c r="T112" s="376"/>
      <c r="U112" s="587"/>
      <c r="V112" s="587"/>
      <c r="W112" s="587"/>
      <c r="X112" s="587"/>
      <c r="Y112" s="587"/>
      <c r="Z112" s="587"/>
      <c r="AA112" s="587"/>
      <c r="AB112" s="587"/>
      <c r="AC112" s="587"/>
      <c r="AD112" s="587"/>
      <c r="AE112" s="587"/>
      <c r="AF112" s="587"/>
      <c r="AG112" s="587"/>
      <c r="AH112" s="587"/>
      <c r="AI112" s="587"/>
      <c r="AJ112" s="587"/>
      <c r="AK112" s="587"/>
      <c r="AL112" s="587"/>
      <c r="AM112" s="587"/>
      <c r="AN112" s="587"/>
      <c r="AO112" s="587"/>
      <c r="AP112" s="587"/>
      <c r="AQ112" s="587"/>
      <c r="AR112" s="587"/>
      <c r="AS112" s="587"/>
      <c r="AT112" s="587"/>
      <c r="AU112" s="587"/>
      <c r="AV112" s="587"/>
      <c r="AW112" s="587"/>
      <c r="AX112" s="587"/>
      <c r="AY112" s="587"/>
      <c r="AZ112" s="587"/>
      <c r="BA112" s="587"/>
      <c r="BB112" s="587"/>
      <c r="BC112" s="587"/>
      <c r="BD112" s="587"/>
      <c r="BE112" s="587"/>
      <c r="BF112" s="587"/>
      <c r="BG112" s="587"/>
      <c r="BH112" s="587"/>
      <c r="BI112" s="587"/>
      <c r="BJ112" s="587"/>
      <c r="BK112" s="587"/>
      <c r="BL112" s="587"/>
      <c r="BM112" s="587"/>
      <c r="BN112" s="587"/>
      <c r="BO112" s="587"/>
      <c r="BP112" s="587"/>
      <c r="BQ112" s="587"/>
      <c r="BR112" s="587"/>
      <c r="BS112" s="587"/>
      <c r="BT112" s="587"/>
      <c r="BU112" s="587"/>
      <c r="BV112" s="587"/>
      <c r="BW112" s="587"/>
      <c r="BX112" s="587"/>
      <c r="BY112" s="587"/>
      <c r="BZ112" s="587"/>
      <c r="CA112" s="587"/>
      <c r="CB112" s="587"/>
      <c r="CC112" s="587"/>
      <c r="CD112" s="587"/>
      <c r="CE112" s="587"/>
      <c r="CF112" s="587"/>
      <c r="CG112" s="587"/>
      <c r="CH112" s="587"/>
      <c r="CI112" s="587"/>
      <c r="CJ112" s="587"/>
      <c r="CK112" s="587"/>
      <c r="CL112" s="587"/>
      <c r="CM112" s="587"/>
      <c r="CN112" s="587"/>
      <c r="CO112" s="587"/>
      <c r="CP112" s="587"/>
      <c r="CQ112" s="587"/>
      <c r="CR112" s="587"/>
      <c r="CS112" s="587"/>
      <c r="CT112" s="587"/>
      <c r="CU112" s="587"/>
      <c r="CV112" s="587"/>
      <c r="CW112" s="587"/>
      <c r="CX112" s="587"/>
      <c r="CY112" s="587"/>
      <c r="CZ112" s="587"/>
      <c r="DA112" s="587"/>
      <c r="DB112" s="587"/>
      <c r="DC112" s="587"/>
      <c r="DD112" s="587"/>
      <c r="DE112" s="587"/>
      <c r="DF112" s="587"/>
      <c r="DG112" s="587"/>
      <c r="DH112" s="587"/>
      <c r="DI112" s="587"/>
      <c r="DJ112" s="587"/>
      <c r="DK112" s="587"/>
      <c r="DL112" s="587"/>
      <c r="DM112" s="587"/>
      <c r="DN112" s="587"/>
      <c r="DO112" s="587"/>
      <c r="DP112" s="587"/>
      <c r="DQ112" s="587"/>
      <c r="DR112" s="587"/>
      <c r="DS112" s="587"/>
      <c r="DT112" s="587"/>
      <c r="DU112" s="587"/>
      <c r="DV112" s="587"/>
      <c r="DW112" s="587"/>
      <c r="DX112" s="587"/>
      <c r="DY112" s="587"/>
      <c r="DZ112" s="587"/>
      <c r="EA112" s="587"/>
      <c r="EB112" s="587"/>
      <c r="EC112" s="587"/>
      <c r="ED112" s="587"/>
      <c r="EE112" s="587"/>
      <c r="EF112" s="587"/>
      <c r="EG112" s="587"/>
      <c r="EH112" s="587"/>
      <c r="EI112" s="587"/>
      <c r="EJ112" s="587"/>
      <c r="EK112" s="587"/>
      <c r="EL112" s="587"/>
      <c r="EM112" s="587"/>
      <c r="EN112" s="587"/>
      <c r="EO112" s="587"/>
      <c r="EP112" s="587"/>
      <c r="EQ112" s="587"/>
      <c r="ER112" s="587"/>
      <c r="ES112" s="587"/>
      <c r="ET112" s="587"/>
      <c r="EU112" s="587"/>
      <c r="EV112" s="587"/>
      <c r="EW112" s="587"/>
      <c r="EX112" s="587"/>
      <c r="EY112" s="587"/>
      <c r="EZ112" s="587"/>
      <c r="FA112" s="587"/>
      <c r="FB112" s="587"/>
      <c r="FC112" s="587"/>
      <c r="FD112" s="587"/>
      <c r="FE112" s="587"/>
      <c r="FF112" s="587"/>
      <c r="FG112" s="587"/>
      <c r="FH112" s="587"/>
      <c r="FI112" s="587"/>
      <c r="FJ112" s="587"/>
      <c r="FK112" s="587"/>
      <c r="FL112" s="587"/>
      <c r="FM112" s="587"/>
      <c r="FN112" s="587"/>
      <c r="FO112" s="587"/>
      <c r="FP112" s="587"/>
      <c r="FQ112" s="587"/>
      <c r="FR112" s="587"/>
      <c r="FS112" s="587"/>
      <c r="FT112" s="587"/>
      <c r="FU112" s="587"/>
      <c r="FV112" s="587"/>
      <c r="FW112" s="587"/>
      <c r="FX112" s="587"/>
      <c r="FY112" s="587"/>
      <c r="FZ112" s="587"/>
      <c r="GA112" s="587"/>
      <c r="GB112" s="587"/>
      <c r="GC112" s="587"/>
      <c r="GD112" s="587"/>
      <c r="GE112" s="587"/>
      <c r="GF112" s="587"/>
      <c r="GG112" s="587"/>
      <c r="GH112" s="587"/>
      <c r="GI112" s="587"/>
      <c r="GJ112" s="587"/>
      <c r="GK112" s="587"/>
      <c r="GL112" s="587"/>
      <c r="GM112" s="587"/>
      <c r="GN112" s="587"/>
      <c r="GO112" s="587"/>
      <c r="GP112" s="587"/>
      <c r="GQ112" s="587"/>
      <c r="GR112" s="587"/>
      <c r="GS112" s="587"/>
      <c r="GT112" s="587"/>
      <c r="GU112" s="587"/>
      <c r="GV112" s="587"/>
      <c r="GW112" s="587"/>
      <c r="GX112" s="587"/>
      <c r="GY112" s="587"/>
      <c r="GZ112" s="587"/>
      <c r="HA112" s="587"/>
      <c r="HB112" s="587"/>
      <c r="HC112" s="587"/>
      <c r="HD112" s="587"/>
      <c r="HE112" s="587"/>
      <c r="HF112" s="587"/>
      <c r="HG112" s="587"/>
      <c r="HH112" s="587"/>
      <c r="HI112" s="587"/>
      <c r="HJ112" s="587"/>
      <c r="HK112" s="587"/>
      <c r="HL112" s="587"/>
      <c r="HM112" s="587"/>
      <c r="HN112" s="587"/>
      <c r="HO112" s="587"/>
      <c r="HP112" s="587"/>
      <c r="HQ112" s="587"/>
      <c r="HR112" s="587"/>
      <c r="HS112" s="587"/>
      <c r="HT112" s="587"/>
      <c r="HU112" s="587"/>
      <c r="HV112" s="587"/>
      <c r="HW112" s="587"/>
      <c r="HX112" s="587"/>
      <c r="HY112" s="587"/>
      <c r="HZ112" s="587"/>
      <c r="IA112" s="587"/>
      <c r="IB112" s="587"/>
      <c r="IC112" s="587"/>
      <c r="ID112" s="587"/>
      <c r="IE112" s="587"/>
      <c r="IF112" s="587"/>
      <c r="IG112" s="587"/>
      <c r="IH112" s="587"/>
      <c r="II112" s="587"/>
      <c r="IJ112" s="587"/>
      <c r="IK112" s="587"/>
      <c r="IL112" s="587"/>
      <c r="IM112" s="587"/>
      <c r="IN112" s="587"/>
      <c r="IO112" s="587"/>
      <c r="IP112" s="587"/>
      <c r="IQ112" s="587"/>
      <c r="IR112" s="587"/>
      <c r="IS112" s="587"/>
      <c r="IT112" s="587"/>
      <c r="IU112" s="587"/>
      <c r="IV112" s="587"/>
      <c r="IW112" s="587"/>
    </row>
    <row r="113" customFormat="false" ht="12.75" hidden="false" customHeight="true" outlineLevel="0" collapsed="false">
      <c r="A113" s="94" t="n">
        <v>26372</v>
      </c>
      <c r="B113" s="689" t="s">
        <v>624</v>
      </c>
      <c r="C113" s="681" t="s">
        <v>673</v>
      </c>
      <c r="D113" s="95" t="n">
        <v>39172</v>
      </c>
      <c r="E113" s="94" t="n">
        <f aca="false">$E$2</f>
        <v>30</v>
      </c>
      <c r="F113" s="615" t="n">
        <v>25000</v>
      </c>
      <c r="G113" s="616" t="n">
        <f aca="false">SUM(E113*F113)</f>
        <v>750000</v>
      </c>
      <c r="H113" s="582" t="n">
        <f aca="false">SUM(I113*30.4)</f>
        <v>9.53648</v>
      </c>
      <c r="I113" s="93" t="n">
        <v>0.3137</v>
      </c>
      <c r="J113" s="663" t="n">
        <v>0.0254</v>
      </c>
      <c r="K113" s="93" t="n">
        <f aca="false">SUM(I113+J113)</f>
        <v>0.3391</v>
      </c>
      <c r="L113" s="584" t="n">
        <f aca="false">SUM(I113*G113)</f>
        <v>235275</v>
      </c>
      <c r="M113" s="584" t="n">
        <f aca="false">SUM(J113*G113)</f>
        <v>19050</v>
      </c>
      <c r="N113" s="584" t="n">
        <f aca="false">SUM(L113:M113)</f>
        <v>254325</v>
      </c>
      <c r="O113" s="626" t="s">
        <v>616</v>
      </c>
      <c r="P113" s="684" t="s">
        <v>671</v>
      </c>
      <c r="Q113" s="621" t="s">
        <v>613</v>
      </c>
      <c r="R113" s="621" t="s">
        <v>558</v>
      </c>
      <c r="S113" s="684"/>
      <c r="T113" s="376"/>
      <c r="U113" s="697"/>
      <c r="V113" s="697"/>
      <c r="W113" s="697"/>
      <c r="X113" s="697"/>
      <c r="Y113" s="697"/>
      <c r="Z113" s="697"/>
      <c r="AA113" s="697"/>
      <c r="AB113" s="697"/>
      <c r="AC113" s="697"/>
      <c r="AD113" s="697"/>
      <c r="AE113" s="697"/>
      <c r="AF113" s="697"/>
      <c r="AG113" s="697"/>
      <c r="AH113" s="697"/>
      <c r="AI113" s="697"/>
      <c r="AJ113" s="697"/>
      <c r="AK113" s="697"/>
      <c r="AL113" s="697"/>
      <c r="AM113" s="697"/>
      <c r="AN113" s="697"/>
      <c r="AO113" s="697"/>
      <c r="AP113" s="697"/>
      <c r="AQ113" s="697"/>
      <c r="AR113" s="697"/>
      <c r="AS113" s="697"/>
      <c r="AT113" s="697"/>
      <c r="AU113" s="697"/>
      <c r="AV113" s="697"/>
      <c r="AW113" s="697"/>
      <c r="AX113" s="697"/>
      <c r="AY113" s="697"/>
      <c r="AZ113" s="697"/>
      <c r="BA113" s="697"/>
      <c r="BB113" s="697"/>
      <c r="BC113" s="697"/>
      <c r="BD113" s="697"/>
      <c r="BE113" s="697"/>
      <c r="BF113" s="697"/>
      <c r="BG113" s="697"/>
      <c r="BH113" s="697"/>
      <c r="BI113" s="697"/>
      <c r="BJ113" s="697"/>
      <c r="BK113" s="697"/>
      <c r="BL113" s="697"/>
      <c r="BM113" s="697"/>
      <c r="BN113" s="697"/>
      <c r="BO113" s="697"/>
      <c r="BP113" s="697"/>
      <c r="BQ113" s="697"/>
      <c r="BR113" s="697"/>
      <c r="BS113" s="697"/>
      <c r="BT113" s="697"/>
      <c r="BU113" s="697"/>
      <c r="BV113" s="697"/>
      <c r="BW113" s="697"/>
      <c r="BX113" s="697"/>
      <c r="BY113" s="697"/>
      <c r="BZ113" s="697"/>
      <c r="CA113" s="697"/>
      <c r="CB113" s="697"/>
      <c r="CC113" s="697"/>
      <c r="CD113" s="697"/>
      <c r="CE113" s="697"/>
      <c r="CF113" s="697"/>
      <c r="CG113" s="697"/>
      <c r="CH113" s="697"/>
      <c r="CI113" s="697"/>
      <c r="CJ113" s="697"/>
      <c r="CK113" s="697"/>
      <c r="CL113" s="697"/>
      <c r="CM113" s="697"/>
      <c r="CN113" s="697"/>
      <c r="CO113" s="697"/>
      <c r="CP113" s="697"/>
      <c r="CQ113" s="697"/>
      <c r="CR113" s="697"/>
      <c r="CS113" s="697"/>
      <c r="CT113" s="697"/>
      <c r="CU113" s="697"/>
      <c r="CV113" s="697"/>
      <c r="CW113" s="697"/>
      <c r="CX113" s="697"/>
      <c r="CY113" s="697"/>
      <c r="CZ113" s="697"/>
      <c r="DA113" s="697"/>
      <c r="DB113" s="697"/>
      <c r="DC113" s="697"/>
      <c r="DD113" s="697"/>
      <c r="DE113" s="697"/>
      <c r="DF113" s="697"/>
      <c r="DG113" s="697"/>
      <c r="DH113" s="697"/>
      <c r="DI113" s="697"/>
      <c r="DJ113" s="697"/>
      <c r="DK113" s="697"/>
      <c r="DL113" s="697"/>
      <c r="DM113" s="697"/>
      <c r="DN113" s="697"/>
      <c r="DO113" s="697"/>
      <c r="DP113" s="697"/>
      <c r="DQ113" s="697"/>
      <c r="DR113" s="697"/>
      <c r="DS113" s="697"/>
      <c r="DT113" s="697"/>
      <c r="DU113" s="697"/>
      <c r="DV113" s="697"/>
      <c r="DW113" s="697"/>
      <c r="DX113" s="697"/>
      <c r="DY113" s="697"/>
      <c r="DZ113" s="697"/>
      <c r="EA113" s="697"/>
      <c r="EB113" s="697"/>
      <c r="EC113" s="697"/>
      <c r="ED113" s="697"/>
      <c r="EE113" s="697"/>
      <c r="EF113" s="697"/>
      <c r="EG113" s="697"/>
      <c r="EH113" s="697"/>
      <c r="EI113" s="697"/>
      <c r="EJ113" s="697"/>
      <c r="EK113" s="697"/>
      <c r="EL113" s="697"/>
      <c r="EM113" s="697"/>
      <c r="EN113" s="697"/>
      <c r="EO113" s="697"/>
      <c r="EP113" s="697"/>
      <c r="EQ113" s="697"/>
      <c r="ER113" s="697"/>
      <c r="ES113" s="697"/>
      <c r="ET113" s="697"/>
      <c r="EU113" s="697"/>
      <c r="EV113" s="697"/>
      <c r="EW113" s="697"/>
      <c r="EX113" s="697"/>
      <c r="EY113" s="697"/>
      <c r="EZ113" s="697"/>
      <c r="FA113" s="697"/>
      <c r="FB113" s="697"/>
      <c r="FC113" s="697"/>
      <c r="FD113" s="697"/>
      <c r="FE113" s="697"/>
      <c r="FF113" s="697"/>
      <c r="FG113" s="697"/>
      <c r="FH113" s="697"/>
      <c r="FI113" s="697"/>
      <c r="FJ113" s="697"/>
      <c r="FK113" s="697"/>
      <c r="FL113" s="697"/>
      <c r="FM113" s="697"/>
      <c r="FN113" s="697"/>
      <c r="FO113" s="697"/>
      <c r="FP113" s="697"/>
      <c r="FQ113" s="697"/>
      <c r="FR113" s="697"/>
      <c r="FS113" s="697"/>
      <c r="FT113" s="697"/>
      <c r="FU113" s="697"/>
      <c r="FV113" s="697"/>
      <c r="FW113" s="697"/>
      <c r="FX113" s="697"/>
      <c r="FY113" s="697"/>
      <c r="FZ113" s="697"/>
      <c r="GA113" s="697"/>
      <c r="GB113" s="697"/>
      <c r="GC113" s="697"/>
      <c r="GD113" s="697"/>
      <c r="GE113" s="697"/>
      <c r="GF113" s="697"/>
      <c r="GG113" s="697"/>
      <c r="GH113" s="697"/>
      <c r="GI113" s="697"/>
      <c r="GJ113" s="697"/>
      <c r="GK113" s="697"/>
      <c r="GL113" s="697"/>
      <c r="GM113" s="697"/>
      <c r="GN113" s="697"/>
      <c r="GO113" s="697"/>
      <c r="GP113" s="697"/>
      <c r="GQ113" s="697"/>
      <c r="GR113" s="697"/>
      <c r="GS113" s="697"/>
      <c r="GT113" s="697"/>
      <c r="GU113" s="697"/>
      <c r="GV113" s="697"/>
      <c r="GW113" s="697"/>
      <c r="GX113" s="697"/>
      <c r="GY113" s="697"/>
      <c r="GZ113" s="697"/>
      <c r="HA113" s="697"/>
      <c r="HB113" s="697"/>
      <c r="HC113" s="697"/>
      <c r="HD113" s="697"/>
      <c r="HE113" s="697"/>
      <c r="HF113" s="697"/>
      <c r="HG113" s="697"/>
      <c r="HH113" s="697"/>
      <c r="HI113" s="697"/>
      <c r="HJ113" s="697"/>
      <c r="HK113" s="697"/>
      <c r="HL113" s="697"/>
      <c r="HM113" s="697"/>
      <c r="HN113" s="697"/>
      <c r="HO113" s="697"/>
      <c r="HP113" s="697"/>
      <c r="HQ113" s="697"/>
      <c r="HR113" s="697"/>
      <c r="HS113" s="697"/>
      <c r="HT113" s="697"/>
      <c r="HU113" s="697"/>
      <c r="HV113" s="697"/>
      <c r="HW113" s="697"/>
      <c r="HX113" s="697"/>
      <c r="HY113" s="697"/>
      <c r="HZ113" s="697"/>
      <c r="IA113" s="697"/>
      <c r="IB113" s="697"/>
      <c r="IC113" s="697"/>
      <c r="ID113" s="697"/>
      <c r="IE113" s="697"/>
      <c r="IF113" s="697"/>
      <c r="IG113" s="697"/>
      <c r="IH113" s="697"/>
      <c r="II113" s="697"/>
      <c r="IJ113" s="697"/>
      <c r="IK113" s="697"/>
      <c r="IL113" s="697"/>
      <c r="IM113" s="697"/>
      <c r="IN113" s="697"/>
      <c r="IO113" s="697"/>
      <c r="IP113" s="697"/>
      <c r="IQ113" s="697"/>
      <c r="IR113" s="697"/>
      <c r="IS113" s="697"/>
      <c r="IT113" s="697"/>
      <c r="IU113" s="697"/>
      <c r="IV113" s="697"/>
      <c r="IW113" s="697"/>
    </row>
    <row r="114" customFormat="false" ht="12.75" hidden="false" customHeight="true" outlineLevel="0" collapsed="false">
      <c r="A114" s="94" t="n">
        <v>20822</v>
      </c>
      <c r="B114" s="94" t="s">
        <v>676</v>
      </c>
      <c r="C114" s="681" t="s">
        <v>673</v>
      </c>
      <c r="D114" s="95" t="n">
        <v>39141</v>
      </c>
      <c r="E114" s="94" t="n">
        <f aca="false">$E$2</f>
        <v>30</v>
      </c>
      <c r="F114" s="615" t="n">
        <v>25000</v>
      </c>
      <c r="G114" s="616" t="n">
        <f aca="false">SUM(E114*F114)</f>
        <v>750000</v>
      </c>
      <c r="H114" s="582" t="n">
        <f aca="false">SUM(I114*30.4)</f>
        <v>6.37184</v>
      </c>
      <c r="I114" s="93" t="n">
        <v>0.2096</v>
      </c>
      <c r="J114" s="663" t="n">
        <v>0.0254</v>
      </c>
      <c r="K114" s="93" t="n">
        <f aca="false">SUM(I114+J114)</f>
        <v>0.235</v>
      </c>
      <c r="L114" s="584" t="n">
        <f aca="false">SUM(I114*G114)</f>
        <v>157200</v>
      </c>
      <c r="M114" s="584" t="n">
        <f aca="false">SUM(J114*G114)</f>
        <v>19050</v>
      </c>
      <c r="N114" s="584" t="n">
        <f aca="false">SUM(L114:M114)</f>
        <v>176250</v>
      </c>
      <c r="O114" s="626" t="s">
        <v>616</v>
      </c>
      <c r="P114" s="617" t="s">
        <v>677</v>
      </c>
      <c r="Q114" s="621" t="s">
        <v>613</v>
      </c>
      <c r="R114" s="621" t="s">
        <v>558</v>
      </c>
      <c r="S114" s="617"/>
      <c r="T114" s="376"/>
      <c r="U114" s="697"/>
      <c r="V114" s="697"/>
      <c r="W114" s="697"/>
      <c r="X114" s="697"/>
      <c r="Y114" s="697"/>
      <c r="Z114" s="697"/>
      <c r="AA114" s="697"/>
      <c r="AB114" s="697"/>
      <c r="AC114" s="697"/>
      <c r="AD114" s="697"/>
      <c r="AE114" s="697"/>
      <c r="AF114" s="697"/>
      <c r="AG114" s="697"/>
      <c r="AH114" s="697"/>
      <c r="AI114" s="697"/>
      <c r="AJ114" s="697"/>
      <c r="AK114" s="697"/>
      <c r="AL114" s="697"/>
      <c r="AM114" s="697"/>
      <c r="AN114" s="697"/>
      <c r="AO114" s="697"/>
      <c r="AP114" s="697"/>
      <c r="AQ114" s="697"/>
      <c r="AR114" s="697"/>
      <c r="AS114" s="697"/>
      <c r="AT114" s="697"/>
      <c r="AU114" s="697"/>
      <c r="AV114" s="697"/>
      <c r="AW114" s="697"/>
      <c r="AX114" s="697"/>
      <c r="AY114" s="697"/>
      <c r="AZ114" s="697"/>
      <c r="BA114" s="697"/>
      <c r="BB114" s="697"/>
      <c r="BC114" s="697"/>
      <c r="BD114" s="697"/>
      <c r="BE114" s="697"/>
      <c r="BF114" s="697"/>
      <c r="BG114" s="697"/>
      <c r="BH114" s="697"/>
      <c r="BI114" s="697"/>
      <c r="BJ114" s="697"/>
      <c r="BK114" s="697"/>
      <c r="BL114" s="697"/>
      <c r="BM114" s="697"/>
      <c r="BN114" s="697"/>
      <c r="BO114" s="697"/>
      <c r="BP114" s="697"/>
      <c r="BQ114" s="697"/>
      <c r="BR114" s="697"/>
      <c r="BS114" s="697"/>
      <c r="BT114" s="697"/>
      <c r="BU114" s="697"/>
      <c r="BV114" s="697"/>
      <c r="BW114" s="697"/>
      <c r="BX114" s="697"/>
      <c r="BY114" s="697"/>
      <c r="BZ114" s="697"/>
      <c r="CA114" s="697"/>
      <c r="CB114" s="697"/>
      <c r="CC114" s="697"/>
      <c r="CD114" s="697"/>
      <c r="CE114" s="697"/>
      <c r="CF114" s="697"/>
      <c r="CG114" s="697"/>
      <c r="CH114" s="697"/>
      <c r="CI114" s="697"/>
      <c r="CJ114" s="697"/>
      <c r="CK114" s="697"/>
      <c r="CL114" s="697"/>
      <c r="CM114" s="697"/>
      <c r="CN114" s="697"/>
      <c r="CO114" s="697"/>
      <c r="CP114" s="697"/>
      <c r="CQ114" s="697"/>
      <c r="CR114" s="697"/>
      <c r="CS114" s="697"/>
      <c r="CT114" s="697"/>
      <c r="CU114" s="697"/>
      <c r="CV114" s="697"/>
      <c r="CW114" s="697"/>
      <c r="CX114" s="697"/>
      <c r="CY114" s="697"/>
      <c r="CZ114" s="697"/>
      <c r="DA114" s="697"/>
      <c r="DB114" s="697"/>
      <c r="DC114" s="697"/>
      <c r="DD114" s="697"/>
      <c r="DE114" s="697"/>
      <c r="DF114" s="697"/>
      <c r="DG114" s="697"/>
      <c r="DH114" s="697"/>
      <c r="DI114" s="697"/>
      <c r="DJ114" s="697"/>
      <c r="DK114" s="697"/>
      <c r="DL114" s="697"/>
      <c r="DM114" s="697"/>
      <c r="DN114" s="697"/>
      <c r="DO114" s="697"/>
      <c r="DP114" s="697"/>
      <c r="DQ114" s="697"/>
      <c r="DR114" s="697"/>
      <c r="DS114" s="697"/>
      <c r="DT114" s="697"/>
      <c r="DU114" s="697"/>
      <c r="DV114" s="697"/>
      <c r="DW114" s="697"/>
      <c r="DX114" s="697"/>
      <c r="DY114" s="697"/>
      <c r="DZ114" s="697"/>
      <c r="EA114" s="697"/>
      <c r="EB114" s="697"/>
      <c r="EC114" s="697"/>
      <c r="ED114" s="697"/>
      <c r="EE114" s="697"/>
      <c r="EF114" s="697"/>
      <c r="EG114" s="697"/>
      <c r="EH114" s="697"/>
      <c r="EI114" s="697"/>
      <c r="EJ114" s="697"/>
      <c r="EK114" s="697"/>
      <c r="EL114" s="697"/>
      <c r="EM114" s="697"/>
      <c r="EN114" s="697"/>
      <c r="EO114" s="697"/>
      <c r="EP114" s="697"/>
      <c r="EQ114" s="697"/>
      <c r="ER114" s="697"/>
      <c r="ES114" s="697"/>
      <c r="ET114" s="697"/>
      <c r="EU114" s="697"/>
      <c r="EV114" s="697"/>
      <c r="EW114" s="697"/>
      <c r="EX114" s="697"/>
      <c r="EY114" s="697"/>
      <c r="EZ114" s="697"/>
      <c r="FA114" s="697"/>
      <c r="FB114" s="697"/>
      <c r="FC114" s="697"/>
      <c r="FD114" s="697"/>
      <c r="FE114" s="697"/>
      <c r="FF114" s="697"/>
      <c r="FG114" s="697"/>
      <c r="FH114" s="697"/>
      <c r="FI114" s="697"/>
      <c r="FJ114" s="697"/>
      <c r="FK114" s="697"/>
      <c r="FL114" s="697"/>
      <c r="FM114" s="697"/>
      <c r="FN114" s="697"/>
      <c r="FO114" s="697"/>
      <c r="FP114" s="697"/>
      <c r="FQ114" s="697"/>
      <c r="FR114" s="697"/>
      <c r="FS114" s="697"/>
      <c r="FT114" s="697"/>
      <c r="FU114" s="697"/>
      <c r="FV114" s="697"/>
      <c r="FW114" s="697"/>
      <c r="FX114" s="697"/>
      <c r="FY114" s="697"/>
      <c r="FZ114" s="697"/>
      <c r="GA114" s="697"/>
      <c r="GB114" s="697"/>
      <c r="GC114" s="697"/>
      <c r="GD114" s="697"/>
      <c r="GE114" s="697"/>
      <c r="GF114" s="697"/>
      <c r="GG114" s="697"/>
      <c r="GH114" s="697"/>
      <c r="GI114" s="697"/>
      <c r="GJ114" s="697"/>
      <c r="GK114" s="697"/>
      <c r="GL114" s="697"/>
      <c r="GM114" s="697"/>
      <c r="GN114" s="697"/>
      <c r="GO114" s="697"/>
      <c r="GP114" s="697"/>
      <c r="GQ114" s="697"/>
      <c r="GR114" s="697"/>
      <c r="GS114" s="697"/>
      <c r="GT114" s="697"/>
      <c r="GU114" s="697"/>
      <c r="GV114" s="697"/>
      <c r="GW114" s="697"/>
      <c r="GX114" s="697"/>
      <c r="GY114" s="697"/>
      <c r="GZ114" s="697"/>
      <c r="HA114" s="697"/>
      <c r="HB114" s="697"/>
      <c r="HC114" s="697"/>
      <c r="HD114" s="697"/>
      <c r="HE114" s="697"/>
      <c r="HF114" s="697"/>
      <c r="HG114" s="697"/>
      <c r="HH114" s="697"/>
      <c r="HI114" s="697"/>
      <c r="HJ114" s="697"/>
      <c r="HK114" s="697"/>
      <c r="HL114" s="697"/>
      <c r="HM114" s="697"/>
      <c r="HN114" s="697"/>
      <c r="HO114" s="697"/>
      <c r="HP114" s="697"/>
      <c r="HQ114" s="697"/>
      <c r="HR114" s="697"/>
      <c r="HS114" s="697"/>
      <c r="HT114" s="697"/>
      <c r="HU114" s="697"/>
      <c r="HV114" s="697"/>
      <c r="HW114" s="697"/>
      <c r="HX114" s="697"/>
      <c r="HY114" s="697"/>
      <c r="HZ114" s="697"/>
      <c r="IA114" s="697"/>
      <c r="IB114" s="697"/>
      <c r="IC114" s="697"/>
      <c r="ID114" s="697"/>
      <c r="IE114" s="697"/>
      <c r="IF114" s="697"/>
      <c r="IG114" s="697"/>
      <c r="IH114" s="697"/>
      <c r="II114" s="697"/>
      <c r="IJ114" s="697"/>
      <c r="IK114" s="697"/>
      <c r="IL114" s="697"/>
      <c r="IM114" s="697"/>
      <c r="IN114" s="697"/>
      <c r="IO114" s="697"/>
      <c r="IP114" s="697"/>
      <c r="IQ114" s="697"/>
      <c r="IR114" s="697"/>
      <c r="IS114" s="697"/>
      <c r="IT114" s="697"/>
      <c r="IU114" s="697"/>
      <c r="IV114" s="697"/>
      <c r="IW114" s="697"/>
    </row>
    <row r="115" customFormat="false" ht="12.75" hidden="false" customHeight="true" outlineLevel="0" collapsed="false">
      <c r="A115" s="94" t="n">
        <v>26678</v>
      </c>
      <c r="B115" s="620" t="s">
        <v>626</v>
      </c>
      <c r="C115" s="681" t="s">
        <v>673</v>
      </c>
      <c r="D115" s="95" t="n">
        <v>39172</v>
      </c>
      <c r="E115" s="94" t="n">
        <f aca="false">$E$2</f>
        <v>30</v>
      </c>
      <c r="F115" s="615" t="n">
        <v>25000</v>
      </c>
      <c r="G115" s="616" t="n">
        <f aca="false">SUM(E115*F115)</f>
        <v>750000</v>
      </c>
      <c r="H115" s="582" t="n">
        <f aca="false">SUM(I115*30.4)</f>
        <v>9.49696</v>
      </c>
      <c r="I115" s="93" t="n">
        <v>0.3124</v>
      </c>
      <c r="J115" s="663" t="n">
        <v>0.0254</v>
      </c>
      <c r="K115" s="93" t="n">
        <f aca="false">SUM(I115+J115)</f>
        <v>0.3378</v>
      </c>
      <c r="L115" s="584" t="n">
        <f aca="false">SUM(I115*G115)</f>
        <v>234300</v>
      </c>
      <c r="M115" s="584" t="n">
        <f aca="false">SUM(J115*G115)</f>
        <v>19050</v>
      </c>
      <c r="N115" s="584" t="n">
        <f aca="false">SUM(L115:M115)</f>
        <v>253350</v>
      </c>
      <c r="O115" s="626" t="s">
        <v>616</v>
      </c>
      <c r="P115" s="684" t="s">
        <v>671</v>
      </c>
      <c r="Q115" s="621" t="s">
        <v>613</v>
      </c>
      <c r="R115" s="621" t="s">
        <v>558</v>
      </c>
      <c r="S115" s="684"/>
      <c r="T115" s="376"/>
      <c r="U115" s="697"/>
      <c r="V115" s="697"/>
      <c r="W115" s="697"/>
      <c r="X115" s="697"/>
      <c r="Y115" s="697"/>
      <c r="Z115" s="697"/>
      <c r="AA115" s="697"/>
      <c r="AB115" s="697"/>
      <c r="AC115" s="697"/>
      <c r="AD115" s="697"/>
      <c r="AE115" s="697"/>
      <c r="AF115" s="697"/>
      <c r="AG115" s="697"/>
      <c r="AH115" s="697"/>
      <c r="AI115" s="697"/>
      <c r="AJ115" s="697"/>
      <c r="AK115" s="697"/>
      <c r="AL115" s="697"/>
      <c r="AM115" s="697"/>
      <c r="AN115" s="697"/>
      <c r="AO115" s="697"/>
      <c r="AP115" s="697"/>
      <c r="AQ115" s="697"/>
      <c r="AR115" s="697"/>
      <c r="AS115" s="697"/>
      <c r="AT115" s="697"/>
      <c r="AU115" s="697"/>
      <c r="AV115" s="697"/>
      <c r="AW115" s="697"/>
      <c r="AX115" s="697"/>
      <c r="AY115" s="697"/>
      <c r="AZ115" s="697"/>
      <c r="BA115" s="697"/>
      <c r="BB115" s="697"/>
      <c r="BC115" s="697"/>
      <c r="BD115" s="697"/>
      <c r="BE115" s="697"/>
      <c r="BF115" s="697"/>
      <c r="BG115" s="697"/>
      <c r="BH115" s="697"/>
      <c r="BI115" s="697"/>
      <c r="BJ115" s="697"/>
      <c r="BK115" s="697"/>
      <c r="BL115" s="697"/>
      <c r="BM115" s="697"/>
      <c r="BN115" s="697"/>
      <c r="BO115" s="697"/>
      <c r="BP115" s="697"/>
      <c r="BQ115" s="697"/>
      <c r="BR115" s="697"/>
      <c r="BS115" s="697"/>
      <c r="BT115" s="697"/>
      <c r="BU115" s="697"/>
      <c r="BV115" s="697"/>
      <c r="BW115" s="697"/>
      <c r="BX115" s="697"/>
      <c r="BY115" s="697"/>
      <c r="BZ115" s="697"/>
      <c r="CA115" s="697"/>
      <c r="CB115" s="697"/>
      <c r="CC115" s="697"/>
      <c r="CD115" s="697"/>
      <c r="CE115" s="697"/>
      <c r="CF115" s="697"/>
      <c r="CG115" s="697"/>
      <c r="CH115" s="697"/>
      <c r="CI115" s="697"/>
      <c r="CJ115" s="697"/>
      <c r="CK115" s="697"/>
      <c r="CL115" s="697"/>
      <c r="CM115" s="697"/>
      <c r="CN115" s="697"/>
      <c r="CO115" s="697"/>
      <c r="CP115" s="697"/>
      <c r="CQ115" s="697"/>
      <c r="CR115" s="697"/>
      <c r="CS115" s="697"/>
      <c r="CT115" s="697"/>
      <c r="CU115" s="697"/>
      <c r="CV115" s="697"/>
      <c r="CW115" s="697"/>
      <c r="CX115" s="697"/>
      <c r="CY115" s="697"/>
      <c r="CZ115" s="697"/>
      <c r="DA115" s="697"/>
      <c r="DB115" s="697"/>
      <c r="DC115" s="697"/>
      <c r="DD115" s="697"/>
      <c r="DE115" s="697"/>
      <c r="DF115" s="697"/>
      <c r="DG115" s="697"/>
      <c r="DH115" s="697"/>
      <c r="DI115" s="697"/>
      <c r="DJ115" s="697"/>
      <c r="DK115" s="697"/>
      <c r="DL115" s="697"/>
      <c r="DM115" s="697"/>
      <c r="DN115" s="697"/>
      <c r="DO115" s="697"/>
      <c r="DP115" s="697"/>
      <c r="DQ115" s="697"/>
      <c r="DR115" s="697"/>
      <c r="DS115" s="697"/>
      <c r="DT115" s="697"/>
      <c r="DU115" s="697"/>
      <c r="DV115" s="697"/>
      <c r="DW115" s="697"/>
      <c r="DX115" s="697"/>
      <c r="DY115" s="697"/>
      <c r="DZ115" s="697"/>
      <c r="EA115" s="697"/>
      <c r="EB115" s="697"/>
      <c r="EC115" s="697"/>
      <c r="ED115" s="697"/>
      <c r="EE115" s="697"/>
      <c r="EF115" s="697"/>
      <c r="EG115" s="697"/>
      <c r="EH115" s="697"/>
      <c r="EI115" s="697"/>
      <c r="EJ115" s="697"/>
      <c r="EK115" s="697"/>
      <c r="EL115" s="697"/>
      <c r="EM115" s="697"/>
      <c r="EN115" s="697"/>
      <c r="EO115" s="697"/>
      <c r="EP115" s="697"/>
      <c r="EQ115" s="697"/>
      <c r="ER115" s="697"/>
      <c r="ES115" s="697"/>
      <c r="ET115" s="697"/>
      <c r="EU115" s="697"/>
      <c r="EV115" s="697"/>
      <c r="EW115" s="697"/>
      <c r="EX115" s="697"/>
      <c r="EY115" s="697"/>
      <c r="EZ115" s="697"/>
      <c r="FA115" s="697"/>
      <c r="FB115" s="697"/>
      <c r="FC115" s="697"/>
      <c r="FD115" s="697"/>
      <c r="FE115" s="697"/>
      <c r="FF115" s="697"/>
      <c r="FG115" s="697"/>
      <c r="FH115" s="697"/>
      <c r="FI115" s="697"/>
      <c r="FJ115" s="697"/>
      <c r="FK115" s="697"/>
      <c r="FL115" s="697"/>
      <c r="FM115" s="697"/>
      <c r="FN115" s="697"/>
      <c r="FO115" s="697"/>
      <c r="FP115" s="697"/>
      <c r="FQ115" s="697"/>
      <c r="FR115" s="697"/>
      <c r="FS115" s="697"/>
      <c r="FT115" s="697"/>
      <c r="FU115" s="697"/>
      <c r="FV115" s="697"/>
      <c r="FW115" s="697"/>
      <c r="FX115" s="697"/>
      <c r="FY115" s="697"/>
      <c r="FZ115" s="697"/>
      <c r="GA115" s="697"/>
      <c r="GB115" s="697"/>
      <c r="GC115" s="697"/>
      <c r="GD115" s="697"/>
      <c r="GE115" s="697"/>
      <c r="GF115" s="697"/>
      <c r="GG115" s="697"/>
      <c r="GH115" s="697"/>
      <c r="GI115" s="697"/>
      <c r="GJ115" s="697"/>
      <c r="GK115" s="697"/>
      <c r="GL115" s="697"/>
      <c r="GM115" s="697"/>
      <c r="GN115" s="697"/>
      <c r="GO115" s="697"/>
      <c r="GP115" s="697"/>
      <c r="GQ115" s="697"/>
      <c r="GR115" s="697"/>
      <c r="GS115" s="697"/>
      <c r="GT115" s="697"/>
      <c r="GU115" s="697"/>
      <c r="GV115" s="697"/>
      <c r="GW115" s="697"/>
      <c r="GX115" s="697"/>
      <c r="GY115" s="697"/>
      <c r="GZ115" s="697"/>
      <c r="HA115" s="697"/>
      <c r="HB115" s="697"/>
      <c r="HC115" s="697"/>
      <c r="HD115" s="697"/>
      <c r="HE115" s="697"/>
      <c r="HF115" s="697"/>
      <c r="HG115" s="697"/>
      <c r="HH115" s="697"/>
      <c r="HI115" s="697"/>
      <c r="HJ115" s="697"/>
      <c r="HK115" s="697"/>
      <c r="HL115" s="697"/>
      <c r="HM115" s="697"/>
      <c r="HN115" s="697"/>
      <c r="HO115" s="697"/>
      <c r="HP115" s="697"/>
      <c r="HQ115" s="697"/>
      <c r="HR115" s="697"/>
      <c r="HS115" s="697"/>
      <c r="HT115" s="697"/>
      <c r="HU115" s="697"/>
      <c r="HV115" s="697"/>
      <c r="HW115" s="697"/>
      <c r="HX115" s="697"/>
      <c r="HY115" s="697"/>
      <c r="HZ115" s="697"/>
      <c r="IA115" s="697"/>
      <c r="IB115" s="697"/>
      <c r="IC115" s="697"/>
      <c r="ID115" s="697"/>
      <c r="IE115" s="697"/>
      <c r="IF115" s="697"/>
      <c r="IG115" s="697"/>
      <c r="IH115" s="697"/>
      <c r="II115" s="697"/>
      <c r="IJ115" s="697"/>
      <c r="IK115" s="697"/>
      <c r="IL115" s="697"/>
      <c r="IM115" s="697"/>
      <c r="IN115" s="697"/>
      <c r="IO115" s="697"/>
      <c r="IP115" s="697"/>
      <c r="IQ115" s="697"/>
      <c r="IR115" s="697"/>
      <c r="IS115" s="697"/>
      <c r="IT115" s="697"/>
      <c r="IU115" s="697"/>
      <c r="IV115" s="697"/>
      <c r="IW115" s="697"/>
    </row>
    <row r="116" customFormat="false" ht="12.75" hidden="false" customHeight="true" outlineLevel="0" collapsed="false">
      <c r="A116" s="94" t="n">
        <v>27583</v>
      </c>
      <c r="B116" s="620" t="s">
        <v>678</v>
      </c>
      <c r="C116" s="681" t="s">
        <v>679</v>
      </c>
      <c r="D116" s="95" t="s">
        <v>680</v>
      </c>
      <c r="E116" s="94" t="n">
        <f aca="false">$E$2</f>
        <v>30</v>
      </c>
      <c r="F116" s="679" t="n">
        <v>1300</v>
      </c>
      <c r="G116" s="616" t="n">
        <f aca="false">SUM(E116*F116)</f>
        <v>39000</v>
      </c>
      <c r="H116" s="582" t="n">
        <f aca="false">SUM(I116*30.4)</f>
        <v>6.95856</v>
      </c>
      <c r="I116" s="93" t="n">
        <v>0.2289</v>
      </c>
      <c r="J116" s="663" t="n">
        <v>0.0153</v>
      </c>
      <c r="K116" s="93" t="n">
        <f aca="false">SUM(I116+J116)</f>
        <v>0.2442</v>
      </c>
      <c r="L116" s="636" t="n">
        <f aca="false">SUM(I116*G116)</f>
        <v>8927.1</v>
      </c>
      <c r="M116" s="584" t="n">
        <f aca="false">SUM(J116*G116)</f>
        <v>596.7</v>
      </c>
      <c r="N116" s="584" t="n">
        <f aca="false">SUM(L116:M116)</f>
        <v>9523.8</v>
      </c>
      <c r="O116" s="626"/>
      <c r="P116" s="684"/>
      <c r="Q116" s="621"/>
      <c r="R116" s="621"/>
      <c r="S116" s="684"/>
      <c r="T116" s="376"/>
      <c r="U116" s="697"/>
      <c r="V116" s="697"/>
      <c r="W116" s="697"/>
      <c r="X116" s="697"/>
      <c r="Y116" s="697"/>
      <c r="Z116" s="697"/>
      <c r="AA116" s="697"/>
      <c r="AB116" s="697"/>
      <c r="AC116" s="697"/>
      <c r="AD116" s="697"/>
      <c r="AE116" s="697"/>
      <c r="AF116" s="697"/>
      <c r="AG116" s="697"/>
      <c r="AH116" s="697"/>
      <c r="AI116" s="697"/>
      <c r="AJ116" s="697"/>
      <c r="AK116" s="697"/>
      <c r="AL116" s="697"/>
      <c r="AM116" s="697"/>
      <c r="AN116" s="697"/>
      <c r="AO116" s="697"/>
      <c r="AP116" s="697"/>
      <c r="AQ116" s="697"/>
      <c r="AR116" s="697"/>
      <c r="AS116" s="697"/>
      <c r="AT116" s="697"/>
      <c r="AU116" s="697"/>
      <c r="AV116" s="697"/>
      <c r="AW116" s="697"/>
      <c r="AX116" s="697"/>
      <c r="AY116" s="697"/>
      <c r="AZ116" s="697"/>
      <c r="BA116" s="697"/>
      <c r="BB116" s="697"/>
      <c r="BC116" s="697"/>
      <c r="BD116" s="697"/>
      <c r="BE116" s="697"/>
      <c r="BF116" s="697"/>
      <c r="BG116" s="697"/>
      <c r="BH116" s="697"/>
      <c r="BI116" s="697"/>
      <c r="BJ116" s="697"/>
      <c r="BK116" s="697"/>
      <c r="BL116" s="697"/>
      <c r="BM116" s="697"/>
      <c r="BN116" s="697"/>
      <c r="BO116" s="697"/>
      <c r="BP116" s="697"/>
      <c r="BQ116" s="697"/>
      <c r="BR116" s="697"/>
      <c r="BS116" s="697"/>
      <c r="BT116" s="697"/>
      <c r="BU116" s="697"/>
      <c r="BV116" s="697"/>
      <c r="BW116" s="697"/>
      <c r="BX116" s="697"/>
      <c r="BY116" s="697"/>
      <c r="BZ116" s="697"/>
      <c r="CA116" s="697"/>
      <c r="CB116" s="697"/>
      <c r="CC116" s="697"/>
      <c r="CD116" s="697"/>
      <c r="CE116" s="697"/>
      <c r="CF116" s="697"/>
      <c r="CG116" s="697"/>
      <c r="CH116" s="697"/>
      <c r="CI116" s="697"/>
      <c r="CJ116" s="697"/>
      <c r="CK116" s="697"/>
      <c r="CL116" s="697"/>
      <c r="CM116" s="697"/>
      <c r="CN116" s="697"/>
      <c r="CO116" s="697"/>
      <c r="CP116" s="697"/>
      <c r="CQ116" s="697"/>
      <c r="CR116" s="697"/>
      <c r="CS116" s="697"/>
      <c r="CT116" s="697"/>
      <c r="CU116" s="697"/>
      <c r="CV116" s="697"/>
      <c r="CW116" s="697"/>
      <c r="CX116" s="697"/>
      <c r="CY116" s="697"/>
      <c r="CZ116" s="697"/>
      <c r="DA116" s="697"/>
      <c r="DB116" s="697"/>
      <c r="DC116" s="697"/>
      <c r="DD116" s="697"/>
      <c r="DE116" s="697"/>
      <c r="DF116" s="697"/>
      <c r="DG116" s="697"/>
      <c r="DH116" s="697"/>
      <c r="DI116" s="697"/>
      <c r="DJ116" s="697"/>
      <c r="DK116" s="697"/>
      <c r="DL116" s="697"/>
      <c r="DM116" s="697"/>
      <c r="DN116" s="697"/>
      <c r="DO116" s="697"/>
      <c r="DP116" s="697"/>
      <c r="DQ116" s="697"/>
      <c r="DR116" s="697"/>
      <c r="DS116" s="697"/>
      <c r="DT116" s="697"/>
      <c r="DU116" s="697"/>
      <c r="DV116" s="697"/>
      <c r="DW116" s="697"/>
      <c r="DX116" s="697"/>
      <c r="DY116" s="697"/>
      <c r="DZ116" s="697"/>
      <c r="EA116" s="697"/>
      <c r="EB116" s="697"/>
      <c r="EC116" s="697"/>
      <c r="ED116" s="697"/>
      <c r="EE116" s="697"/>
      <c r="EF116" s="697"/>
      <c r="EG116" s="697"/>
      <c r="EH116" s="697"/>
      <c r="EI116" s="697"/>
      <c r="EJ116" s="697"/>
      <c r="EK116" s="697"/>
      <c r="EL116" s="697"/>
      <c r="EM116" s="697"/>
      <c r="EN116" s="697"/>
      <c r="EO116" s="697"/>
      <c r="EP116" s="697"/>
      <c r="EQ116" s="697"/>
      <c r="ER116" s="697"/>
      <c r="ES116" s="697"/>
      <c r="ET116" s="697"/>
      <c r="EU116" s="697"/>
      <c r="EV116" s="697"/>
      <c r="EW116" s="697"/>
      <c r="EX116" s="697"/>
      <c r="EY116" s="697"/>
      <c r="EZ116" s="697"/>
      <c r="FA116" s="697"/>
      <c r="FB116" s="697"/>
      <c r="FC116" s="697"/>
      <c r="FD116" s="697"/>
      <c r="FE116" s="697"/>
      <c r="FF116" s="697"/>
      <c r="FG116" s="697"/>
      <c r="FH116" s="697"/>
      <c r="FI116" s="697"/>
      <c r="FJ116" s="697"/>
      <c r="FK116" s="697"/>
      <c r="FL116" s="697"/>
      <c r="FM116" s="697"/>
      <c r="FN116" s="697"/>
      <c r="FO116" s="697"/>
      <c r="FP116" s="697"/>
      <c r="FQ116" s="697"/>
      <c r="FR116" s="697"/>
      <c r="FS116" s="697"/>
      <c r="FT116" s="697"/>
      <c r="FU116" s="697"/>
      <c r="FV116" s="697"/>
      <c r="FW116" s="697"/>
      <c r="FX116" s="697"/>
      <c r="FY116" s="697"/>
      <c r="FZ116" s="697"/>
      <c r="GA116" s="697"/>
      <c r="GB116" s="697"/>
      <c r="GC116" s="697"/>
      <c r="GD116" s="697"/>
      <c r="GE116" s="697"/>
      <c r="GF116" s="697"/>
      <c r="GG116" s="697"/>
      <c r="GH116" s="697"/>
      <c r="GI116" s="697"/>
      <c r="GJ116" s="697"/>
      <c r="GK116" s="697"/>
      <c r="GL116" s="697"/>
      <c r="GM116" s="697"/>
      <c r="GN116" s="697"/>
      <c r="GO116" s="697"/>
      <c r="GP116" s="697"/>
      <c r="GQ116" s="697"/>
      <c r="GR116" s="697"/>
      <c r="GS116" s="697"/>
      <c r="GT116" s="697"/>
      <c r="GU116" s="697"/>
      <c r="GV116" s="697"/>
      <c r="GW116" s="697"/>
      <c r="GX116" s="697"/>
      <c r="GY116" s="697"/>
      <c r="GZ116" s="697"/>
      <c r="HA116" s="697"/>
      <c r="HB116" s="697"/>
      <c r="HC116" s="697"/>
      <c r="HD116" s="697"/>
      <c r="HE116" s="697"/>
      <c r="HF116" s="697"/>
      <c r="HG116" s="697"/>
      <c r="HH116" s="697"/>
      <c r="HI116" s="697"/>
      <c r="HJ116" s="697"/>
      <c r="HK116" s="697"/>
      <c r="HL116" s="697"/>
      <c r="HM116" s="697"/>
      <c r="HN116" s="697"/>
      <c r="HO116" s="697"/>
      <c r="HP116" s="697"/>
      <c r="HQ116" s="697"/>
      <c r="HR116" s="697"/>
      <c r="HS116" s="697"/>
      <c r="HT116" s="697"/>
      <c r="HU116" s="697"/>
      <c r="HV116" s="697"/>
      <c r="HW116" s="697"/>
      <c r="HX116" s="697"/>
      <c r="HY116" s="697"/>
      <c r="HZ116" s="697"/>
      <c r="IA116" s="697"/>
      <c r="IB116" s="697"/>
      <c r="IC116" s="697"/>
      <c r="ID116" s="697"/>
      <c r="IE116" s="697"/>
      <c r="IF116" s="697"/>
      <c r="IG116" s="697"/>
      <c r="IH116" s="697"/>
      <c r="II116" s="697"/>
      <c r="IJ116" s="697"/>
      <c r="IK116" s="697"/>
      <c r="IL116" s="697"/>
      <c r="IM116" s="697"/>
      <c r="IN116" s="697"/>
      <c r="IO116" s="697"/>
      <c r="IP116" s="697"/>
      <c r="IQ116" s="697"/>
      <c r="IR116" s="697"/>
      <c r="IS116" s="697"/>
      <c r="IT116" s="697"/>
      <c r="IU116" s="697"/>
      <c r="IV116" s="697"/>
      <c r="IW116" s="697"/>
    </row>
    <row r="117" customFormat="false" ht="12.75" hidden="false" customHeight="true" outlineLevel="0" collapsed="false">
      <c r="A117" s="692"/>
      <c r="B117" s="692"/>
      <c r="C117" s="589"/>
      <c r="D117" s="83"/>
      <c r="F117" s="638" t="n">
        <f aca="false">SUM(F109:F116)</f>
        <v>266300</v>
      </c>
      <c r="G117" s="638"/>
      <c r="H117" s="582" t="s">
        <v>576</v>
      </c>
      <c r="I117" s="93" t="n">
        <f aca="false">L117/(F117*E2)</f>
        <v>0.302628877206159</v>
      </c>
      <c r="J117" s="93"/>
      <c r="K117" s="93"/>
      <c r="L117" s="584" t="n">
        <f aca="false">SUM(L109:L116)</f>
        <v>2417702.1</v>
      </c>
      <c r="M117" s="593"/>
      <c r="N117" s="593"/>
      <c r="O117" s="593"/>
      <c r="P117" s="82"/>
      <c r="Q117" s="699"/>
      <c r="R117" s="699"/>
      <c r="S117" s="82"/>
      <c r="T117" s="715"/>
      <c r="U117" s="697"/>
      <c r="V117" s="697"/>
      <c r="W117" s="697"/>
      <c r="X117" s="697"/>
      <c r="Y117" s="697"/>
      <c r="Z117" s="697"/>
      <c r="AA117" s="697"/>
      <c r="AB117" s="697"/>
      <c r="AC117" s="697"/>
      <c r="AD117" s="697"/>
      <c r="AE117" s="697"/>
      <c r="AF117" s="697"/>
      <c r="AG117" s="697"/>
      <c r="AH117" s="697"/>
      <c r="AI117" s="697"/>
      <c r="AJ117" s="697"/>
      <c r="AK117" s="697"/>
      <c r="AL117" s="697"/>
      <c r="AM117" s="697"/>
      <c r="AN117" s="697"/>
      <c r="AO117" s="697"/>
      <c r="AP117" s="697"/>
      <c r="AQ117" s="697"/>
      <c r="AR117" s="697"/>
      <c r="AS117" s="697"/>
      <c r="AT117" s="697"/>
      <c r="AU117" s="697"/>
      <c r="AV117" s="697"/>
      <c r="AW117" s="697"/>
      <c r="AX117" s="697"/>
      <c r="AY117" s="697"/>
      <c r="AZ117" s="697"/>
      <c r="BA117" s="697"/>
      <c r="BB117" s="697"/>
      <c r="BC117" s="697"/>
      <c r="BD117" s="697"/>
      <c r="BE117" s="697"/>
      <c r="BF117" s="697"/>
      <c r="BG117" s="697"/>
      <c r="BH117" s="697"/>
      <c r="BI117" s="697"/>
      <c r="BJ117" s="697"/>
      <c r="BK117" s="697"/>
      <c r="BL117" s="697"/>
      <c r="BM117" s="697"/>
      <c r="BN117" s="697"/>
      <c r="BO117" s="697"/>
      <c r="BP117" s="697"/>
      <c r="BQ117" s="697"/>
      <c r="BR117" s="697"/>
      <c r="BS117" s="697"/>
      <c r="BT117" s="697"/>
      <c r="BU117" s="697"/>
      <c r="BV117" s="697"/>
      <c r="BW117" s="697"/>
      <c r="BX117" s="697"/>
      <c r="BY117" s="697"/>
      <c r="BZ117" s="697"/>
      <c r="CA117" s="697"/>
      <c r="CB117" s="697"/>
      <c r="CC117" s="697"/>
      <c r="CD117" s="697"/>
      <c r="CE117" s="697"/>
      <c r="CF117" s="697"/>
      <c r="CG117" s="697"/>
      <c r="CH117" s="697"/>
      <c r="CI117" s="697"/>
      <c r="CJ117" s="697"/>
      <c r="CK117" s="697"/>
      <c r="CL117" s="697"/>
      <c r="CM117" s="697"/>
      <c r="CN117" s="697"/>
      <c r="CO117" s="697"/>
      <c r="CP117" s="697"/>
      <c r="CQ117" s="697"/>
      <c r="CR117" s="697"/>
      <c r="CS117" s="697"/>
      <c r="CT117" s="697"/>
      <c r="CU117" s="697"/>
      <c r="CV117" s="697"/>
      <c r="CW117" s="697"/>
      <c r="CX117" s="697"/>
      <c r="CY117" s="697"/>
      <c r="CZ117" s="697"/>
      <c r="DA117" s="697"/>
      <c r="DB117" s="697"/>
      <c r="DC117" s="697"/>
      <c r="DD117" s="697"/>
      <c r="DE117" s="697"/>
      <c r="DF117" s="697"/>
      <c r="DG117" s="697"/>
      <c r="DH117" s="697"/>
      <c r="DI117" s="697"/>
      <c r="DJ117" s="697"/>
      <c r="DK117" s="697"/>
      <c r="DL117" s="697"/>
      <c r="DM117" s="697"/>
      <c r="DN117" s="697"/>
      <c r="DO117" s="697"/>
      <c r="DP117" s="697"/>
      <c r="DQ117" s="697"/>
      <c r="DR117" s="697"/>
      <c r="DS117" s="697"/>
      <c r="DT117" s="697"/>
      <c r="DU117" s="697"/>
      <c r="DV117" s="697"/>
      <c r="DW117" s="697"/>
      <c r="DX117" s="697"/>
      <c r="DY117" s="697"/>
      <c r="DZ117" s="697"/>
      <c r="EA117" s="697"/>
      <c r="EB117" s="697"/>
      <c r="EC117" s="697"/>
      <c r="ED117" s="697"/>
      <c r="EE117" s="697"/>
      <c r="EF117" s="697"/>
      <c r="EG117" s="697"/>
      <c r="EH117" s="697"/>
      <c r="EI117" s="697"/>
      <c r="EJ117" s="697"/>
      <c r="EK117" s="697"/>
      <c r="EL117" s="697"/>
      <c r="EM117" s="697"/>
      <c r="EN117" s="697"/>
      <c r="EO117" s="697"/>
      <c r="EP117" s="697"/>
      <c r="EQ117" s="697"/>
      <c r="ER117" s="697"/>
      <c r="ES117" s="697"/>
      <c r="ET117" s="697"/>
      <c r="EU117" s="697"/>
      <c r="EV117" s="697"/>
      <c r="EW117" s="697"/>
      <c r="EX117" s="697"/>
      <c r="EY117" s="697"/>
      <c r="EZ117" s="697"/>
      <c r="FA117" s="697"/>
      <c r="FB117" s="697"/>
      <c r="FC117" s="697"/>
      <c r="FD117" s="697"/>
      <c r="FE117" s="697"/>
      <c r="FF117" s="697"/>
      <c r="FG117" s="697"/>
      <c r="FH117" s="697"/>
      <c r="FI117" s="697"/>
      <c r="FJ117" s="697"/>
      <c r="FK117" s="697"/>
      <c r="FL117" s="697"/>
      <c r="FM117" s="697"/>
      <c r="FN117" s="697"/>
      <c r="FO117" s="697"/>
      <c r="FP117" s="697"/>
      <c r="FQ117" s="697"/>
      <c r="FR117" s="697"/>
      <c r="FS117" s="697"/>
      <c r="FT117" s="697"/>
      <c r="FU117" s="697"/>
      <c r="FV117" s="697"/>
      <c r="FW117" s="697"/>
      <c r="FX117" s="697"/>
      <c r="FY117" s="697"/>
      <c r="FZ117" s="697"/>
      <c r="GA117" s="697"/>
      <c r="GB117" s="697"/>
      <c r="GC117" s="697"/>
      <c r="GD117" s="697"/>
      <c r="GE117" s="697"/>
      <c r="GF117" s="697"/>
      <c r="GG117" s="697"/>
      <c r="GH117" s="697"/>
      <c r="GI117" s="697"/>
      <c r="GJ117" s="697"/>
      <c r="GK117" s="697"/>
      <c r="GL117" s="697"/>
      <c r="GM117" s="697"/>
      <c r="GN117" s="697"/>
      <c r="GO117" s="697"/>
      <c r="GP117" s="697"/>
      <c r="GQ117" s="697"/>
      <c r="GR117" s="697"/>
      <c r="GS117" s="697"/>
      <c r="GT117" s="697"/>
      <c r="GU117" s="697"/>
      <c r="GV117" s="697"/>
      <c r="GW117" s="697"/>
      <c r="GX117" s="697"/>
      <c r="GY117" s="697"/>
      <c r="GZ117" s="697"/>
      <c r="HA117" s="697"/>
      <c r="HB117" s="697"/>
      <c r="HC117" s="697"/>
      <c r="HD117" s="697"/>
      <c r="HE117" s="697"/>
      <c r="HF117" s="697"/>
      <c r="HG117" s="697"/>
      <c r="HH117" s="697"/>
      <c r="HI117" s="697"/>
      <c r="HJ117" s="697"/>
      <c r="HK117" s="697"/>
      <c r="HL117" s="697"/>
      <c r="HM117" s="697"/>
      <c r="HN117" s="697"/>
      <c r="HO117" s="697"/>
      <c r="HP117" s="697"/>
      <c r="HQ117" s="697"/>
      <c r="HR117" s="697"/>
      <c r="HS117" s="697"/>
      <c r="HT117" s="697"/>
      <c r="HU117" s="697"/>
      <c r="HV117" s="697"/>
      <c r="HW117" s="697"/>
      <c r="HX117" s="697"/>
      <c r="HY117" s="697"/>
      <c r="HZ117" s="697"/>
      <c r="IA117" s="697"/>
      <c r="IB117" s="697"/>
      <c r="IC117" s="697"/>
      <c r="ID117" s="697"/>
      <c r="IE117" s="697"/>
      <c r="IF117" s="697"/>
      <c r="IG117" s="697"/>
      <c r="IH117" s="697"/>
      <c r="II117" s="697"/>
      <c r="IJ117" s="697"/>
      <c r="IK117" s="697"/>
      <c r="IL117" s="697"/>
      <c r="IM117" s="697"/>
      <c r="IN117" s="697"/>
      <c r="IO117" s="697"/>
      <c r="IP117" s="697"/>
      <c r="IQ117" s="697"/>
      <c r="IR117" s="697"/>
      <c r="IS117" s="697"/>
      <c r="IT117" s="697"/>
      <c r="IU117" s="697"/>
      <c r="IV117" s="697"/>
      <c r="IW117" s="697"/>
    </row>
    <row r="118" customFormat="false" ht="12.75" hidden="false" customHeight="true" outlineLevel="0" collapsed="false">
      <c r="A118" s="692"/>
      <c r="B118" s="692"/>
      <c r="C118" s="589"/>
      <c r="D118" s="83"/>
      <c r="F118" s="643"/>
      <c r="G118" s="665"/>
      <c r="H118" s="592"/>
      <c r="I118" s="93"/>
      <c r="J118" s="93"/>
      <c r="L118" s="608"/>
      <c r="M118" s="593"/>
      <c r="N118" s="593"/>
      <c r="O118" s="593"/>
      <c r="P118" s="82"/>
      <c r="Q118" s="699"/>
      <c r="R118" s="699"/>
      <c r="S118" s="82"/>
      <c r="T118" s="715"/>
      <c r="U118" s="697"/>
      <c r="V118" s="697"/>
      <c r="W118" s="697"/>
      <c r="X118" s="697"/>
      <c r="Y118" s="697"/>
      <c r="Z118" s="697"/>
      <c r="AA118" s="697"/>
      <c r="AB118" s="697"/>
      <c r="AC118" s="697"/>
      <c r="AD118" s="697"/>
      <c r="AE118" s="697"/>
      <c r="AF118" s="697"/>
      <c r="AG118" s="697"/>
      <c r="AH118" s="697"/>
      <c r="AI118" s="697"/>
      <c r="AJ118" s="697"/>
      <c r="AK118" s="697"/>
      <c r="AL118" s="697"/>
      <c r="AM118" s="697"/>
      <c r="AN118" s="697"/>
      <c r="AO118" s="697"/>
      <c r="AP118" s="697"/>
      <c r="AQ118" s="697"/>
      <c r="AR118" s="697"/>
      <c r="AS118" s="697"/>
      <c r="AT118" s="697"/>
      <c r="AU118" s="697"/>
      <c r="AV118" s="697"/>
      <c r="AW118" s="697"/>
      <c r="AX118" s="697"/>
      <c r="AY118" s="697"/>
      <c r="AZ118" s="697"/>
      <c r="BA118" s="697"/>
      <c r="BB118" s="697"/>
      <c r="BC118" s="697"/>
      <c r="BD118" s="697"/>
      <c r="BE118" s="697"/>
      <c r="BF118" s="697"/>
      <c r="BG118" s="697"/>
      <c r="BH118" s="697"/>
      <c r="BI118" s="697"/>
      <c r="BJ118" s="697"/>
      <c r="BK118" s="697"/>
      <c r="BL118" s="697"/>
      <c r="BM118" s="697"/>
      <c r="BN118" s="697"/>
      <c r="BO118" s="697"/>
      <c r="BP118" s="697"/>
      <c r="BQ118" s="697"/>
      <c r="BR118" s="697"/>
      <c r="BS118" s="697"/>
      <c r="BT118" s="697"/>
      <c r="BU118" s="697"/>
      <c r="BV118" s="697"/>
      <c r="BW118" s="697"/>
      <c r="BX118" s="697"/>
      <c r="BY118" s="697"/>
      <c r="BZ118" s="697"/>
      <c r="CA118" s="697"/>
      <c r="CB118" s="697"/>
      <c r="CC118" s="697"/>
      <c r="CD118" s="697"/>
      <c r="CE118" s="697"/>
      <c r="CF118" s="697"/>
      <c r="CG118" s="697"/>
      <c r="CH118" s="697"/>
      <c r="CI118" s="697"/>
      <c r="CJ118" s="697"/>
      <c r="CK118" s="697"/>
      <c r="CL118" s="697"/>
      <c r="CM118" s="697"/>
      <c r="CN118" s="697"/>
      <c r="CO118" s="697"/>
      <c r="CP118" s="697"/>
      <c r="CQ118" s="697"/>
      <c r="CR118" s="697"/>
      <c r="CS118" s="697"/>
      <c r="CT118" s="697"/>
      <c r="CU118" s="697"/>
      <c r="CV118" s="697"/>
      <c r="CW118" s="697"/>
      <c r="CX118" s="697"/>
      <c r="CY118" s="697"/>
      <c r="CZ118" s="697"/>
      <c r="DA118" s="697"/>
      <c r="DB118" s="697"/>
      <c r="DC118" s="697"/>
      <c r="DD118" s="697"/>
      <c r="DE118" s="697"/>
      <c r="DF118" s="697"/>
      <c r="DG118" s="697"/>
      <c r="DH118" s="697"/>
      <c r="DI118" s="697"/>
      <c r="DJ118" s="697"/>
      <c r="DK118" s="697"/>
      <c r="DL118" s="697"/>
      <c r="DM118" s="697"/>
      <c r="DN118" s="697"/>
      <c r="DO118" s="697"/>
      <c r="DP118" s="697"/>
      <c r="DQ118" s="697"/>
      <c r="DR118" s="697"/>
      <c r="DS118" s="697"/>
      <c r="DT118" s="697"/>
      <c r="DU118" s="697"/>
      <c r="DV118" s="697"/>
      <c r="DW118" s="697"/>
      <c r="DX118" s="697"/>
      <c r="DY118" s="697"/>
      <c r="DZ118" s="697"/>
      <c r="EA118" s="697"/>
      <c r="EB118" s="697"/>
      <c r="EC118" s="697"/>
      <c r="ED118" s="697"/>
      <c r="EE118" s="697"/>
      <c r="EF118" s="697"/>
      <c r="EG118" s="697"/>
      <c r="EH118" s="697"/>
      <c r="EI118" s="697"/>
      <c r="EJ118" s="697"/>
      <c r="EK118" s="697"/>
      <c r="EL118" s="697"/>
      <c r="EM118" s="697"/>
      <c r="EN118" s="697"/>
      <c r="EO118" s="697"/>
      <c r="EP118" s="697"/>
      <c r="EQ118" s="697"/>
      <c r="ER118" s="697"/>
      <c r="ES118" s="697"/>
      <c r="ET118" s="697"/>
      <c r="EU118" s="697"/>
      <c r="EV118" s="697"/>
      <c r="EW118" s="697"/>
      <c r="EX118" s="697"/>
      <c r="EY118" s="697"/>
      <c r="EZ118" s="697"/>
      <c r="FA118" s="697"/>
      <c r="FB118" s="697"/>
      <c r="FC118" s="697"/>
      <c r="FD118" s="697"/>
      <c r="FE118" s="697"/>
      <c r="FF118" s="697"/>
      <c r="FG118" s="697"/>
      <c r="FH118" s="697"/>
      <c r="FI118" s="697"/>
      <c r="FJ118" s="697"/>
      <c r="FK118" s="697"/>
      <c r="FL118" s="697"/>
      <c r="FM118" s="697"/>
      <c r="FN118" s="697"/>
      <c r="FO118" s="697"/>
      <c r="FP118" s="697"/>
      <c r="FQ118" s="697"/>
      <c r="FR118" s="697"/>
      <c r="FS118" s="697"/>
      <c r="FT118" s="697"/>
      <c r="FU118" s="697"/>
      <c r="FV118" s="697"/>
      <c r="FW118" s="697"/>
      <c r="FX118" s="697"/>
      <c r="FY118" s="697"/>
      <c r="FZ118" s="697"/>
      <c r="GA118" s="697"/>
      <c r="GB118" s="697"/>
      <c r="GC118" s="697"/>
      <c r="GD118" s="697"/>
      <c r="GE118" s="697"/>
      <c r="GF118" s="697"/>
      <c r="GG118" s="697"/>
      <c r="GH118" s="697"/>
      <c r="GI118" s="697"/>
      <c r="GJ118" s="697"/>
      <c r="GK118" s="697"/>
      <c r="GL118" s="697"/>
      <c r="GM118" s="697"/>
      <c r="GN118" s="697"/>
      <c r="GO118" s="697"/>
      <c r="GP118" s="697"/>
      <c r="GQ118" s="697"/>
      <c r="GR118" s="697"/>
      <c r="GS118" s="697"/>
      <c r="GT118" s="697"/>
      <c r="GU118" s="697"/>
      <c r="GV118" s="697"/>
      <c r="GW118" s="697"/>
      <c r="GX118" s="697"/>
      <c r="GY118" s="697"/>
      <c r="GZ118" s="697"/>
      <c r="HA118" s="697"/>
      <c r="HB118" s="697"/>
      <c r="HC118" s="697"/>
      <c r="HD118" s="697"/>
      <c r="HE118" s="697"/>
      <c r="HF118" s="697"/>
      <c r="HG118" s="697"/>
      <c r="HH118" s="697"/>
      <c r="HI118" s="697"/>
      <c r="HJ118" s="697"/>
      <c r="HK118" s="697"/>
      <c r="HL118" s="697"/>
      <c r="HM118" s="697"/>
      <c r="HN118" s="697"/>
      <c r="HO118" s="697"/>
      <c r="HP118" s="697"/>
      <c r="HQ118" s="697"/>
      <c r="HR118" s="697"/>
      <c r="HS118" s="697"/>
      <c r="HT118" s="697"/>
      <c r="HU118" s="697"/>
      <c r="HV118" s="697"/>
      <c r="HW118" s="697"/>
      <c r="HX118" s="697"/>
      <c r="HY118" s="697"/>
      <c r="HZ118" s="697"/>
      <c r="IA118" s="697"/>
      <c r="IB118" s="697"/>
      <c r="IC118" s="697"/>
      <c r="ID118" s="697"/>
      <c r="IE118" s="697"/>
      <c r="IF118" s="697"/>
      <c r="IG118" s="697"/>
      <c r="IH118" s="697"/>
      <c r="II118" s="697"/>
      <c r="IJ118" s="697"/>
      <c r="IK118" s="697"/>
      <c r="IL118" s="697"/>
      <c r="IM118" s="697"/>
      <c r="IN118" s="697"/>
      <c r="IO118" s="697"/>
      <c r="IP118" s="697"/>
      <c r="IQ118" s="697"/>
      <c r="IR118" s="697"/>
      <c r="IS118" s="697"/>
      <c r="IT118" s="697"/>
      <c r="IU118" s="697"/>
      <c r="IV118" s="697"/>
      <c r="IW118" s="697"/>
    </row>
    <row r="119" customFormat="false" ht="12.75" hidden="false" customHeight="true" outlineLevel="0" collapsed="false">
      <c r="A119" s="692"/>
      <c r="B119" s="692"/>
      <c r="C119" s="589"/>
      <c r="D119" s="83"/>
      <c r="F119" s="643"/>
      <c r="G119" s="665"/>
      <c r="H119" s="592"/>
      <c r="I119" s="93"/>
      <c r="J119" s="93"/>
      <c r="L119" s="608"/>
      <c r="M119" s="593"/>
      <c r="N119" s="593"/>
      <c r="O119" s="593"/>
      <c r="P119" s="82"/>
      <c r="Q119" s="699"/>
      <c r="R119" s="699"/>
      <c r="S119" s="82"/>
      <c r="T119" s="715"/>
      <c r="U119" s="697"/>
      <c r="V119" s="697"/>
      <c r="W119" s="697"/>
      <c r="X119" s="697"/>
      <c r="Y119" s="697"/>
      <c r="Z119" s="697"/>
      <c r="AA119" s="622"/>
      <c r="AB119" s="622"/>
      <c r="AC119" s="622"/>
      <c r="AD119" s="622"/>
      <c r="AE119" s="622"/>
      <c r="AF119" s="622"/>
      <c r="AG119" s="622"/>
      <c r="AH119" s="622"/>
      <c r="AI119" s="622"/>
      <c r="AJ119" s="622"/>
      <c r="AK119" s="622"/>
      <c r="AL119" s="622"/>
      <c r="AM119" s="622"/>
      <c r="AN119" s="622"/>
      <c r="AO119" s="622"/>
      <c r="AP119" s="622"/>
      <c r="AQ119" s="622"/>
      <c r="AR119" s="622"/>
      <c r="AS119" s="622"/>
      <c r="AT119" s="622"/>
      <c r="AU119" s="622"/>
      <c r="AV119" s="622"/>
      <c r="AW119" s="622"/>
      <c r="AX119" s="622"/>
      <c r="AY119" s="622"/>
      <c r="AZ119" s="622"/>
      <c r="BA119" s="622"/>
      <c r="BB119" s="622"/>
      <c r="BC119" s="622"/>
      <c r="BD119" s="622"/>
      <c r="BE119" s="622"/>
      <c r="BF119" s="622"/>
      <c r="BG119" s="622"/>
      <c r="BH119" s="622"/>
      <c r="BI119" s="622"/>
      <c r="BJ119" s="622"/>
      <c r="BK119" s="622"/>
      <c r="BL119" s="622"/>
      <c r="BM119" s="622"/>
      <c r="BN119" s="622"/>
      <c r="BO119" s="622"/>
      <c r="BP119" s="622"/>
      <c r="BQ119" s="622"/>
      <c r="BR119" s="622"/>
      <c r="BS119" s="622"/>
      <c r="BT119" s="622"/>
      <c r="BU119" s="622"/>
      <c r="BV119" s="622"/>
      <c r="BW119" s="622"/>
      <c r="BX119" s="622"/>
      <c r="BY119" s="622"/>
      <c r="BZ119" s="622"/>
      <c r="CA119" s="622"/>
      <c r="CB119" s="622"/>
      <c r="CC119" s="622"/>
      <c r="CD119" s="622"/>
      <c r="CE119" s="622"/>
      <c r="CF119" s="622"/>
      <c r="CG119" s="622"/>
      <c r="CH119" s="622"/>
      <c r="CI119" s="622"/>
      <c r="CJ119" s="622"/>
      <c r="CK119" s="622"/>
      <c r="CL119" s="622"/>
      <c r="CM119" s="622"/>
      <c r="CN119" s="622"/>
      <c r="CO119" s="622"/>
      <c r="CP119" s="622"/>
      <c r="CQ119" s="622"/>
      <c r="CR119" s="622"/>
      <c r="CS119" s="622"/>
      <c r="CT119" s="622"/>
      <c r="CU119" s="622"/>
      <c r="CV119" s="622"/>
      <c r="CW119" s="622"/>
      <c r="CX119" s="622"/>
      <c r="CY119" s="622"/>
      <c r="CZ119" s="622"/>
      <c r="DA119" s="622"/>
      <c r="DB119" s="622"/>
      <c r="DC119" s="622"/>
      <c r="DD119" s="622"/>
      <c r="DE119" s="622"/>
      <c r="DF119" s="622"/>
      <c r="DG119" s="622"/>
      <c r="DH119" s="622"/>
      <c r="DI119" s="622"/>
      <c r="DJ119" s="622"/>
      <c r="DK119" s="622"/>
      <c r="DL119" s="622"/>
      <c r="DM119" s="622"/>
      <c r="DN119" s="622"/>
      <c r="DO119" s="622"/>
      <c r="DP119" s="622"/>
      <c r="DQ119" s="622"/>
      <c r="DR119" s="622"/>
      <c r="DS119" s="622"/>
      <c r="DT119" s="622"/>
      <c r="DU119" s="622"/>
      <c r="DV119" s="622"/>
      <c r="DW119" s="622"/>
      <c r="DX119" s="622"/>
      <c r="DY119" s="622"/>
      <c r="DZ119" s="622"/>
      <c r="EA119" s="622"/>
      <c r="EB119" s="622"/>
      <c r="EC119" s="622"/>
      <c r="ED119" s="622"/>
      <c r="EE119" s="622"/>
      <c r="EF119" s="622"/>
      <c r="EG119" s="622"/>
      <c r="EH119" s="622"/>
      <c r="EI119" s="622"/>
      <c r="EJ119" s="622"/>
      <c r="EK119" s="622"/>
      <c r="EL119" s="622"/>
      <c r="EM119" s="622"/>
      <c r="EN119" s="622"/>
      <c r="EO119" s="622"/>
      <c r="EP119" s="622"/>
      <c r="EQ119" s="622"/>
      <c r="ER119" s="622"/>
      <c r="ES119" s="622"/>
      <c r="ET119" s="622"/>
      <c r="EU119" s="622"/>
      <c r="EV119" s="622"/>
      <c r="EW119" s="622"/>
      <c r="EX119" s="622"/>
      <c r="EY119" s="622"/>
      <c r="EZ119" s="622"/>
      <c r="FA119" s="622"/>
      <c r="FB119" s="622"/>
      <c r="FC119" s="622"/>
      <c r="FD119" s="622"/>
      <c r="FE119" s="622"/>
      <c r="FF119" s="622"/>
      <c r="FG119" s="622"/>
      <c r="FH119" s="622"/>
      <c r="FI119" s="622"/>
      <c r="FJ119" s="622"/>
      <c r="FK119" s="622"/>
      <c r="FL119" s="622"/>
      <c r="FM119" s="622"/>
      <c r="FN119" s="622"/>
      <c r="FO119" s="622"/>
      <c r="FP119" s="622"/>
      <c r="FQ119" s="622"/>
      <c r="FR119" s="622"/>
      <c r="FS119" s="622"/>
      <c r="FT119" s="622"/>
      <c r="FU119" s="622"/>
      <c r="FV119" s="622"/>
      <c r="FW119" s="622"/>
      <c r="FX119" s="622"/>
      <c r="FY119" s="622"/>
      <c r="FZ119" s="622"/>
      <c r="GA119" s="622"/>
      <c r="GB119" s="622"/>
      <c r="GC119" s="622"/>
      <c r="GD119" s="622"/>
      <c r="GE119" s="622"/>
      <c r="GF119" s="622"/>
      <c r="GG119" s="622"/>
      <c r="GH119" s="622"/>
      <c r="GI119" s="622"/>
      <c r="GJ119" s="622"/>
      <c r="GK119" s="622"/>
      <c r="GL119" s="622"/>
      <c r="GM119" s="622"/>
      <c r="GN119" s="622"/>
      <c r="GO119" s="622"/>
      <c r="GP119" s="622"/>
      <c r="GQ119" s="622"/>
      <c r="GR119" s="622"/>
      <c r="GS119" s="622"/>
      <c r="GT119" s="622"/>
      <c r="GU119" s="622"/>
      <c r="GV119" s="622"/>
      <c r="GW119" s="622"/>
      <c r="GX119" s="622"/>
      <c r="GY119" s="622"/>
      <c r="GZ119" s="622"/>
      <c r="HA119" s="622"/>
      <c r="HB119" s="622"/>
      <c r="HC119" s="622"/>
      <c r="HD119" s="622"/>
      <c r="HE119" s="622"/>
      <c r="HF119" s="622"/>
      <c r="HG119" s="622"/>
      <c r="HH119" s="622"/>
      <c r="HI119" s="622"/>
      <c r="HJ119" s="622"/>
      <c r="HK119" s="622"/>
      <c r="HL119" s="622"/>
      <c r="HM119" s="622"/>
      <c r="HN119" s="622"/>
      <c r="HO119" s="622"/>
      <c r="HP119" s="622"/>
      <c r="HQ119" s="622"/>
      <c r="HR119" s="622"/>
      <c r="HS119" s="622"/>
      <c r="HT119" s="622"/>
      <c r="HU119" s="622"/>
      <c r="HV119" s="622"/>
      <c r="HW119" s="622"/>
      <c r="HX119" s="622"/>
      <c r="HY119" s="622"/>
      <c r="HZ119" s="622"/>
      <c r="IA119" s="622"/>
      <c r="IB119" s="622"/>
      <c r="IC119" s="622"/>
      <c r="ID119" s="622"/>
      <c r="IE119" s="622"/>
      <c r="IF119" s="622"/>
      <c r="IG119" s="622"/>
      <c r="IH119" s="622"/>
      <c r="II119" s="622"/>
      <c r="IJ119" s="622"/>
      <c r="IK119" s="622"/>
      <c r="IL119" s="622"/>
      <c r="IM119" s="622"/>
      <c r="IN119" s="622"/>
      <c r="IO119" s="622"/>
      <c r="IP119" s="622"/>
      <c r="IQ119" s="622"/>
      <c r="IR119" s="622"/>
      <c r="IS119" s="622"/>
      <c r="IT119" s="622"/>
      <c r="IU119" s="622"/>
      <c r="IV119" s="622"/>
      <c r="IW119" s="622"/>
    </row>
    <row r="120" customFormat="false" ht="12.75" hidden="false" customHeight="true" outlineLevel="0" collapsed="false">
      <c r="A120" s="588" t="n">
        <v>25394</v>
      </c>
      <c r="B120" s="588" t="s">
        <v>649</v>
      </c>
      <c r="C120" s="589" t="s">
        <v>681</v>
      </c>
      <c r="D120" s="589" t="n">
        <v>37802</v>
      </c>
      <c r="E120" s="94" t="n">
        <f aca="false">$E$2</f>
        <v>30</v>
      </c>
      <c r="F120" s="590" t="n">
        <v>0</v>
      </c>
      <c r="G120" s="590" t="n">
        <f aca="false">SUM(E120*F120)</f>
        <v>0</v>
      </c>
      <c r="H120" s="592" t="n">
        <f aca="false">SUM(I120*30.4)</f>
        <v>0</v>
      </c>
      <c r="I120" s="562" t="n">
        <v>0</v>
      </c>
      <c r="J120" s="562" t="n">
        <v>0</v>
      </c>
      <c r="K120" s="562" t="n">
        <f aca="false">SUM(I120+J120)</f>
        <v>0</v>
      </c>
      <c r="L120" s="593" t="n">
        <f aca="false">SUM(I120*G120)</f>
        <v>0</v>
      </c>
      <c r="M120" s="593" t="n">
        <f aca="false">SUM(J120*G120)</f>
        <v>0</v>
      </c>
      <c r="N120" s="593" t="n">
        <f aca="false">SUM(L120:M120)</f>
        <v>0</v>
      </c>
      <c r="O120" s="593" t="s">
        <v>537</v>
      </c>
      <c r="P120" s="719" t="s">
        <v>682</v>
      </c>
      <c r="Q120" s="618"/>
      <c r="R120" s="618"/>
      <c r="S120" s="600"/>
      <c r="T120" s="597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  <c r="CF120" s="183"/>
      <c r="CG120" s="183"/>
      <c r="CH120" s="183"/>
      <c r="CI120" s="183"/>
      <c r="CJ120" s="183"/>
      <c r="CK120" s="183"/>
      <c r="CL120" s="183"/>
      <c r="CM120" s="183"/>
      <c r="CN120" s="183"/>
      <c r="CO120" s="183"/>
      <c r="CP120" s="183"/>
      <c r="CQ120" s="183"/>
      <c r="CR120" s="183"/>
      <c r="CS120" s="183"/>
      <c r="CT120" s="183"/>
      <c r="CU120" s="183"/>
      <c r="CV120" s="183"/>
      <c r="CW120" s="183"/>
      <c r="CX120" s="183"/>
      <c r="CY120" s="183"/>
      <c r="CZ120" s="183"/>
      <c r="DA120" s="183"/>
      <c r="DB120" s="183"/>
      <c r="DC120" s="183"/>
      <c r="DD120" s="183"/>
      <c r="DE120" s="183"/>
      <c r="DF120" s="183"/>
      <c r="DG120" s="183"/>
      <c r="DH120" s="183"/>
      <c r="DI120" s="183"/>
      <c r="DJ120" s="183"/>
      <c r="DK120" s="183"/>
      <c r="DL120" s="183"/>
      <c r="DM120" s="183"/>
      <c r="DN120" s="183"/>
      <c r="DO120" s="183"/>
      <c r="DP120" s="183"/>
      <c r="DQ120" s="183"/>
      <c r="DR120" s="183"/>
      <c r="DS120" s="183"/>
      <c r="DT120" s="183"/>
      <c r="DU120" s="183"/>
      <c r="DV120" s="183"/>
      <c r="DW120" s="183"/>
      <c r="DX120" s="183"/>
      <c r="DY120" s="183"/>
      <c r="DZ120" s="183"/>
      <c r="EA120" s="183"/>
      <c r="EB120" s="183"/>
      <c r="EC120" s="183"/>
      <c r="ED120" s="183"/>
      <c r="EE120" s="183"/>
      <c r="EF120" s="183"/>
      <c r="EG120" s="183"/>
      <c r="EH120" s="183"/>
      <c r="EI120" s="183"/>
      <c r="EJ120" s="183"/>
      <c r="EK120" s="183"/>
      <c r="EL120" s="183"/>
      <c r="EM120" s="183"/>
      <c r="EN120" s="183"/>
      <c r="EO120" s="183"/>
      <c r="EP120" s="183"/>
      <c r="EQ120" s="183"/>
      <c r="ER120" s="183"/>
      <c r="ES120" s="183"/>
      <c r="ET120" s="183"/>
      <c r="EU120" s="183"/>
      <c r="EV120" s="183"/>
      <c r="EW120" s="183"/>
      <c r="EX120" s="183"/>
      <c r="EY120" s="183"/>
      <c r="EZ120" s="183"/>
      <c r="FA120" s="183"/>
      <c r="FB120" s="183"/>
      <c r="FC120" s="183"/>
      <c r="FD120" s="183"/>
      <c r="FE120" s="183"/>
      <c r="FF120" s="183"/>
      <c r="FG120" s="183"/>
      <c r="FH120" s="183"/>
      <c r="FI120" s="183"/>
      <c r="FJ120" s="183"/>
      <c r="FK120" s="183"/>
      <c r="FL120" s="183"/>
      <c r="FM120" s="183"/>
      <c r="FN120" s="183"/>
      <c r="FO120" s="183"/>
      <c r="FP120" s="183"/>
      <c r="FQ120" s="183"/>
      <c r="FR120" s="183"/>
      <c r="FS120" s="183"/>
      <c r="FT120" s="183"/>
      <c r="FU120" s="183"/>
      <c r="FV120" s="183"/>
      <c r="FW120" s="183"/>
      <c r="FX120" s="183"/>
      <c r="FY120" s="183"/>
      <c r="FZ120" s="183"/>
      <c r="GA120" s="183"/>
      <c r="GB120" s="183"/>
      <c r="GC120" s="183"/>
      <c r="GD120" s="183"/>
      <c r="GE120" s="183"/>
      <c r="GF120" s="183"/>
      <c r="GG120" s="183"/>
      <c r="GH120" s="183"/>
      <c r="GI120" s="183"/>
      <c r="GJ120" s="183"/>
      <c r="GK120" s="183"/>
      <c r="GL120" s="183"/>
      <c r="GM120" s="183"/>
      <c r="GN120" s="183"/>
      <c r="GO120" s="183"/>
      <c r="GP120" s="183"/>
      <c r="GQ120" s="183"/>
      <c r="GR120" s="183"/>
      <c r="GS120" s="183"/>
      <c r="GT120" s="183"/>
      <c r="GU120" s="183"/>
      <c r="GV120" s="183"/>
      <c r="GW120" s="183"/>
      <c r="GX120" s="183"/>
      <c r="GY120" s="183"/>
      <c r="GZ120" s="183"/>
      <c r="HA120" s="183"/>
      <c r="HB120" s="183"/>
      <c r="HC120" s="183"/>
      <c r="HD120" s="183"/>
      <c r="HE120" s="183"/>
      <c r="HF120" s="183"/>
      <c r="HG120" s="183"/>
      <c r="HH120" s="183"/>
      <c r="HI120" s="183"/>
      <c r="HJ120" s="183"/>
      <c r="HK120" s="183"/>
      <c r="HL120" s="183"/>
      <c r="HM120" s="183"/>
      <c r="HN120" s="183"/>
      <c r="HO120" s="183"/>
      <c r="HP120" s="183"/>
      <c r="HQ120" s="183"/>
      <c r="HR120" s="183"/>
      <c r="HS120" s="183"/>
      <c r="HT120" s="183"/>
      <c r="HU120" s="183"/>
      <c r="HV120" s="183"/>
      <c r="HW120" s="183"/>
      <c r="HX120" s="183"/>
      <c r="HY120" s="183"/>
      <c r="HZ120" s="183"/>
      <c r="IA120" s="183"/>
      <c r="IB120" s="183"/>
      <c r="IC120" s="183"/>
      <c r="ID120" s="183"/>
      <c r="IE120" s="183"/>
      <c r="IF120" s="183"/>
      <c r="IG120" s="183"/>
      <c r="IH120" s="183"/>
      <c r="II120" s="183"/>
      <c r="IJ120" s="183"/>
      <c r="IK120" s="183"/>
      <c r="IL120" s="183"/>
      <c r="IM120" s="183"/>
      <c r="IN120" s="183"/>
      <c r="IO120" s="183"/>
      <c r="IP120" s="183"/>
      <c r="IQ120" s="183"/>
      <c r="IR120" s="183"/>
      <c r="IS120" s="183"/>
      <c r="IT120" s="183"/>
      <c r="IU120" s="183"/>
      <c r="IV120" s="183"/>
      <c r="IW120" s="183"/>
    </row>
    <row r="121" customFormat="false" ht="12.75" hidden="false" customHeight="true" outlineLevel="0" collapsed="false">
      <c r="A121" s="588"/>
      <c r="B121" s="588"/>
      <c r="C121" s="589"/>
      <c r="D121" s="96"/>
      <c r="E121" s="720"/>
      <c r="F121" s="639"/>
      <c r="G121" s="665"/>
      <c r="H121" s="592"/>
      <c r="I121" s="93"/>
      <c r="J121" s="93"/>
      <c r="L121" s="593"/>
      <c r="M121" s="593"/>
      <c r="N121" s="593"/>
      <c r="O121" s="593"/>
      <c r="P121" s="640"/>
      <c r="Q121" s="641"/>
      <c r="R121" s="641"/>
      <c r="S121" s="640"/>
      <c r="T121" s="640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83"/>
      <c r="CG121" s="183"/>
      <c r="CH121" s="183"/>
      <c r="CI121" s="183"/>
      <c r="CJ121" s="183"/>
      <c r="CK121" s="183"/>
      <c r="CL121" s="183"/>
      <c r="CM121" s="183"/>
      <c r="CN121" s="183"/>
      <c r="CO121" s="183"/>
      <c r="CP121" s="183"/>
      <c r="CQ121" s="183"/>
      <c r="CR121" s="183"/>
      <c r="CS121" s="183"/>
      <c r="CT121" s="183"/>
      <c r="CU121" s="183"/>
      <c r="CV121" s="183"/>
      <c r="CW121" s="183"/>
      <c r="CX121" s="183"/>
      <c r="CY121" s="183"/>
      <c r="CZ121" s="183"/>
      <c r="DA121" s="183"/>
      <c r="DB121" s="183"/>
      <c r="DC121" s="183"/>
      <c r="DD121" s="183"/>
      <c r="DE121" s="183"/>
      <c r="DF121" s="183"/>
      <c r="DG121" s="183"/>
      <c r="DH121" s="183"/>
      <c r="DI121" s="183"/>
      <c r="DJ121" s="183"/>
      <c r="DK121" s="183"/>
      <c r="DL121" s="183"/>
      <c r="DM121" s="183"/>
      <c r="DN121" s="183"/>
      <c r="DO121" s="183"/>
      <c r="DP121" s="183"/>
      <c r="DQ121" s="183"/>
      <c r="DR121" s="183"/>
      <c r="DS121" s="183"/>
      <c r="DT121" s="183"/>
      <c r="DU121" s="183"/>
      <c r="DV121" s="183"/>
      <c r="DW121" s="183"/>
      <c r="DX121" s="183"/>
      <c r="DY121" s="183"/>
      <c r="DZ121" s="183"/>
      <c r="EA121" s="183"/>
      <c r="EB121" s="183"/>
      <c r="EC121" s="183"/>
      <c r="ED121" s="183"/>
      <c r="EE121" s="183"/>
      <c r="EF121" s="183"/>
      <c r="EG121" s="183"/>
      <c r="EH121" s="183"/>
      <c r="EI121" s="183"/>
      <c r="EJ121" s="183"/>
      <c r="EK121" s="183"/>
      <c r="EL121" s="183"/>
      <c r="EM121" s="183"/>
      <c r="EN121" s="183"/>
      <c r="EO121" s="183"/>
      <c r="EP121" s="183"/>
      <c r="EQ121" s="183"/>
      <c r="ER121" s="183"/>
      <c r="ES121" s="183"/>
      <c r="ET121" s="183"/>
      <c r="EU121" s="183"/>
      <c r="EV121" s="183"/>
      <c r="EW121" s="183"/>
      <c r="EX121" s="183"/>
      <c r="EY121" s="183"/>
      <c r="EZ121" s="183"/>
      <c r="FA121" s="183"/>
      <c r="FB121" s="183"/>
      <c r="FC121" s="183"/>
      <c r="FD121" s="183"/>
      <c r="FE121" s="183"/>
      <c r="FF121" s="183"/>
      <c r="FG121" s="183"/>
      <c r="FH121" s="183"/>
      <c r="FI121" s="183"/>
      <c r="FJ121" s="183"/>
      <c r="FK121" s="183"/>
      <c r="FL121" s="183"/>
      <c r="FM121" s="183"/>
      <c r="FN121" s="183"/>
      <c r="FO121" s="183"/>
      <c r="FP121" s="183"/>
      <c r="FQ121" s="183"/>
      <c r="FR121" s="183"/>
      <c r="FS121" s="183"/>
      <c r="FT121" s="183"/>
      <c r="FU121" s="183"/>
      <c r="FV121" s="183"/>
      <c r="FW121" s="183"/>
      <c r="FX121" s="183"/>
      <c r="FY121" s="183"/>
      <c r="FZ121" s="183"/>
      <c r="GA121" s="183"/>
      <c r="GB121" s="183"/>
      <c r="GC121" s="183"/>
      <c r="GD121" s="183"/>
      <c r="GE121" s="183"/>
      <c r="GF121" s="183"/>
      <c r="GG121" s="183"/>
      <c r="GH121" s="183"/>
      <c r="GI121" s="183"/>
      <c r="GJ121" s="183"/>
      <c r="GK121" s="183"/>
      <c r="GL121" s="183"/>
      <c r="GM121" s="183"/>
      <c r="GN121" s="183"/>
      <c r="GO121" s="183"/>
      <c r="GP121" s="183"/>
      <c r="GQ121" s="183"/>
      <c r="GR121" s="183"/>
      <c r="GS121" s="183"/>
      <c r="GT121" s="183"/>
      <c r="GU121" s="183"/>
      <c r="GV121" s="183"/>
      <c r="GW121" s="183"/>
      <c r="GX121" s="183"/>
      <c r="GY121" s="183"/>
      <c r="GZ121" s="183"/>
      <c r="HA121" s="183"/>
      <c r="HB121" s="183"/>
      <c r="HC121" s="183"/>
      <c r="HD121" s="183"/>
      <c r="HE121" s="183"/>
      <c r="HF121" s="183"/>
      <c r="HG121" s="183"/>
      <c r="HH121" s="183"/>
      <c r="HI121" s="183"/>
      <c r="HJ121" s="183"/>
      <c r="HK121" s="183"/>
      <c r="HL121" s="183"/>
      <c r="HM121" s="183"/>
      <c r="HN121" s="183"/>
      <c r="HO121" s="183"/>
      <c r="HP121" s="183"/>
      <c r="HQ121" s="183"/>
      <c r="HR121" s="183"/>
      <c r="HS121" s="183"/>
      <c r="HT121" s="183"/>
      <c r="HU121" s="183"/>
      <c r="HV121" s="183"/>
      <c r="HW121" s="183"/>
      <c r="HX121" s="183"/>
      <c r="HY121" s="183"/>
      <c r="HZ121" s="183"/>
      <c r="IA121" s="183"/>
      <c r="IB121" s="183"/>
      <c r="IC121" s="183"/>
      <c r="ID121" s="183"/>
      <c r="IE121" s="183"/>
      <c r="IF121" s="183"/>
      <c r="IG121" s="183"/>
      <c r="IH121" s="183"/>
      <c r="II121" s="183"/>
      <c r="IJ121" s="183"/>
      <c r="IK121" s="183"/>
      <c r="IL121" s="183"/>
      <c r="IM121" s="183"/>
      <c r="IN121" s="183"/>
      <c r="IO121" s="183"/>
      <c r="IP121" s="183"/>
      <c r="IQ121" s="183"/>
      <c r="IR121" s="183"/>
      <c r="IS121" s="183"/>
      <c r="IT121" s="183"/>
      <c r="IU121" s="183"/>
      <c r="IV121" s="183"/>
      <c r="IW121" s="183"/>
    </row>
    <row r="122" customFormat="false" ht="12.75" hidden="false" customHeight="true" outlineLevel="0" collapsed="false">
      <c r="A122" s="721"/>
      <c r="B122" s="588"/>
      <c r="C122" s="589"/>
      <c r="D122" s="96"/>
      <c r="E122" s="720"/>
      <c r="F122" s="639"/>
      <c r="G122" s="639"/>
      <c r="H122" s="592"/>
      <c r="L122" s="593" t="n">
        <f aca="false">L117+L106+L91+L87+L69+L56+L46+L33+L28+L23</f>
        <v>12561998.694</v>
      </c>
      <c r="M122" s="593"/>
      <c r="N122" s="593"/>
      <c r="O122" s="593"/>
      <c r="P122" s="640"/>
      <c r="Q122" s="641"/>
      <c r="R122" s="641"/>
      <c r="S122" s="640"/>
      <c r="T122" s="640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83"/>
      <c r="CM122" s="183"/>
      <c r="CN122" s="183"/>
      <c r="CO122" s="183"/>
      <c r="CP122" s="183"/>
      <c r="CQ122" s="183"/>
      <c r="CR122" s="183"/>
      <c r="CS122" s="183"/>
      <c r="CT122" s="183"/>
      <c r="CU122" s="183"/>
      <c r="CV122" s="183"/>
      <c r="CW122" s="183"/>
      <c r="CX122" s="183"/>
      <c r="CY122" s="183"/>
      <c r="CZ122" s="183"/>
      <c r="DA122" s="183"/>
      <c r="DB122" s="183"/>
      <c r="DC122" s="183"/>
      <c r="DD122" s="183"/>
      <c r="DE122" s="183"/>
      <c r="DF122" s="183"/>
      <c r="DG122" s="183"/>
      <c r="DH122" s="183"/>
      <c r="DI122" s="183"/>
      <c r="DJ122" s="183"/>
      <c r="DK122" s="183"/>
      <c r="DL122" s="183"/>
      <c r="DM122" s="183"/>
      <c r="DN122" s="183"/>
      <c r="DO122" s="183"/>
      <c r="DP122" s="183"/>
      <c r="DQ122" s="183"/>
      <c r="DR122" s="183"/>
      <c r="DS122" s="183"/>
      <c r="DT122" s="183"/>
      <c r="DU122" s="183"/>
      <c r="DV122" s="183"/>
      <c r="DW122" s="183"/>
      <c r="DX122" s="183"/>
      <c r="DY122" s="183"/>
      <c r="DZ122" s="183"/>
      <c r="EA122" s="183"/>
      <c r="EB122" s="183"/>
      <c r="EC122" s="183"/>
      <c r="ED122" s="183"/>
      <c r="EE122" s="183"/>
      <c r="EF122" s="183"/>
      <c r="EG122" s="183"/>
      <c r="EH122" s="183"/>
      <c r="EI122" s="183"/>
      <c r="EJ122" s="183"/>
      <c r="EK122" s="183"/>
      <c r="EL122" s="183"/>
      <c r="EM122" s="183"/>
      <c r="EN122" s="183"/>
      <c r="EO122" s="183"/>
      <c r="EP122" s="183"/>
      <c r="EQ122" s="183"/>
      <c r="ER122" s="183"/>
      <c r="ES122" s="183"/>
      <c r="ET122" s="183"/>
      <c r="EU122" s="183"/>
      <c r="EV122" s="183"/>
      <c r="EW122" s="183"/>
      <c r="EX122" s="183"/>
      <c r="EY122" s="183"/>
      <c r="EZ122" s="183"/>
      <c r="FA122" s="183"/>
      <c r="FB122" s="183"/>
      <c r="FC122" s="183"/>
      <c r="FD122" s="183"/>
      <c r="FE122" s="183"/>
      <c r="FF122" s="183"/>
      <c r="FG122" s="183"/>
      <c r="FH122" s="183"/>
      <c r="FI122" s="183"/>
      <c r="FJ122" s="183"/>
      <c r="FK122" s="183"/>
      <c r="FL122" s="183"/>
      <c r="FM122" s="183"/>
      <c r="FN122" s="183"/>
      <c r="FO122" s="183"/>
      <c r="FP122" s="183"/>
      <c r="FQ122" s="183"/>
      <c r="FR122" s="183"/>
      <c r="FS122" s="183"/>
      <c r="FT122" s="183"/>
      <c r="FU122" s="183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  <c r="GI122" s="183"/>
      <c r="GJ122" s="183"/>
      <c r="GK122" s="183"/>
      <c r="GL122" s="183"/>
      <c r="GM122" s="183"/>
      <c r="GN122" s="183"/>
      <c r="GO122" s="183"/>
      <c r="GP122" s="183"/>
      <c r="GQ122" s="183"/>
      <c r="GR122" s="183"/>
      <c r="GS122" s="183"/>
      <c r="GT122" s="183"/>
      <c r="GU122" s="183"/>
      <c r="GV122" s="183"/>
      <c r="GW122" s="183"/>
      <c r="GX122" s="183"/>
      <c r="GY122" s="183"/>
      <c r="GZ122" s="183"/>
      <c r="HA122" s="183"/>
      <c r="HB122" s="183"/>
      <c r="HC122" s="183"/>
      <c r="HD122" s="183"/>
      <c r="HE122" s="183"/>
      <c r="HF122" s="183"/>
      <c r="HG122" s="183"/>
      <c r="HH122" s="183"/>
      <c r="HI122" s="183"/>
      <c r="HJ122" s="183"/>
      <c r="HK122" s="183"/>
      <c r="HL122" s="183"/>
      <c r="HM122" s="183"/>
      <c r="HN122" s="183"/>
      <c r="HO122" s="183"/>
      <c r="HP122" s="183"/>
      <c r="HQ122" s="183"/>
      <c r="HR122" s="183"/>
      <c r="HS122" s="183"/>
      <c r="HT122" s="183"/>
      <c r="HU122" s="183"/>
      <c r="HV122" s="183"/>
      <c r="HW122" s="183"/>
      <c r="HX122" s="183"/>
      <c r="HY122" s="183"/>
      <c r="HZ122" s="183"/>
      <c r="IA122" s="183"/>
      <c r="IB122" s="183"/>
      <c r="IC122" s="183"/>
      <c r="ID122" s="183"/>
      <c r="IE122" s="183"/>
      <c r="IF122" s="183"/>
      <c r="IG122" s="183"/>
      <c r="IH122" s="183"/>
      <c r="II122" s="183"/>
      <c r="IJ122" s="183"/>
      <c r="IK122" s="183"/>
      <c r="IL122" s="183"/>
      <c r="IM122" s="183"/>
      <c r="IN122" s="183"/>
      <c r="IO122" s="183"/>
      <c r="IP122" s="183"/>
      <c r="IQ122" s="183"/>
      <c r="IR122" s="183"/>
      <c r="IS122" s="183"/>
      <c r="IT122" s="183"/>
      <c r="IU122" s="183"/>
      <c r="IV122" s="183"/>
      <c r="IW122" s="183"/>
    </row>
    <row r="123" customFormat="false" ht="12.75" hidden="false" customHeight="true" outlineLevel="0" collapsed="false">
      <c r="A123" s="588"/>
      <c r="B123" s="588"/>
      <c r="C123" s="589"/>
      <c r="D123" s="589"/>
      <c r="E123" s="588"/>
      <c r="F123" s="590"/>
      <c r="G123" s="590"/>
      <c r="H123" s="592"/>
      <c r="L123" s="593"/>
      <c r="M123" s="593"/>
      <c r="N123" s="593"/>
      <c r="O123" s="593"/>
      <c r="P123" s="719"/>
      <c r="Q123" s="618"/>
      <c r="R123" s="618"/>
      <c r="S123" s="600"/>
      <c r="T123" s="597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  <c r="AT123" s="183"/>
      <c r="AU123" s="183"/>
      <c r="AV123" s="183"/>
      <c r="AW123" s="183"/>
      <c r="AX123" s="183"/>
      <c r="AY123" s="183"/>
      <c r="AZ123" s="183"/>
      <c r="BA123" s="183"/>
      <c r="BB123" s="183"/>
      <c r="BC123" s="183"/>
      <c r="BD123" s="183"/>
      <c r="BE123" s="183"/>
      <c r="BF123" s="183"/>
      <c r="BG123" s="183"/>
      <c r="BH123" s="183"/>
      <c r="BI123" s="183"/>
      <c r="BJ123" s="183"/>
      <c r="BK123" s="183"/>
      <c r="BL123" s="183"/>
      <c r="BM123" s="183"/>
      <c r="BN123" s="183"/>
      <c r="BO123" s="183"/>
      <c r="BP123" s="183"/>
      <c r="BQ123" s="183"/>
      <c r="BR123" s="183"/>
      <c r="BS123" s="183"/>
      <c r="BT123" s="183"/>
      <c r="BU123" s="183"/>
      <c r="BV123" s="183"/>
      <c r="BW123" s="183"/>
      <c r="BX123" s="183"/>
      <c r="BY123" s="183"/>
      <c r="BZ123" s="183"/>
      <c r="CA123" s="183"/>
      <c r="CB123" s="183"/>
      <c r="CC123" s="183"/>
      <c r="CD123" s="183"/>
      <c r="CE123" s="183"/>
      <c r="CF123" s="183"/>
      <c r="CG123" s="183"/>
      <c r="CH123" s="183"/>
      <c r="CI123" s="183"/>
      <c r="CJ123" s="183"/>
      <c r="CK123" s="183"/>
      <c r="CL123" s="183"/>
      <c r="CM123" s="183"/>
      <c r="CN123" s="183"/>
      <c r="CO123" s="183"/>
      <c r="CP123" s="183"/>
      <c r="CQ123" s="183"/>
      <c r="CR123" s="183"/>
      <c r="CS123" s="183"/>
      <c r="CT123" s="183"/>
      <c r="CU123" s="183"/>
      <c r="CV123" s="183"/>
      <c r="CW123" s="183"/>
      <c r="CX123" s="183"/>
      <c r="CY123" s="183"/>
      <c r="CZ123" s="183"/>
      <c r="DA123" s="183"/>
      <c r="DB123" s="183"/>
      <c r="DC123" s="183"/>
      <c r="DD123" s="183"/>
      <c r="DE123" s="183"/>
      <c r="DF123" s="183"/>
      <c r="DG123" s="183"/>
      <c r="DH123" s="183"/>
      <c r="DI123" s="183"/>
      <c r="DJ123" s="183"/>
      <c r="DK123" s="183"/>
      <c r="DL123" s="183"/>
      <c r="DM123" s="183"/>
      <c r="DN123" s="183"/>
      <c r="DO123" s="183"/>
      <c r="DP123" s="183"/>
      <c r="DQ123" s="183"/>
      <c r="DR123" s="183"/>
      <c r="DS123" s="183"/>
      <c r="DT123" s="183"/>
      <c r="DU123" s="183"/>
      <c r="DV123" s="183"/>
      <c r="DW123" s="183"/>
      <c r="DX123" s="183"/>
      <c r="DY123" s="183"/>
      <c r="DZ123" s="183"/>
      <c r="EA123" s="183"/>
      <c r="EB123" s="183"/>
      <c r="EC123" s="183"/>
      <c r="ED123" s="183"/>
      <c r="EE123" s="183"/>
      <c r="EF123" s="183"/>
      <c r="EG123" s="183"/>
      <c r="EH123" s="183"/>
      <c r="EI123" s="183"/>
      <c r="EJ123" s="183"/>
      <c r="EK123" s="183"/>
      <c r="EL123" s="183"/>
      <c r="EM123" s="183"/>
      <c r="EN123" s="183"/>
      <c r="EO123" s="183"/>
      <c r="EP123" s="183"/>
      <c r="EQ123" s="183"/>
      <c r="ER123" s="183"/>
      <c r="ES123" s="183"/>
      <c r="ET123" s="183"/>
      <c r="EU123" s="183"/>
      <c r="EV123" s="183"/>
      <c r="EW123" s="183"/>
      <c r="EX123" s="183"/>
      <c r="EY123" s="183"/>
      <c r="EZ123" s="183"/>
      <c r="FA123" s="183"/>
      <c r="FB123" s="183"/>
      <c r="FC123" s="183"/>
      <c r="FD123" s="183"/>
      <c r="FE123" s="183"/>
      <c r="FF123" s="183"/>
      <c r="FG123" s="183"/>
      <c r="FH123" s="183"/>
      <c r="FI123" s="183"/>
      <c r="FJ123" s="183"/>
      <c r="FK123" s="183"/>
      <c r="FL123" s="183"/>
      <c r="FM123" s="183"/>
      <c r="FN123" s="183"/>
      <c r="FO123" s="183"/>
      <c r="FP123" s="183"/>
      <c r="FQ123" s="183"/>
      <c r="FR123" s="183"/>
      <c r="FS123" s="183"/>
      <c r="FT123" s="183"/>
      <c r="FU123" s="183"/>
      <c r="FV123" s="183"/>
      <c r="FW123" s="183"/>
      <c r="FX123" s="183"/>
      <c r="FY123" s="183"/>
      <c r="FZ123" s="183"/>
      <c r="GA123" s="183"/>
      <c r="GB123" s="183"/>
      <c r="GC123" s="183"/>
      <c r="GD123" s="183"/>
      <c r="GE123" s="183"/>
      <c r="GF123" s="183"/>
      <c r="GG123" s="183"/>
      <c r="GH123" s="183"/>
      <c r="GI123" s="183"/>
      <c r="GJ123" s="183"/>
      <c r="GK123" s="183"/>
      <c r="GL123" s="183"/>
      <c r="GM123" s="183"/>
      <c r="GN123" s="183"/>
      <c r="GO123" s="183"/>
      <c r="GP123" s="183"/>
      <c r="GQ123" s="183"/>
      <c r="GR123" s="183"/>
      <c r="GS123" s="183"/>
      <c r="GT123" s="183"/>
      <c r="GU123" s="183"/>
      <c r="GV123" s="183"/>
      <c r="GW123" s="183"/>
      <c r="GX123" s="183"/>
      <c r="GY123" s="183"/>
      <c r="GZ123" s="183"/>
      <c r="HA123" s="183"/>
      <c r="HB123" s="183"/>
      <c r="HC123" s="183"/>
      <c r="HD123" s="183"/>
      <c r="HE123" s="183"/>
      <c r="HF123" s="183"/>
      <c r="HG123" s="183"/>
      <c r="HH123" s="183"/>
      <c r="HI123" s="183"/>
      <c r="HJ123" s="183"/>
      <c r="HK123" s="183"/>
      <c r="HL123" s="183"/>
      <c r="HM123" s="183"/>
      <c r="HN123" s="183"/>
      <c r="HO123" s="183"/>
      <c r="HP123" s="183"/>
      <c r="HQ123" s="183"/>
      <c r="HR123" s="183"/>
      <c r="HS123" s="183"/>
      <c r="HT123" s="183"/>
      <c r="HU123" s="183"/>
      <c r="HV123" s="183"/>
      <c r="HW123" s="183"/>
      <c r="HX123" s="183"/>
      <c r="HY123" s="183"/>
      <c r="HZ123" s="183"/>
      <c r="IA123" s="183"/>
      <c r="IB123" s="183"/>
      <c r="IC123" s="183"/>
      <c r="ID123" s="183"/>
      <c r="IE123" s="183"/>
      <c r="IF123" s="183"/>
      <c r="IG123" s="183"/>
      <c r="IH123" s="183"/>
      <c r="II123" s="183"/>
      <c r="IJ123" s="183"/>
      <c r="IK123" s="183"/>
      <c r="IL123" s="183"/>
      <c r="IM123" s="183"/>
      <c r="IN123" s="183"/>
      <c r="IO123" s="183"/>
      <c r="IP123" s="183"/>
      <c r="IQ123" s="183"/>
      <c r="IR123" s="183"/>
      <c r="IS123" s="183"/>
      <c r="IT123" s="183"/>
      <c r="IU123" s="183"/>
      <c r="IV123" s="183"/>
      <c r="IW123" s="183"/>
    </row>
    <row r="124" customFormat="false" ht="12.75" hidden="false" customHeight="true" outlineLevel="0" collapsed="false">
      <c r="A124" s="588"/>
      <c r="B124" s="588"/>
      <c r="C124" s="589"/>
      <c r="D124" s="96"/>
      <c r="E124" s="720"/>
      <c r="F124" s="639"/>
      <c r="G124" s="665"/>
      <c r="H124" s="592"/>
      <c r="I124" s="93"/>
      <c r="J124" s="93"/>
      <c r="L124" s="593"/>
      <c r="M124" s="593"/>
      <c r="N124" s="593"/>
      <c r="O124" s="593"/>
      <c r="P124" s="640"/>
      <c r="Q124" s="641"/>
      <c r="R124" s="641"/>
      <c r="S124" s="640"/>
      <c r="T124" s="640"/>
      <c r="U124" s="716"/>
      <c r="V124" s="716"/>
      <c r="W124" s="716"/>
      <c r="X124" s="716"/>
      <c r="Y124" s="716"/>
      <c r="Z124" s="716"/>
      <c r="AA124" s="716"/>
      <c r="AB124" s="716"/>
      <c r="AC124" s="716"/>
      <c r="AD124" s="716"/>
      <c r="AE124" s="716"/>
      <c r="AF124" s="716"/>
      <c r="AG124" s="716"/>
      <c r="AH124" s="716"/>
      <c r="AI124" s="716"/>
      <c r="AJ124" s="716"/>
      <c r="AK124" s="716"/>
      <c r="AL124" s="716"/>
      <c r="AM124" s="716"/>
      <c r="AN124" s="716"/>
      <c r="AO124" s="716"/>
      <c r="AP124" s="716"/>
      <c r="AQ124" s="716"/>
      <c r="AR124" s="716"/>
      <c r="AS124" s="716"/>
      <c r="AT124" s="716"/>
      <c r="AU124" s="716"/>
      <c r="AV124" s="716"/>
      <c r="AW124" s="716"/>
      <c r="AX124" s="716"/>
      <c r="AY124" s="716"/>
      <c r="AZ124" s="716"/>
      <c r="BA124" s="716"/>
      <c r="BB124" s="716"/>
      <c r="BC124" s="716"/>
      <c r="BD124" s="716"/>
      <c r="BE124" s="716"/>
      <c r="BF124" s="716"/>
      <c r="BG124" s="716"/>
      <c r="BH124" s="716"/>
      <c r="BI124" s="716"/>
      <c r="BJ124" s="716"/>
      <c r="BK124" s="716"/>
      <c r="BL124" s="716"/>
      <c r="BM124" s="716"/>
      <c r="BN124" s="716"/>
      <c r="BO124" s="716"/>
      <c r="BP124" s="716"/>
      <c r="BQ124" s="716"/>
      <c r="BR124" s="716"/>
      <c r="BS124" s="716"/>
      <c r="BT124" s="716"/>
      <c r="BU124" s="716"/>
      <c r="BV124" s="716"/>
      <c r="BW124" s="716"/>
      <c r="BX124" s="716"/>
      <c r="BY124" s="716"/>
      <c r="BZ124" s="716"/>
      <c r="CA124" s="716"/>
      <c r="CB124" s="716"/>
      <c r="CC124" s="716"/>
      <c r="CD124" s="716"/>
      <c r="CE124" s="716"/>
      <c r="CF124" s="716"/>
      <c r="CG124" s="716"/>
      <c r="CH124" s="716"/>
      <c r="CI124" s="716"/>
      <c r="CJ124" s="716"/>
      <c r="CK124" s="716"/>
      <c r="CL124" s="716"/>
      <c r="CM124" s="716"/>
      <c r="CN124" s="716"/>
      <c r="CO124" s="716"/>
      <c r="CP124" s="716"/>
      <c r="CQ124" s="716"/>
      <c r="CR124" s="716"/>
      <c r="CS124" s="716"/>
      <c r="CT124" s="716"/>
      <c r="CU124" s="716"/>
      <c r="CV124" s="716"/>
      <c r="CW124" s="716"/>
      <c r="CX124" s="716"/>
      <c r="CY124" s="716"/>
      <c r="CZ124" s="716"/>
      <c r="DA124" s="716"/>
      <c r="DB124" s="716"/>
      <c r="DC124" s="716"/>
      <c r="DD124" s="716"/>
      <c r="DE124" s="716"/>
      <c r="DF124" s="716"/>
      <c r="DG124" s="716"/>
      <c r="DH124" s="716"/>
      <c r="DI124" s="285"/>
      <c r="DJ124" s="285"/>
      <c r="DK124" s="285"/>
      <c r="DL124" s="285"/>
      <c r="DM124" s="285"/>
      <c r="DN124" s="285"/>
      <c r="DO124" s="285"/>
      <c r="DP124" s="285"/>
      <c r="DQ124" s="285"/>
      <c r="DR124" s="285"/>
      <c r="DS124" s="285"/>
      <c r="DT124" s="285"/>
      <c r="DU124" s="285"/>
      <c r="DV124" s="285"/>
      <c r="DW124" s="285"/>
      <c r="DX124" s="285"/>
      <c r="DY124" s="285"/>
      <c r="DZ124" s="285"/>
      <c r="EA124" s="285"/>
      <c r="EB124" s="285"/>
      <c r="EC124" s="285"/>
      <c r="ED124" s="285"/>
      <c r="EE124" s="285"/>
      <c r="EF124" s="285"/>
      <c r="EG124" s="285"/>
      <c r="EH124" s="285"/>
      <c r="EI124" s="285"/>
      <c r="EJ124" s="285"/>
      <c r="EK124" s="285"/>
      <c r="EL124" s="285"/>
      <c r="EM124" s="285"/>
      <c r="EN124" s="285"/>
      <c r="EO124" s="285"/>
      <c r="EP124" s="285"/>
      <c r="EQ124" s="285"/>
      <c r="ER124" s="285"/>
      <c r="ES124" s="285"/>
      <c r="ET124" s="285"/>
      <c r="EU124" s="285"/>
      <c r="EV124" s="285"/>
      <c r="EW124" s="285"/>
      <c r="EX124" s="285"/>
      <c r="EY124" s="285"/>
      <c r="EZ124" s="285"/>
      <c r="FA124" s="285"/>
      <c r="FB124" s="285"/>
      <c r="FC124" s="285"/>
      <c r="FD124" s="285"/>
      <c r="FE124" s="285"/>
      <c r="FF124" s="285"/>
      <c r="FG124" s="285"/>
      <c r="FH124" s="285"/>
      <c r="FI124" s="285"/>
      <c r="FJ124" s="285"/>
      <c r="FK124" s="285"/>
      <c r="FL124" s="285"/>
      <c r="FM124" s="285"/>
      <c r="FN124" s="285"/>
      <c r="FO124" s="285"/>
      <c r="FP124" s="285"/>
      <c r="FQ124" s="285"/>
      <c r="FR124" s="285"/>
      <c r="FS124" s="285"/>
      <c r="FT124" s="285"/>
      <c r="FU124" s="285"/>
      <c r="FV124" s="285"/>
      <c r="FW124" s="285"/>
      <c r="FX124" s="285"/>
      <c r="FY124" s="285"/>
      <c r="FZ124" s="285"/>
      <c r="GA124" s="285"/>
      <c r="GB124" s="285"/>
      <c r="GC124" s="285"/>
      <c r="GD124" s="285"/>
      <c r="GE124" s="285"/>
      <c r="GF124" s="285"/>
      <c r="GG124" s="285"/>
      <c r="GH124" s="285"/>
      <c r="GI124" s="285"/>
      <c r="GJ124" s="285"/>
      <c r="GK124" s="285"/>
      <c r="GL124" s="285"/>
      <c r="GM124" s="285"/>
      <c r="GN124" s="285"/>
      <c r="GO124" s="285"/>
      <c r="GP124" s="285"/>
      <c r="GQ124" s="285"/>
      <c r="GR124" s="285"/>
      <c r="GS124" s="285"/>
      <c r="GT124" s="285"/>
      <c r="GU124" s="285"/>
      <c r="GV124" s="285"/>
      <c r="GW124" s="285"/>
      <c r="GX124" s="285"/>
      <c r="GY124" s="285"/>
      <c r="GZ124" s="285"/>
      <c r="HA124" s="285"/>
      <c r="HB124" s="285"/>
      <c r="HC124" s="285"/>
      <c r="HD124" s="285"/>
      <c r="HE124" s="285"/>
      <c r="HF124" s="285"/>
      <c r="HG124" s="285"/>
      <c r="HH124" s="285"/>
      <c r="HI124" s="285"/>
      <c r="HJ124" s="285"/>
      <c r="HK124" s="285"/>
      <c r="HL124" s="285"/>
      <c r="HM124" s="285"/>
      <c r="HN124" s="285"/>
      <c r="HO124" s="285"/>
      <c r="HP124" s="285"/>
      <c r="HQ124" s="285"/>
      <c r="HR124" s="285"/>
      <c r="HS124" s="285"/>
      <c r="HT124" s="285"/>
      <c r="HU124" s="285"/>
      <c r="HV124" s="285"/>
      <c r="HW124" s="285"/>
      <c r="HX124" s="285"/>
      <c r="HY124" s="285"/>
      <c r="HZ124" s="285"/>
      <c r="IA124" s="285"/>
      <c r="IB124" s="285"/>
      <c r="IC124" s="285"/>
      <c r="ID124" s="285"/>
      <c r="IE124" s="285"/>
      <c r="IF124" s="285"/>
      <c r="IG124" s="285"/>
      <c r="IH124" s="285"/>
      <c r="II124" s="285"/>
      <c r="IJ124" s="285"/>
      <c r="IK124" s="285"/>
      <c r="IL124" s="285"/>
      <c r="IM124" s="285"/>
      <c r="IN124" s="285"/>
      <c r="IO124" s="285"/>
      <c r="IP124" s="285"/>
      <c r="IQ124" s="285"/>
      <c r="IR124" s="285"/>
      <c r="IS124" s="285"/>
      <c r="IT124" s="285"/>
      <c r="IU124" s="285"/>
      <c r="IV124" s="285"/>
      <c r="IW124" s="285"/>
    </row>
    <row r="125" customFormat="false" ht="12.75" hidden="false" customHeight="true" outlineLevel="0" collapsed="false">
      <c r="A125" s="721"/>
      <c r="B125" s="588"/>
      <c r="C125" s="589"/>
      <c r="D125" s="96"/>
      <c r="E125" s="720"/>
      <c r="F125" s="639"/>
      <c r="G125" s="639"/>
      <c r="H125" s="592"/>
      <c r="L125" s="593"/>
      <c r="M125" s="593"/>
      <c r="N125" s="593"/>
      <c r="O125" s="593"/>
      <c r="P125" s="640"/>
      <c r="Q125" s="641"/>
      <c r="R125" s="641"/>
      <c r="S125" s="640"/>
      <c r="T125" s="640"/>
      <c r="U125" s="716"/>
      <c r="V125" s="716"/>
      <c r="W125" s="716"/>
      <c r="X125" s="716"/>
      <c r="Y125" s="716"/>
      <c r="Z125" s="716"/>
      <c r="AA125" s="716"/>
      <c r="AB125" s="716"/>
      <c r="AC125" s="716"/>
      <c r="AD125" s="716"/>
      <c r="AE125" s="716"/>
      <c r="AF125" s="716"/>
      <c r="AG125" s="716"/>
      <c r="AH125" s="716"/>
      <c r="AI125" s="716"/>
      <c r="AJ125" s="716"/>
      <c r="AK125" s="716"/>
      <c r="AL125" s="716"/>
      <c r="AM125" s="716"/>
      <c r="AN125" s="716"/>
      <c r="AO125" s="716"/>
      <c r="AP125" s="716"/>
      <c r="AQ125" s="716"/>
      <c r="AR125" s="716"/>
      <c r="AS125" s="716"/>
      <c r="AT125" s="716"/>
      <c r="AU125" s="716"/>
      <c r="AV125" s="716"/>
      <c r="AW125" s="716"/>
      <c r="AX125" s="716"/>
      <c r="AY125" s="716"/>
      <c r="AZ125" s="716"/>
      <c r="BA125" s="716"/>
      <c r="BB125" s="716"/>
      <c r="BC125" s="716"/>
      <c r="BD125" s="716"/>
      <c r="BE125" s="716"/>
      <c r="BF125" s="716"/>
      <c r="BG125" s="716"/>
      <c r="BH125" s="716"/>
      <c r="BI125" s="716"/>
      <c r="BJ125" s="716"/>
      <c r="BK125" s="716"/>
      <c r="BL125" s="716"/>
      <c r="BM125" s="716"/>
      <c r="BN125" s="716"/>
      <c r="BO125" s="716"/>
      <c r="BP125" s="716"/>
      <c r="BQ125" s="716"/>
      <c r="BR125" s="716"/>
      <c r="BS125" s="716"/>
      <c r="BT125" s="716"/>
      <c r="BU125" s="716"/>
      <c r="BV125" s="716"/>
      <c r="BW125" s="716"/>
      <c r="BX125" s="716"/>
      <c r="BY125" s="716"/>
      <c r="BZ125" s="716"/>
      <c r="CA125" s="716"/>
      <c r="CB125" s="716"/>
      <c r="CC125" s="716"/>
      <c r="CD125" s="716"/>
      <c r="CE125" s="716"/>
      <c r="CF125" s="716"/>
      <c r="CG125" s="716"/>
      <c r="CH125" s="716"/>
      <c r="CI125" s="716"/>
      <c r="CJ125" s="716"/>
      <c r="CK125" s="716"/>
      <c r="CL125" s="716"/>
      <c r="CM125" s="716"/>
      <c r="CN125" s="716"/>
      <c r="CO125" s="716"/>
      <c r="CP125" s="716"/>
      <c r="CQ125" s="716"/>
      <c r="CR125" s="716"/>
      <c r="CS125" s="716"/>
      <c r="CT125" s="716"/>
      <c r="CU125" s="716"/>
      <c r="CV125" s="716"/>
      <c r="CW125" s="716"/>
      <c r="CX125" s="716"/>
      <c r="CY125" s="716"/>
      <c r="CZ125" s="716"/>
      <c r="DA125" s="716"/>
      <c r="DB125" s="716"/>
      <c r="DC125" s="716"/>
      <c r="DD125" s="716"/>
      <c r="DE125" s="716"/>
      <c r="DF125" s="716"/>
      <c r="DG125" s="716"/>
      <c r="DH125" s="716"/>
      <c r="DI125" s="285"/>
      <c r="DJ125" s="285"/>
      <c r="DK125" s="285"/>
      <c r="DL125" s="285"/>
      <c r="DM125" s="285"/>
      <c r="DN125" s="285"/>
      <c r="DO125" s="285"/>
      <c r="DP125" s="285"/>
      <c r="DQ125" s="285"/>
      <c r="DR125" s="285"/>
      <c r="DS125" s="285"/>
      <c r="DT125" s="285"/>
      <c r="DU125" s="285"/>
      <c r="DV125" s="285"/>
      <c r="DW125" s="285"/>
      <c r="DX125" s="285"/>
      <c r="DY125" s="285"/>
      <c r="DZ125" s="285"/>
      <c r="EA125" s="285"/>
      <c r="EB125" s="285"/>
      <c r="EC125" s="285"/>
      <c r="ED125" s="285"/>
      <c r="EE125" s="285"/>
      <c r="EF125" s="285"/>
      <c r="EG125" s="285"/>
      <c r="EH125" s="285"/>
      <c r="EI125" s="285"/>
      <c r="EJ125" s="285"/>
      <c r="EK125" s="285"/>
      <c r="EL125" s="285"/>
      <c r="EM125" s="285"/>
      <c r="EN125" s="285"/>
      <c r="EO125" s="285"/>
      <c r="EP125" s="285"/>
      <c r="EQ125" s="285"/>
      <c r="ER125" s="285"/>
      <c r="ES125" s="285"/>
      <c r="ET125" s="285"/>
      <c r="EU125" s="285"/>
      <c r="EV125" s="285"/>
      <c r="EW125" s="285"/>
      <c r="EX125" s="285"/>
      <c r="EY125" s="285"/>
      <c r="EZ125" s="285"/>
      <c r="FA125" s="285"/>
      <c r="FB125" s="285"/>
      <c r="FC125" s="285"/>
      <c r="FD125" s="285"/>
      <c r="FE125" s="285"/>
      <c r="FF125" s="285"/>
      <c r="FG125" s="285"/>
      <c r="FH125" s="285"/>
      <c r="FI125" s="285"/>
      <c r="FJ125" s="285"/>
      <c r="FK125" s="285"/>
      <c r="FL125" s="285"/>
      <c r="FM125" s="285"/>
      <c r="FN125" s="285"/>
      <c r="FO125" s="285"/>
      <c r="FP125" s="285"/>
      <c r="FQ125" s="285"/>
      <c r="FR125" s="285"/>
      <c r="FS125" s="285"/>
      <c r="FT125" s="285"/>
      <c r="FU125" s="285"/>
      <c r="FV125" s="285"/>
      <c r="FW125" s="285"/>
      <c r="FX125" s="285"/>
      <c r="FY125" s="285"/>
      <c r="FZ125" s="285"/>
      <c r="GA125" s="285"/>
      <c r="GB125" s="285"/>
      <c r="GC125" s="285"/>
      <c r="GD125" s="285"/>
      <c r="GE125" s="285"/>
      <c r="GF125" s="285"/>
      <c r="GG125" s="285"/>
      <c r="GH125" s="285"/>
      <c r="GI125" s="285"/>
      <c r="GJ125" s="285"/>
      <c r="GK125" s="285"/>
      <c r="GL125" s="285"/>
      <c r="GM125" s="285"/>
      <c r="GN125" s="285"/>
      <c r="GO125" s="285"/>
      <c r="GP125" s="285"/>
      <c r="GQ125" s="285"/>
      <c r="GR125" s="285"/>
      <c r="GS125" s="285"/>
      <c r="GT125" s="285"/>
      <c r="GU125" s="285"/>
      <c r="GV125" s="285"/>
      <c r="GW125" s="285"/>
      <c r="GX125" s="285"/>
      <c r="GY125" s="285"/>
      <c r="GZ125" s="285"/>
      <c r="HA125" s="285"/>
      <c r="HB125" s="285"/>
      <c r="HC125" s="285"/>
      <c r="HD125" s="285"/>
      <c r="HE125" s="285"/>
      <c r="HF125" s="285"/>
      <c r="HG125" s="285"/>
      <c r="HH125" s="285"/>
      <c r="HI125" s="285"/>
      <c r="HJ125" s="285"/>
      <c r="HK125" s="285"/>
      <c r="HL125" s="285"/>
      <c r="HM125" s="285"/>
      <c r="HN125" s="285"/>
      <c r="HO125" s="285"/>
      <c r="HP125" s="285"/>
      <c r="HQ125" s="285"/>
      <c r="HR125" s="285"/>
      <c r="HS125" s="285"/>
      <c r="HT125" s="285"/>
      <c r="HU125" s="285"/>
      <c r="HV125" s="285"/>
      <c r="HW125" s="285"/>
      <c r="HX125" s="285"/>
      <c r="HY125" s="285"/>
      <c r="HZ125" s="285"/>
      <c r="IA125" s="285"/>
      <c r="IB125" s="285"/>
      <c r="IC125" s="285"/>
      <c r="ID125" s="285"/>
      <c r="IE125" s="285"/>
      <c r="IF125" s="285"/>
      <c r="IG125" s="285"/>
      <c r="IH125" s="285"/>
      <c r="II125" s="285"/>
      <c r="IJ125" s="285"/>
      <c r="IK125" s="285"/>
      <c r="IL125" s="285"/>
      <c r="IM125" s="285"/>
      <c r="IN125" s="285"/>
      <c r="IO125" s="285"/>
      <c r="IP125" s="285"/>
      <c r="IQ125" s="285"/>
      <c r="IR125" s="285"/>
      <c r="IS125" s="285"/>
      <c r="IT125" s="285"/>
      <c r="IU125" s="285"/>
      <c r="IV125" s="285"/>
      <c r="IW125" s="285"/>
    </row>
    <row r="126" customFormat="false" ht="12.75" hidden="false" customHeight="false" outlineLevel="0" collapsed="false">
      <c r="A126" s="183"/>
      <c r="B126" s="722"/>
      <c r="C126" s="692"/>
      <c r="D126" s="637"/>
      <c r="E126" s="637"/>
      <c r="F126" s="665"/>
      <c r="G126" s="665"/>
      <c r="H126" s="592"/>
      <c r="L126" s="593"/>
      <c r="M126" s="593"/>
      <c r="N126" s="593"/>
      <c r="O126" s="593"/>
      <c r="Q126" s="651"/>
      <c r="R126" s="651"/>
      <c r="T126" s="42"/>
    </row>
    <row r="127" customFormat="false" ht="12.75" hidden="false" customHeight="false" outlineLevel="0" collapsed="false">
      <c r="A127" s="183"/>
      <c r="B127" s="722"/>
      <c r="C127" s="692"/>
      <c r="D127" s="637"/>
      <c r="E127" s="637"/>
      <c r="F127" s="665"/>
      <c r="G127" s="665"/>
      <c r="H127" s="592"/>
      <c r="L127" s="593"/>
      <c r="M127" s="593"/>
      <c r="N127" s="593"/>
      <c r="O127" s="593"/>
      <c r="Q127" s="651"/>
      <c r="R127" s="651"/>
      <c r="T127" s="42"/>
    </row>
    <row r="128" customFormat="false" ht="12.75" hidden="false" customHeight="false" outlineLevel="0" collapsed="false">
      <c r="A128" s="723"/>
      <c r="B128" s="722"/>
      <c r="C128" s="692"/>
      <c r="D128" s="637"/>
      <c r="E128" s="637"/>
      <c r="F128" s="665"/>
      <c r="G128" s="665"/>
      <c r="H128" s="592"/>
      <c r="L128" s="593"/>
      <c r="M128" s="593"/>
      <c r="N128" s="593"/>
      <c r="O128" s="593"/>
      <c r="Q128" s="651"/>
      <c r="R128" s="651"/>
      <c r="T128" s="42"/>
    </row>
    <row r="129" customFormat="false" ht="12.75" hidden="false" customHeight="false" outlineLevel="0" collapsed="false">
      <c r="A129" s="602"/>
      <c r="B129" s="602"/>
      <c r="C129" s="602"/>
      <c r="D129" s="637"/>
      <c r="E129" s="637"/>
      <c r="F129" s="665"/>
      <c r="G129" s="665"/>
      <c r="H129" s="592"/>
      <c r="L129" s="593"/>
      <c r="M129" s="593"/>
      <c r="N129" s="593"/>
      <c r="O129" s="593"/>
      <c r="Q129" s="651"/>
      <c r="R129" s="651"/>
      <c r="T129" s="42"/>
    </row>
    <row r="130" customFormat="false" ht="12.75" hidden="false" customHeight="false" outlineLevel="0" collapsed="false">
      <c r="A130" s="666"/>
      <c r="B130" s="602"/>
      <c r="C130" s="602"/>
      <c r="D130" s="637"/>
      <c r="E130" s="637"/>
      <c r="F130" s="724"/>
      <c r="G130" s="665"/>
      <c r="H130" s="592"/>
      <c r="I130" s="725"/>
      <c r="J130" s="725"/>
      <c r="L130" s="717"/>
      <c r="M130" s="593"/>
      <c r="N130" s="726"/>
      <c r="O130" s="593"/>
      <c r="Q130" s="651"/>
      <c r="R130" s="651"/>
      <c r="T130" s="42"/>
    </row>
    <row r="131" customFormat="false" ht="12.75" hidden="false" customHeight="false" outlineLevel="0" collapsed="false">
      <c r="A131" s="602"/>
      <c r="B131" s="602"/>
      <c r="C131" s="602"/>
      <c r="D131" s="637"/>
      <c r="E131" s="637"/>
      <c r="F131" s="665"/>
      <c r="G131" s="665"/>
      <c r="H131" s="592"/>
      <c r="L131" s="593"/>
      <c r="M131" s="593"/>
      <c r="N131" s="593"/>
      <c r="O131" s="593"/>
      <c r="Q131" s="651"/>
      <c r="R131" s="651"/>
      <c r="T131" s="42"/>
    </row>
    <row r="132" customFormat="false" ht="12.75" hidden="false" customHeight="false" outlineLevel="0" collapsed="false">
      <c r="A132" s="723"/>
      <c r="B132" s="692"/>
      <c r="C132" s="602"/>
      <c r="D132" s="637"/>
      <c r="E132" s="637"/>
      <c r="F132" s="665"/>
      <c r="G132" s="665"/>
      <c r="L132" s="592"/>
      <c r="M132" s="592"/>
      <c r="N132" s="592"/>
      <c r="O132" s="592"/>
      <c r="Q132" s="651"/>
      <c r="R132" s="651"/>
      <c r="T132" s="42"/>
    </row>
    <row r="133" customFormat="false" ht="12.75" hidden="false" customHeight="false" outlineLevel="0" collapsed="false">
      <c r="A133" s="723"/>
      <c r="B133" s="692"/>
      <c r="C133" s="602"/>
      <c r="D133" s="637"/>
      <c r="E133" s="637"/>
      <c r="F133" s="665"/>
      <c r="G133" s="665"/>
      <c r="L133" s="725"/>
      <c r="M133" s="725"/>
      <c r="Q133" s="651"/>
      <c r="R133" s="651"/>
      <c r="T133" s="42"/>
    </row>
    <row r="134" customFormat="false" ht="12.75" hidden="false" customHeight="false" outlineLevel="0" collapsed="false">
      <c r="A134" s="723"/>
      <c r="B134" s="692"/>
      <c r="C134" s="692"/>
      <c r="D134" s="637"/>
      <c r="E134" s="637"/>
      <c r="F134" s="665"/>
      <c r="G134" s="665"/>
      <c r="Q134" s="651"/>
      <c r="R134" s="651"/>
      <c r="T134" s="42"/>
    </row>
    <row r="135" customFormat="false" ht="12.75" hidden="false" customHeight="false" outlineLevel="0" collapsed="false">
      <c r="A135" s="723"/>
      <c r="B135" s="692"/>
      <c r="C135" s="692"/>
      <c r="D135" s="637"/>
      <c r="E135" s="637"/>
      <c r="F135" s="665"/>
      <c r="G135" s="665"/>
      <c r="Q135" s="651"/>
      <c r="R135" s="651"/>
      <c r="T135" s="42"/>
    </row>
    <row r="136" customFormat="false" ht="12.75" hidden="false" customHeight="false" outlineLevel="0" collapsed="false">
      <c r="A136" s="183"/>
      <c r="B136" s="183"/>
      <c r="C136" s="183"/>
      <c r="D136" s="183"/>
      <c r="E136" s="183"/>
      <c r="F136" s="183"/>
      <c r="G136" s="183"/>
      <c r="H136" s="183"/>
      <c r="I136" s="183"/>
      <c r="J136" s="183"/>
      <c r="K136" s="0"/>
      <c r="L136" s="0"/>
      <c r="M136" s="0"/>
      <c r="N136" s="0"/>
      <c r="O136" s="0"/>
      <c r="P136" s="0"/>
      <c r="Q136" s="651"/>
      <c r="R136" s="651"/>
      <c r="T136" s="42"/>
    </row>
    <row r="137" customFormat="false" ht="12.75" hidden="false" customHeight="false" outlineLevel="0" collapsed="false">
      <c r="A137" s="183"/>
      <c r="B137" s="183"/>
      <c r="C137" s="183"/>
      <c r="D137" s="183"/>
      <c r="E137" s="183"/>
      <c r="F137" s="183"/>
      <c r="G137" s="183"/>
      <c r="H137" s="183"/>
      <c r="I137" s="183"/>
      <c r="J137" s="183"/>
      <c r="K137" s="0"/>
      <c r="L137" s="0"/>
      <c r="M137" s="0"/>
      <c r="N137" s="0"/>
      <c r="O137" s="0"/>
      <c r="P137" s="0"/>
      <c r="Q137" s="651"/>
      <c r="R137" s="651"/>
      <c r="T137" s="42"/>
    </row>
    <row r="138" customFormat="false" ht="12.75" hidden="false" customHeight="false" outlineLevel="0" collapsed="false">
      <c r="A138" s="183"/>
      <c r="B138" s="183"/>
      <c r="C138" s="183"/>
      <c r="D138" s="183"/>
      <c r="E138" s="183"/>
      <c r="F138" s="183"/>
      <c r="G138" s="183"/>
      <c r="H138" s="183"/>
      <c r="I138" s="183"/>
      <c r="J138" s="183"/>
      <c r="K138" s="0"/>
      <c r="L138" s="0"/>
      <c r="M138" s="0"/>
      <c r="N138" s="0"/>
      <c r="O138" s="0"/>
      <c r="P138" s="0"/>
      <c r="Q138" s="651"/>
      <c r="R138" s="651"/>
      <c r="T138" s="42"/>
    </row>
    <row r="139" customFormat="false" ht="12.75" hidden="false" customHeight="false" outlineLevel="0" collapsed="false">
      <c r="A139" s="183"/>
      <c r="B139" s="183"/>
      <c r="C139" s="183"/>
      <c r="D139" s="183"/>
      <c r="E139" s="183"/>
      <c r="F139" s="183"/>
      <c r="G139" s="183"/>
      <c r="H139" s="183"/>
      <c r="I139" s="183"/>
      <c r="J139" s="183"/>
      <c r="K139" s="0"/>
      <c r="L139" s="0"/>
      <c r="M139" s="0"/>
      <c r="N139" s="0"/>
      <c r="O139" s="0"/>
      <c r="P139" s="0"/>
      <c r="Q139" s="651"/>
      <c r="R139" s="651"/>
      <c r="T139" s="42"/>
    </row>
    <row r="140" customFormat="false" ht="12.75" hidden="false" customHeight="false" outlineLevel="0" collapsed="false">
      <c r="A140" s="692"/>
      <c r="B140" s="692"/>
      <c r="C140" s="692"/>
      <c r="D140" s="637"/>
      <c r="E140" s="637"/>
      <c r="F140" s="665"/>
      <c r="G140" s="665"/>
      <c r="Q140" s="651"/>
      <c r="R140" s="651"/>
      <c r="T140" s="42"/>
    </row>
    <row r="141" customFormat="false" ht="20.25" hidden="false" customHeight="false" outlineLevel="0" collapsed="false">
      <c r="A141" s="727"/>
      <c r="B141" s="692"/>
      <c r="C141" s="692"/>
      <c r="D141" s="637"/>
      <c r="E141" s="637"/>
      <c r="F141" s="665"/>
      <c r="G141" s="665"/>
      <c r="P141" s="565" t="n">
        <f aca="true">NOW()</f>
        <v>45926.8875175692</v>
      </c>
      <c r="Q141" s="728"/>
      <c r="R141" s="728"/>
      <c r="T141" s="42"/>
    </row>
    <row r="142" customFormat="false" ht="12.75" hidden="false" customHeight="false" outlineLevel="0" collapsed="false">
      <c r="A142" s="729"/>
      <c r="B142" s="692"/>
      <c r="C142" s="692"/>
      <c r="D142" s="637"/>
      <c r="E142" s="637"/>
      <c r="F142" s="665"/>
      <c r="G142" s="665"/>
      <c r="Q142" s="651"/>
      <c r="R142" s="651"/>
      <c r="T142" s="42"/>
    </row>
    <row r="143" customFormat="false" ht="12.75" hidden="false" customHeight="false" outlineLevel="0" collapsed="false">
      <c r="A143" s="77"/>
      <c r="B143" s="730"/>
      <c r="C143" s="77"/>
      <c r="D143" s="77"/>
      <c r="E143" s="77"/>
      <c r="F143" s="578"/>
      <c r="G143" s="578"/>
      <c r="H143" s="79"/>
      <c r="I143" s="79"/>
      <c r="J143" s="79"/>
      <c r="K143" s="53"/>
      <c r="L143" s="53"/>
      <c r="M143" s="53"/>
      <c r="N143" s="53"/>
      <c r="O143" s="53"/>
      <c r="P143" s="575"/>
      <c r="Q143" s="731"/>
      <c r="R143" s="731"/>
      <c r="S143" s="575"/>
      <c r="T143" s="76"/>
    </row>
    <row r="144" customFormat="false" ht="12.75" hidden="false" customHeight="false" outlineLevel="0" collapsed="false">
      <c r="A144" s="77"/>
      <c r="B144" s="77"/>
      <c r="C144" s="77"/>
      <c r="D144" s="77"/>
      <c r="E144" s="77"/>
      <c r="F144" s="578"/>
      <c r="G144" s="578"/>
      <c r="H144" s="79"/>
      <c r="I144" s="79"/>
      <c r="J144" s="79"/>
      <c r="K144" s="79"/>
      <c r="L144" s="79"/>
      <c r="M144" s="79"/>
      <c r="N144" s="79"/>
      <c r="O144" s="79"/>
      <c r="P144" s="575"/>
      <c r="Q144" s="731"/>
      <c r="R144" s="731"/>
      <c r="S144" s="575"/>
      <c r="T144" s="183"/>
    </row>
    <row r="145" customFormat="false" ht="12.75" hidden="false" customHeight="true" outlineLevel="0" collapsed="false">
      <c r="A145" s="692"/>
      <c r="B145" s="692"/>
      <c r="C145" s="694"/>
      <c r="D145" s="83"/>
      <c r="E145" s="637"/>
      <c r="F145" s="638"/>
      <c r="G145" s="665"/>
      <c r="H145" s="592"/>
      <c r="I145" s="93"/>
      <c r="J145" s="93"/>
      <c r="L145" s="593"/>
      <c r="M145" s="593"/>
      <c r="N145" s="593"/>
      <c r="O145" s="593"/>
      <c r="P145" s="82"/>
      <c r="Q145" s="699"/>
      <c r="R145" s="699"/>
      <c r="S145" s="82"/>
      <c r="T145" s="715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  <c r="AT145" s="183"/>
      <c r="AU145" s="183"/>
      <c r="AV145" s="183"/>
      <c r="AW145" s="183"/>
      <c r="AX145" s="183"/>
      <c r="AY145" s="183"/>
      <c r="AZ145" s="183"/>
      <c r="BA145" s="183"/>
      <c r="BB145" s="183"/>
      <c r="BC145" s="183"/>
      <c r="BD145" s="183"/>
      <c r="BE145" s="183"/>
      <c r="BF145" s="183"/>
      <c r="BG145" s="183"/>
      <c r="BH145" s="183"/>
      <c r="BI145" s="183"/>
      <c r="BJ145" s="183"/>
      <c r="BK145" s="183"/>
      <c r="BL145" s="183"/>
      <c r="BM145" s="183"/>
      <c r="BN145" s="183"/>
      <c r="BO145" s="183"/>
      <c r="BP145" s="183"/>
      <c r="BQ145" s="183"/>
      <c r="BR145" s="183"/>
      <c r="BS145" s="183"/>
      <c r="BT145" s="183"/>
      <c r="BU145" s="183"/>
      <c r="BV145" s="183"/>
      <c r="BW145" s="183"/>
      <c r="BX145" s="183"/>
      <c r="BY145" s="183"/>
      <c r="BZ145" s="183"/>
      <c r="CA145" s="183"/>
      <c r="CB145" s="183"/>
      <c r="CC145" s="183"/>
      <c r="CD145" s="183"/>
      <c r="CE145" s="183"/>
      <c r="CF145" s="183"/>
      <c r="CG145" s="183"/>
      <c r="CH145" s="183"/>
      <c r="CI145" s="183"/>
      <c r="CJ145" s="183"/>
      <c r="CK145" s="183"/>
      <c r="CL145" s="183"/>
      <c r="CM145" s="183"/>
      <c r="CN145" s="183"/>
      <c r="CO145" s="183"/>
      <c r="CP145" s="183"/>
      <c r="CQ145" s="183"/>
      <c r="CR145" s="183"/>
      <c r="CS145" s="183"/>
      <c r="CT145" s="183"/>
      <c r="CU145" s="183"/>
      <c r="CV145" s="183"/>
      <c r="CW145" s="183"/>
      <c r="CX145" s="183"/>
      <c r="CY145" s="183"/>
      <c r="CZ145" s="183"/>
      <c r="DA145" s="183"/>
      <c r="DB145" s="183"/>
      <c r="DC145" s="183"/>
      <c r="DD145" s="183"/>
      <c r="DE145" s="183"/>
      <c r="DF145" s="183"/>
      <c r="DG145" s="183"/>
      <c r="DH145" s="183"/>
      <c r="DI145" s="183"/>
      <c r="DJ145" s="183"/>
      <c r="DK145" s="183"/>
      <c r="DL145" s="183"/>
      <c r="DM145" s="183"/>
      <c r="DN145" s="183"/>
      <c r="DO145" s="183"/>
      <c r="DP145" s="183"/>
      <c r="DQ145" s="183"/>
      <c r="DR145" s="183"/>
      <c r="DS145" s="183"/>
      <c r="DT145" s="183"/>
      <c r="DU145" s="183"/>
      <c r="DV145" s="183"/>
      <c r="DW145" s="183"/>
      <c r="DX145" s="183"/>
      <c r="DY145" s="183"/>
      <c r="DZ145" s="183"/>
      <c r="EA145" s="183"/>
      <c r="EB145" s="183"/>
      <c r="EC145" s="183"/>
      <c r="ED145" s="183"/>
      <c r="EE145" s="183"/>
      <c r="EF145" s="183"/>
      <c r="EG145" s="183"/>
      <c r="EH145" s="183"/>
      <c r="EI145" s="183"/>
      <c r="EJ145" s="183"/>
      <c r="EK145" s="183"/>
      <c r="EL145" s="183"/>
      <c r="EM145" s="183"/>
      <c r="EN145" s="183"/>
      <c r="EO145" s="183"/>
      <c r="EP145" s="183"/>
      <c r="EQ145" s="183"/>
      <c r="ER145" s="183"/>
      <c r="ES145" s="183"/>
      <c r="ET145" s="183"/>
      <c r="EU145" s="183"/>
      <c r="EV145" s="183"/>
      <c r="EW145" s="183"/>
      <c r="EX145" s="183"/>
      <c r="EY145" s="183"/>
      <c r="EZ145" s="183"/>
      <c r="FA145" s="183"/>
      <c r="FB145" s="183"/>
      <c r="FC145" s="183"/>
      <c r="FD145" s="183"/>
      <c r="FE145" s="183"/>
      <c r="FF145" s="183"/>
      <c r="FG145" s="183"/>
      <c r="FH145" s="183"/>
      <c r="FI145" s="183"/>
      <c r="FJ145" s="183"/>
      <c r="FK145" s="183"/>
      <c r="FL145" s="183"/>
      <c r="FM145" s="183"/>
      <c r="FN145" s="183"/>
      <c r="FO145" s="183"/>
      <c r="FP145" s="183"/>
      <c r="FQ145" s="183"/>
      <c r="FR145" s="183"/>
      <c r="FS145" s="183"/>
      <c r="FT145" s="183"/>
      <c r="FU145" s="183"/>
      <c r="FV145" s="183"/>
      <c r="FW145" s="183"/>
      <c r="FX145" s="183"/>
      <c r="FY145" s="183"/>
      <c r="FZ145" s="183"/>
      <c r="GA145" s="183"/>
      <c r="GB145" s="183"/>
      <c r="GC145" s="183"/>
      <c r="GD145" s="183"/>
      <c r="GE145" s="183"/>
      <c r="GF145" s="183"/>
      <c r="GG145" s="183"/>
      <c r="GH145" s="183"/>
      <c r="GI145" s="183"/>
      <c r="GJ145" s="183"/>
      <c r="GK145" s="183"/>
      <c r="GL145" s="183"/>
      <c r="GM145" s="183"/>
      <c r="GN145" s="183"/>
      <c r="GO145" s="183"/>
      <c r="GP145" s="183"/>
      <c r="GQ145" s="183"/>
      <c r="GR145" s="183"/>
      <c r="GS145" s="183"/>
      <c r="GT145" s="183"/>
      <c r="GU145" s="183"/>
      <c r="GV145" s="183"/>
      <c r="GW145" s="183"/>
      <c r="GX145" s="183"/>
      <c r="GY145" s="183"/>
      <c r="GZ145" s="183"/>
      <c r="HA145" s="183"/>
      <c r="HB145" s="183"/>
      <c r="HC145" s="183"/>
      <c r="HD145" s="183"/>
      <c r="HE145" s="183"/>
      <c r="HF145" s="183"/>
      <c r="HG145" s="183"/>
      <c r="HH145" s="183"/>
      <c r="HI145" s="183"/>
      <c r="HJ145" s="183"/>
      <c r="HK145" s="183"/>
      <c r="HL145" s="183"/>
      <c r="HM145" s="183"/>
      <c r="HN145" s="183"/>
      <c r="HO145" s="183"/>
      <c r="HP145" s="183"/>
      <c r="HQ145" s="183"/>
      <c r="HR145" s="183"/>
      <c r="HS145" s="183"/>
      <c r="HT145" s="183"/>
      <c r="HU145" s="183"/>
      <c r="HV145" s="183"/>
      <c r="HW145" s="183"/>
      <c r="HX145" s="183"/>
      <c r="HY145" s="183"/>
      <c r="HZ145" s="183"/>
      <c r="IA145" s="183"/>
      <c r="IB145" s="183"/>
      <c r="IC145" s="183"/>
      <c r="ID145" s="183"/>
      <c r="IE145" s="183"/>
      <c r="IF145" s="183"/>
      <c r="IG145" s="183"/>
      <c r="IH145" s="183"/>
      <c r="II145" s="183"/>
      <c r="IJ145" s="183"/>
      <c r="IK145" s="183"/>
      <c r="IL145" s="183"/>
      <c r="IM145" s="183"/>
      <c r="IN145" s="183"/>
      <c r="IO145" s="183"/>
      <c r="IP145" s="183"/>
      <c r="IQ145" s="183"/>
      <c r="IR145" s="183"/>
      <c r="IS145" s="183"/>
      <c r="IT145" s="183"/>
      <c r="IU145" s="183"/>
      <c r="IV145" s="183"/>
      <c r="IW145" s="183"/>
    </row>
    <row r="146" customFormat="false" ht="12.75" hidden="false" customHeight="true" outlineLevel="0" collapsed="false">
      <c r="A146" s="692"/>
      <c r="B146" s="692"/>
      <c r="C146" s="589"/>
      <c r="D146" s="83"/>
      <c r="E146" s="637"/>
      <c r="F146" s="638"/>
      <c r="G146" s="665"/>
      <c r="H146" s="592"/>
      <c r="I146" s="93"/>
      <c r="J146" s="93"/>
      <c r="L146" s="593"/>
      <c r="M146" s="593"/>
      <c r="N146" s="593"/>
      <c r="O146" s="593"/>
      <c r="P146" s="82"/>
      <c r="Q146" s="699"/>
      <c r="R146" s="699"/>
      <c r="S146" s="82"/>
      <c r="T146" s="715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  <c r="AT146" s="183"/>
      <c r="AU146" s="183"/>
      <c r="AV146" s="183"/>
      <c r="AW146" s="183"/>
      <c r="AX146" s="183"/>
      <c r="AY146" s="183"/>
      <c r="AZ146" s="183"/>
      <c r="BA146" s="183"/>
      <c r="BB146" s="183"/>
      <c r="BC146" s="183"/>
      <c r="BD146" s="183"/>
      <c r="BE146" s="183"/>
      <c r="BF146" s="183"/>
      <c r="BG146" s="183"/>
      <c r="BH146" s="183"/>
      <c r="BI146" s="183"/>
      <c r="BJ146" s="183"/>
      <c r="BK146" s="183"/>
      <c r="BL146" s="183"/>
      <c r="BM146" s="183"/>
      <c r="BN146" s="183"/>
      <c r="BO146" s="183"/>
      <c r="BP146" s="183"/>
      <c r="BQ146" s="183"/>
      <c r="BR146" s="183"/>
      <c r="BS146" s="183"/>
      <c r="BT146" s="183"/>
      <c r="BU146" s="183"/>
      <c r="BV146" s="183"/>
      <c r="BW146" s="183"/>
      <c r="BX146" s="183"/>
      <c r="BY146" s="183"/>
      <c r="BZ146" s="183"/>
      <c r="CA146" s="183"/>
      <c r="CB146" s="183"/>
      <c r="CC146" s="183"/>
      <c r="CD146" s="183"/>
      <c r="CE146" s="183"/>
      <c r="CF146" s="183"/>
      <c r="CG146" s="183"/>
      <c r="CH146" s="183"/>
      <c r="CI146" s="183"/>
      <c r="CJ146" s="183"/>
      <c r="CK146" s="183"/>
      <c r="CL146" s="183"/>
      <c r="CM146" s="183"/>
      <c r="CN146" s="183"/>
      <c r="CO146" s="183"/>
      <c r="CP146" s="183"/>
      <c r="CQ146" s="183"/>
      <c r="CR146" s="183"/>
      <c r="CS146" s="183"/>
      <c r="CT146" s="183"/>
      <c r="CU146" s="183"/>
      <c r="CV146" s="183"/>
      <c r="CW146" s="183"/>
      <c r="CX146" s="183"/>
      <c r="CY146" s="183"/>
      <c r="CZ146" s="183"/>
      <c r="DA146" s="183"/>
      <c r="DB146" s="183"/>
      <c r="DC146" s="183"/>
      <c r="DD146" s="183"/>
      <c r="DE146" s="183"/>
      <c r="DF146" s="183"/>
      <c r="DG146" s="183"/>
      <c r="DH146" s="183"/>
      <c r="DI146" s="183"/>
      <c r="DJ146" s="183"/>
      <c r="DK146" s="183"/>
      <c r="DL146" s="183"/>
      <c r="DM146" s="183"/>
      <c r="DN146" s="183"/>
      <c r="DO146" s="183"/>
      <c r="DP146" s="183"/>
      <c r="DQ146" s="183"/>
      <c r="DR146" s="183"/>
      <c r="DS146" s="183"/>
      <c r="DT146" s="183"/>
      <c r="DU146" s="183"/>
      <c r="DV146" s="183"/>
      <c r="DW146" s="183"/>
      <c r="DX146" s="183"/>
      <c r="DY146" s="183"/>
      <c r="DZ146" s="183"/>
      <c r="EA146" s="183"/>
      <c r="EB146" s="183"/>
      <c r="EC146" s="183"/>
      <c r="ED146" s="183"/>
      <c r="EE146" s="183"/>
      <c r="EF146" s="183"/>
      <c r="EG146" s="183"/>
      <c r="EH146" s="183"/>
      <c r="EI146" s="183"/>
      <c r="EJ146" s="183"/>
      <c r="EK146" s="183"/>
      <c r="EL146" s="183"/>
      <c r="EM146" s="183"/>
      <c r="EN146" s="183"/>
      <c r="EO146" s="183"/>
      <c r="EP146" s="183"/>
      <c r="EQ146" s="183"/>
      <c r="ER146" s="183"/>
      <c r="ES146" s="183"/>
      <c r="ET146" s="183"/>
      <c r="EU146" s="183"/>
      <c r="EV146" s="183"/>
      <c r="EW146" s="183"/>
      <c r="EX146" s="183"/>
      <c r="EY146" s="183"/>
      <c r="EZ146" s="183"/>
      <c r="FA146" s="183"/>
      <c r="FB146" s="183"/>
      <c r="FC146" s="183"/>
      <c r="FD146" s="183"/>
      <c r="FE146" s="183"/>
      <c r="FF146" s="183"/>
      <c r="FG146" s="183"/>
      <c r="FH146" s="183"/>
      <c r="FI146" s="183"/>
      <c r="FJ146" s="183"/>
      <c r="FK146" s="183"/>
      <c r="FL146" s="183"/>
      <c r="FM146" s="183"/>
      <c r="FN146" s="183"/>
      <c r="FO146" s="183"/>
      <c r="FP146" s="183"/>
      <c r="FQ146" s="183"/>
      <c r="FR146" s="183"/>
      <c r="FS146" s="183"/>
      <c r="FT146" s="183"/>
      <c r="FU146" s="183"/>
      <c r="FV146" s="183"/>
      <c r="FW146" s="183"/>
      <c r="FX146" s="183"/>
      <c r="FY146" s="183"/>
      <c r="FZ146" s="183"/>
      <c r="GA146" s="183"/>
      <c r="GB146" s="183"/>
      <c r="GC146" s="183"/>
      <c r="GD146" s="183"/>
      <c r="GE146" s="183"/>
      <c r="GF146" s="183"/>
      <c r="GG146" s="183"/>
      <c r="GH146" s="183"/>
      <c r="GI146" s="183"/>
      <c r="GJ146" s="183"/>
      <c r="GK146" s="183"/>
      <c r="GL146" s="183"/>
      <c r="GM146" s="183"/>
      <c r="GN146" s="183"/>
      <c r="GO146" s="183"/>
      <c r="GP146" s="183"/>
      <c r="GQ146" s="183"/>
      <c r="GR146" s="183"/>
      <c r="GS146" s="183"/>
      <c r="GT146" s="183"/>
      <c r="GU146" s="183"/>
      <c r="GV146" s="183"/>
      <c r="GW146" s="183"/>
      <c r="GX146" s="183"/>
      <c r="GY146" s="183"/>
      <c r="GZ146" s="183"/>
      <c r="HA146" s="183"/>
      <c r="HB146" s="183"/>
      <c r="HC146" s="183"/>
      <c r="HD146" s="183"/>
      <c r="HE146" s="183"/>
      <c r="HF146" s="183"/>
      <c r="HG146" s="183"/>
      <c r="HH146" s="183"/>
      <c r="HI146" s="183"/>
      <c r="HJ146" s="183"/>
      <c r="HK146" s="183"/>
      <c r="HL146" s="183"/>
      <c r="HM146" s="183"/>
      <c r="HN146" s="183"/>
      <c r="HO146" s="183"/>
      <c r="HP146" s="183"/>
      <c r="HQ146" s="183"/>
      <c r="HR146" s="183"/>
      <c r="HS146" s="183"/>
      <c r="HT146" s="183"/>
      <c r="HU146" s="183"/>
      <c r="HV146" s="183"/>
      <c r="HW146" s="183"/>
      <c r="HX146" s="183"/>
      <c r="HY146" s="183"/>
      <c r="HZ146" s="183"/>
      <c r="IA146" s="183"/>
      <c r="IB146" s="183"/>
      <c r="IC146" s="183"/>
      <c r="ID146" s="183"/>
      <c r="IE146" s="183"/>
      <c r="IF146" s="183"/>
      <c r="IG146" s="183"/>
      <c r="IH146" s="183"/>
      <c r="II146" s="183"/>
      <c r="IJ146" s="183"/>
      <c r="IK146" s="183"/>
      <c r="IL146" s="183"/>
      <c r="IM146" s="183"/>
      <c r="IN146" s="183"/>
      <c r="IO146" s="183"/>
      <c r="IP146" s="183"/>
      <c r="IQ146" s="183"/>
      <c r="IR146" s="183"/>
      <c r="IS146" s="183"/>
      <c r="IT146" s="183"/>
      <c r="IU146" s="183"/>
      <c r="IV146" s="183"/>
      <c r="IW146" s="183"/>
    </row>
    <row r="147" customFormat="false" ht="12.75" hidden="false" customHeight="true" outlineLevel="0" collapsed="false">
      <c r="A147" s="692"/>
      <c r="B147" s="692"/>
      <c r="C147" s="694"/>
      <c r="D147" s="83"/>
      <c r="E147" s="637"/>
      <c r="F147" s="643"/>
      <c r="G147" s="665"/>
      <c r="H147" s="592"/>
      <c r="I147" s="93"/>
      <c r="J147" s="93"/>
      <c r="L147" s="608"/>
      <c r="M147" s="593"/>
      <c r="N147" s="593"/>
      <c r="O147" s="593"/>
      <c r="P147" s="82"/>
      <c r="Q147" s="699"/>
      <c r="R147" s="699"/>
      <c r="S147" s="82"/>
      <c r="T147" s="715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83"/>
      <c r="AT147" s="183"/>
      <c r="AU147" s="183"/>
      <c r="AV147" s="183"/>
      <c r="AW147" s="183"/>
      <c r="AX147" s="183"/>
      <c r="AY147" s="183"/>
      <c r="AZ147" s="183"/>
      <c r="BA147" s="183"/>
      <c r="BB147" s="183"/>
      <c r="BC147" s="183"/>
      <c r="BD147" s="183"/>
      <c r="BE147" s="183"/>
      <c r="BF147" s="183"/>
      <c r="BG147" s="183"/>
      <c r="BH147" s="183"/>
      <c r="BI147" s="183"/>
      <c r="BJ147" s="183"/>
      <c r="BK147" s="183"/>
      <c r="BL147" s="183"/>
      <c r="BM147" s="183"/>
      <c r="BN147" s="183"/>
      <c r="BO147" s="183"/>
      <c r="BP147" s="183"/>
      <c r="BQ147" s="183"/>
      <c r="BR147" s="183"/>
      <c r="BS147" s="183"/>
      <c r="BT147" s="183"/>
      <c r="BU147" s="183"/>
      <c r="BV147" s="183"/>
      <c r="BW147" s="183"/>
      <c r="BX147" s="183"/>
      <c r="BY147" s="183"/>
      <c r="BZ147" s="183"/>
      <c r="CA147" s="183"/>
      <c r="CB147" s="183"/>
      <c r="CC147" s="183"/>
      <c r="CD147" s="183"/>
      <c r="CE147" s="183"/>
      <c r="CF147" s="183"/>
      <c r="CG147" s="183"/>
      <c r="CH147" s="183"/>
      <c r="CI147" s="183"/>
      <c r="CJ147" s="183"/>
      <c r="CK147" s="183"/>
      <c r="CL147" s="183"/>
      <c r="CM147" s="183"/>
      <c r="CN147" s="183"/>
      <c r="CO147" s="183"/>
      <c r="CP147" s="183"/>
      <c r="CQ147" s="183"/>
      <c r="CR147" s="183"/>
      <c r="CS147" s="183"/>
      <c r="CT147" s="183"/>
      <c r="CU147" s="183"/>
      <c r="CV147" s="183"/>
      <c r="CW147" s="183"/>
      <c r="CX147" s="183"/>
      <c r="CY147" s="183"/>
      <c r="CZ147" s="183"/>
      <c r="DA147" s="183"/>
      <c r="DB147" s="183"/>
      <c r="DC147" s="183"/>
      <c r="DD147" s="183"/>
      <c r="DE147" s="183"/>
      <c r="DF147" s="183"/>
      <c r="DG147" s="183"/>
      <c r="DH147" s="183"/>
      <c r="DI147" s="183"/>
      <c r="DJ147" s="183"/>
      <c r="DK147" s="183"/>
      <c r="DL147" s="183"/>
      <c r="DM147" s="183"/>
      <c r="DN147" s="183"/>
      <c r="DO147" s="183"/>
      <c r="DP147" s="183"/>
      <c r="DQ147" s="183"/>
      <c r="DR147" s="183"/>
      <c r="DS147" s="183"/>
      <c r="DT147" s="183"/>
      <c r="DU147" s="183"/>
      <c r="DV147" s="183"/>
      <c r="DW147" s="183"/>
      <c r="DX147" s="183"/>
      <c r="DY147" s="183"/>
      <c r="DZ147" s="183"/>
      <c r="EA147" s="183"/>
      <c r="EB147" s="183"/>
      <c r="EC147" s="183"/>
      <c r="ED147" s="183"/>
      <c r="EE147" s="183"/>
      <c r="EF147" s="183"/>
      <c r="EG147" s="183"/>
      <c r="EH147" s="183"/>
      <c r="EI147" s="183"/>
      <c r="EJ147" s="183"/>
      <c r="EK147" s="183"/>
      <c r="EL147" s="183"/>
      <c r="EM147" s="183"/>
      <c r="EN147" s="183"/>
      <c r="EO147" s="183"/>
      <c r="EP147" s="183"/>
      <c r="EQ147" s="183"/>
      <c r="ER147" s="183"/>
      <c r="ES147" s="183"/>
      <c r="ET147" s="183"/>
      <c r="EU147" s="183"/>
      <c r="EV147" s="183"/>
      <c r="EW147" s="183"/>
      <c r="EX147" s="183"/>
      <c r="EY147" s="183"/>
      <c r="EZ147" s="183"/>
      <c r="FA147" s="183"/>
      <c r="FB147" s="183"/>
      <c r="FC147" s="183"/>
      <c r="FD147" s="183"/>
      <c r="FE147" s="183"/>
      <c r="FF147" s="183"/>
      <c r="FG147" s="183"/>
      <c r="FH147" s="183"/>
      <c r="FI147" s="183"/>
      <c r="FJ147" s="183"/>
      <c r="FK147" s="183"/>
      <c r="FL147" s="183"/>
      <c r="FM147" s="183"/>
      <c r="FN147" s="183"/>
      <c r="FO147" s="183"/>
      <c r="FP147" s="183"/>
      <c r="FQ147" s="183"/>
      <c r="FR147" s="183"/>
      <c r="FS147" s="183"/>
      <c r="FT147" s="183"/>
      <c r="FU147" s="183"/>
      <c r="FV147" s="183"/>
      <c r="FW147" s="183"/>
      <c r="FX147" s="183"/>
      <c r="FY147" s="183"/>
      <c r="FZ147" s="183"/>
      <c r="GA147" s="183"/>
      <c r="GB147" s="183"/>
      <c r="GC147" s="183"/>
      <c r="GD147" s="183"/>
      <c r="GE147" s="183"/>
      <c r="GF147" s="183"/>
      <c r="GG147" s="183"/>
      <c r="GH147" s="183"/>
      <c r="GI147" s="183"/>
      <c r="GJ147" s="183"/>
      <c r="GK147" s="183"/>
      <c r="GL147" s="183"/>
      <c r="GM147" s="183"/>
      <c r="GN147" s="183"/>
      <c r="GO147" s="183"/>
      <c r="GP147" s="183"/>
      <c r="GQ147" s="183"/>
      <c r="GR147" s="183"/>
      <c r="GS147" s="183"/>
      <c r="GT147" s="183"/>
      <c r="GU147" s="183"/>
      <c r="GV147" s="183"/>
      <c r="GW147" s="183"/>
      <c r="GX147" s="183"/>
      <c r="GY147" s="183"/>
      <c r="GZ147" s="183"/>
      <c r="HA147" s="183"/>
      <c r="HB147" s="183"/>
      <c r="HC147" s="183"/>
      <c r="HD147" s="183"/>
      <c r="HE147" s="183"/>
      <c r="HF147" s="183"/>
      <c r="HG147" s="183"/>
      <c r="HH147" s="183"/>
      <c r="HI147" s="183"/>
      <c r="HJ147" s="183"/>
      <c r="HK147" s="183"/>
      <c r="HL147" s="183"/>
      <c r="HM147" s="183"/>
      <c r="HN147" s="183"/>
      <c r="HO147" s="183"/>
      <c r="HP147" s="183"/>
      <c r="HQ147" s="183"/>
      <c r="HR147" s="183"/>
      <c r="HS147" s="183"/>
      <c r="HT147" s="183"/>
      <c r="HU147" s="183"/>
      <c r="HV147" s="183"/>
      <c r="HW147" s="183"/>
      <c r="HX147" s="183"/>
      <c r="HY147" s="183"/>
      <c r="HZ147" s="183"/>
      <c r="IA147" s="183"/>
      <c r="IB147" s="183"/>
      <c r="IC147" s="183"/>
      <c r="ID147" s="183"/>
      <c r="IE147" s="183"/>
      <c r="IF147" s="183"/>
      <c r="IG147" s="183"/>
      <c r="IH147" s="183"/>
      <c r="II147" s="183"/>
      <c r="IJ147" s="183"/>
      <c r="IK147" s="183"/>
      <c r="IL147" s="183"/>
      <c r="IM147" s="183"/>
      <c r="IN147" s="183"/>
      <c r="IO147" s="183"/>
      <c r="IP147" s="183"/>
      <c r="IQ147" s="183"/>
      <c r="IR147" s="183"/>
      <c r="IS147" s="183"/>
      <c r="IT147" s="183"/>
      <c r="IU147" s="183"/>
      <c r="IV147" s="183"/>
      <c r="IW147" s="183"/>
    </row>
    <row r="148" customFormat="false" ht="12.75" hidden="false" customHeight="true" outlineLevel="0" collapsed="false">
      <c r="A148" s="692"/>
      <c r="B148" s="692"/>
      <c r="C148" s="694"/>
      <c r="D148" s="83"/>
      <c r="E148" s="637"/>
      <c r="F148" s="638"/>
      <c r="G148" s="665"/>
      <c r="H148" s="592"/>
      <c r="I148" s="93"/>
      <c r="J148" s="93"/>
      <c r="L148" s="593"/>
      <c r="M148" s="593"/>
      <c r="N148" s="593"/>
      <c r="O148" s="593"/>
      <c r="P148" s="82"/>
      <c r="Q148" s="699"/>
      <c r="R148" s="699"/>
      <c r="S148" s="82"/>
      <c r="T148" s="715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/>
      <c r="BB148" s="183"/>
      <c r="BC148" s="183"/>
      <c r="BD148" s="183"/>
      <c r="BE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/>
      <c r="CB148" s="183"/>
      <c r="CC148" s="183"/>
      <c r="CD148" s="183"/>
      <c r="CE148" s="183"/>
      <c r="CF148" s="183"/>
      <c r="CG148" s="183"/>
      <c r="CH148" s="183"/>
      <c r="CI148" s="183"/>
      <c r="CJ148" s="183"/>
      <c r="CK148" s="183"/>
      <c r="CL148" s="183"/>
      <c r="CM148" s="183"/>
      <c r="CN148" s="183"/>
      <c r="CO148" s="183"/>
      <c r="CP148" s="183"/>
      <c r="CQ148" s="183"/>
      <c r="CR148" s="183"/>
      <c r="CS148" s="183"/>
      <c r="CT148" s="183"/>
      <c r="CU148" s="183"/>
      <c r="CV148" s="183"/>
      <c r="CW148" s="183"/>
      <c r="CX148" s="183"/>
      <c r="CY148" s="183"/>
      <c r="CZ148" s="183"/>
      <c r="DA148" s="183"/>
      <c r="DB148" s="183"/>
      <c r="DC148" s="183"/>
      <c r="DD148" s="183"/>
      <c r="DE148" s="183"/>
      <c r="DF148" s="183"/>
      <c r="DG148" s="183"/>
      <c r="DH148" s="183"/>
      <c r="DI148" s="183"/>
      <c r="DJ148" s="183"/>
      <c r="DK148" s="183"/>
      <c r="DL148" s="183"/>
      <c r="DM148" s="183"/>
      <c r="DN148" s="183"/>
      <c r="DO148" s="183"/>
      <c r="DP148" s="183"/>
      <c r="DQ148" s="183"/>
      <c r="DR148" s="183"/>
      <c r="DS148" s="183"/>
      <c r="DT148" s="183"/>
      <c r="DU148" s="183"/>
      <c r="DV148" s="183"/>
      <c r="DW148" s="183"/>
      <c r="DX148" s="183"/>
      <c r="DY148" s="183"/>
      <c r="DZ148" s="183"/>
      <c r="EA148" s="183"/>
      <c r="EB148" s="183"/>
      <c r="EC148" s="183"/>
      <c r="ED148" s="183"/>
      <c r="EE148" s="183"/>
      <c r="EF148" s="183"/>
      <c r="EG148" s="183"/>
      <c r="EH148" s="183"/>
      <c r="EI148" s="183"/>
      <c r="EJ148" s="183"/>
      <c r="EK148" s="183"/>
      <c r="EL148" s="183"/>
      <c r="EM148" s="183"/>
      <c r="EN148" s="183"/>
      <c r="EO148" s="183"/>
      <c r="EP148" s="183"/>
      <c r="EQ148" s="183"/>
      <c r="ER148" s="183"/>
      <c r="ES148" s="183"/>
      <c r="ET148" s="183"/>
      <c r="EU148" s="183"/>
      <c r="EV148" s="183"/>
      <c r="EW148" s="183"/>
      <c r="EX148" s="183"/>
      <c r="EY148" s="183"/>
      <c r="EZ148" s="183"/>
      <c r="FA148" s="183"/>
      <c r="FB148" s="183"/>
      <c r="FC148" s="183"/>
      <c r="FD148" s="183"/>
      <c r="FE148" s="183"/>
      <c r="FF148" s="183"/>
      <c r="FG148" s="183"/>
      <c r="FH148" s="183"/>
      <c r="FI148" s="183"/>
      <c r="FJ148" s="183"/>
      <c r="FK148" s="183"/>
      <c r="FL148" s="183"/>
      <c r="FM148" s="183"/>
      <c r="FN148" s="183"/>
      <c r="FO148" s="183"/>
      <c r="FP148" s="183"/>
      <c r="FQ148" s="183"/>
      <c r="FR148" s="183"/>
      <c r="FS148" s="183"/>
      <c r="FT148" s="183"/>
      <c r="FU148" s="183"/>
      <c r="FV148" s="183"/>
      <c r="FW148" s="183"/>
      <c r="FX148" s="183"/>
      <c r="FY148" s="183"/>
      <c r="FZ148" s="183"/>
      <c r="GA148" s="183"/>
      <c r="GB148" s="183"/>
      <c r="GC148" s="183"/>
      <c r="GD148" s="183"/>
      <c r="GE148" s="183"/>
      <c r="GF148" s="183"/>
      <c r="GG148" s="183"/>
      <c r="GH148" s="183"/>
      <c r="GI148" s="183"/>
      <c r="GJ148" s="183"/>
      <c r="GK148" s="183"/>
      <c r="GL148" s="183"/>
      <c r="GM148" s="183"/>
      <c r="GN148" s="183"/>
      <c r="GO148" s="183"/>
      <c r="GP148" s="183"/>
      <c r="GQ148" s="183"/>
      <c r="GR148" s="183"/>
      <c r="GS148" s="183"/>
      <c r="GT148" s="183"/>
      <c r="GU148" s="183"/>
      <c r="GV148" s="183"/>
      <c r="GW148" s="183"/>
      <c r="GX148" s="183"/>
      <c r="GY148" s="183"/>
      <c r="GZ148" s="183"/>
      <c r="HA148" s="183"/>
      <c r="HB148" s="183"/>
      <c r="HC148" s="183"/>
      <c r="HD148" s="183"/>
      <c r="HE148" s="183"/>
      <c r="HF148" s="183"/>
      <c r="HG148" s="183"/>
      <c r="HH148" s="183"/>
      <c r="HI148" s="183"/>
      <c r="HJ148" s="183"/>
      <c r="HK148" s="183"/>
      <c r="HL148" s="183"/>
      <c r="HM148" s="183"/>
      <c r="HN148" s="183"/>
      <c r="HO148" s="183"/>
      <c r="HP148" s="183"/>
      <c r="HQ148" s="183"/>
      <c r="HR148" s="183"/>
      <c r="HS148" s="183"/>
      <c r="HT148" s="183"/>
      <c r="HU148" s="183"/>
      <c r="HV148" s="183"/>
      <c r="HW148" s="183"/>
      <c r="HX148" s="183"/>
      <c r="HY148" s="183"/>
      <c r="HZ148" s="183"/>
      <c r="IA148" s="183"/>
      <c r="IB148" s="183"/>
      <c r="IC148" s="183"/>
      <c r="ID148" s="183"/>
      <c r="IE148" s="183"/>
      <c r="IF148" s="183"/>
      <c r="IG148" s="183"/>
      <c r="IH148" s="183"/>
      <c r="II148" s="183"/>
      <c r="IJ148" s="183"/>
      <c r="IK148" s="183"/>
      <c r="IL148" s="183"/>
      <c r="IM148" s="183"/>
      <c r="IN148" s="183"/>
      <c r="IO148" s="183"/>
      <c r="IP148" s="183"/>
      <c r="IQ148" s="183"/>
      <c r="IR148" s="183"/>
      <c r="IS148" s="183"/>
      <c r="IT148" s="183"/>
      <c r="IU148" s="183"/>
      <c r="IV148" s="183"/>
      <c r="IW148" s="183"/>
    </row>
    <row r="149" customFormat="false" ht="12.75" hidden="false" customHeight="false" outlineLevel="0" collapsed="false">
      <c r="A149" s="637"/>
      <c r="B149" s="637"/>
      <c r="C149" s="637"/>
      <c r="D149" s="637"/>
      <c r="E149" s="637"/>
      <c r="F149" s="665"/>
      <c r="G149" s="665"/>
      <c r="P149" s="732"/>
      <c r="Q149" s="637"/>
      <c r="R149" s="637"/>
      <c r="S149" s="732"/>
      <c r="T149" s="637"/>
    </row>
    <row r="150" customFormat="false" ht="12.75" hidden="false" customHeight="true" outlineLevel="0" collapsed="false">
      <c r="A150" s="588"/>
      <c r="B150" s="588"/>
      <c r="C150" s="589"/>
      <c r="D150" s="96"/>
      <c r="E150" s="637"/>
      <c r="F150" s="639"/>
      <c r="G150" s="639"/>
      <c r="H150" s="592"/>
      <c r="L150" s="593"/>
      <c r="M150" s="593"/>
      <c r="N150" s="593"/>
      <c r="O150" s="593"/>
      <c r="P150" s="640"/>
      <c r="Q150" s="641"/>
      <c r="R150" s="641"/>
      <c r="S150" s="640"/>
      <c r="T150" s="640"/>
      <c r="U150" s="716"/>
      <c r="V150" s="716"/>
      <c r="W150" s="716"/>
      <c r="X150" s="716"/>
      <c r="Y150" s="716"/>
      <c r="Z150" s="716"/>
      <c r="AA150" s="716"/>
      <c r="AB150" s="716"/>
      <c r="AC150" s="716"/>
      <c r="AD150" s="716"/>
      <c r="AE150" s="716"/>
      <c r="AF150" s="716"/>
      <c r="AG150" s="716"/>
      <c r="AH150" s="716"/>
      <c r="AI150" s="716"/>
      <c r="AJ150" s="716"/>
      <c r="AK150" s="716"/>
      <c r="AL150" s="716"/>
      <c r="AM150" s="716"/>
      <c r="AN150" s="716"/>
      <c r="AO150" s="716"/>
      <c r="AP150" s="716"/>
      <c r="AQ150" s="716"/>
      <c r="AR150" s="716"/>
      <c r="AS150" s="716"/>
      <c r="AT150" s="716"/>
      <c r="AU150" s="716"/>
      <c r="AV150" s="716"/>
      <c r="AW150" s="716"/>
      <c r="AX150" s="716"/>
      <c r="AY150" s="716"/>
      <c r="AZ150" s="716"/>
      <c r="BA150" s="716"/>
      <c r="BB150" s="716"/>
      <c r="BC150" s="716"/>
      <c r="BD150" s="716"/>
      <c r="BE150" s="716"/>
      <c r="BF150" s="716"/>
      <c r="BG150" s="716"/>
      <c r="BH150" s="716"/>
      <c r="BI150" s="716"/>
      <c r="BJ150" s="716"/>
      <c r="BK150" s="716"/>
      <c r="BL150" s="716"/>
      <c r="BM150" s="716"/>
      <c r="BN150" s="716"/>
      <c r="BO150" s="716"/>
      <c r="BP150" s="716"/>
      <c r="BQ150" s="716"/>
      <c r="BR150" s="716"/>
      <c r="BS150" s="716"/>
      <c r="BT150" s="716"/>
      <c r="BU150" s="716"/>
      <c r="BV150" s="716"/>
      <c r="BW150" s="716"/>
      <c r="BX150" s="716"/>
      <c r="BY150" s="716"/>
      <c r="BZ150" s="716"/>
      <c r="CA150" s="716"/>
      <c r="CB150" s="716"/>
      <c r="CC150" s="716"/>
      <c r="CD150" s="716"/>
      <c r="CE150" s="716"/>
      <c r="CF150" s="716"/>
      <c r="CG150" s="716"/>
      <c r="CH150" s="716"/>
      <c r="CI150" s="716"/>
      <c r="CJ150" s="716"/>
      <c r="CK150" s="716"/>
      <c r="CL150" s="716"/>
      <c r="CM150" s="716"/>
      <c r="CN150" s="716"/>
      <c r="CO150" s="716"/>
      <c r="CP150" s="716"/>
      <c r="CQ150" s="716"/>
      <c r="CR150" s="716"/>
      <c r="CS150" s="716"/>
      <c r="CT150" s="716"/>
      <c r="CU150" s="716"/>
      <c r="CV150" s="716"/>
      <c r="CW150" s="716"/>
      <c r="CX150" s="716"/>
      <c r="CY150" s="716"/>
      <c r="CZ150" s="716"/>
      <c r="DA150" s="716"/>
      <c r="DB150" s="716"/>
      <c r="DC150" s="716"/>
      <c r="DD150" s="716"/>
      <c r="DE150" s="716"/>
      <c r="DF150" s="716"/>
      <c r="DG150" s="716"/>
      <c r="DH150" s="716"/>
      <c r="DI150" s="285"/>
      <c r="DJ150" s="285"/>
      <c r="DK150" s="285"/>
      <c r="DL150" s="285"/>
      <c r="DM150" s="285"/>
      <c r="DN150" s="285"/>
      <c r="DO150" s="285"/>
      <c r="DP150" s="285"/>
      <c r="DQ150" s="285"/>
      <c r="DR150" s="285"/>
      <c r="DS150" s="285"/>
      <c r="DT150" s="285"/>
      <c r="DU150" s="285"/>
      <c r="DV150" s="285"/>
      <c r="DW150" s="285"/>
      <c r="DX150" s="285"/>
      <c r="DY150" s="285"/>
      <c r="DZ150" s="285"/>
      <c r="EA150" s="285"/>
      <c r="EB150" s="285"/>
      <c r="EC150" s="285"/>
      <c r="ED150" s="285"/>
      <c r="EE150" s="285"/>
      <c r="EF150" s="285"/>
      <c r="EG150" s="285"/>
      <c r="EH150" s="285"/>
      <c r="EI150" s="285"/>
      <c r="EJ150" s="285"/>
      <c r="EK150" s="285"/>
      <c r="EL150" s="285"/>
      <c r="EM150" s="285"/>
      <c r="EN150" s="285"/>
      <c r="EO150" s="285"/>
      <c r="EP150" s="285"/>
      <c r="EQ150" s="285"/>
      <c r="ER150" s="285"/>
      <c r="ES150" s="285"/>
      <c r="ET150" s="285"/>
      <c r="EU150" s="285"/>
      <c r="EV150" s="285"/>
      <c r="EW150" s="285"/>
      <c r="EX150" s="285"/>
      <c r="EY150" s="285"/>
      <c r="EZ150" s="285"/>
      <c r="FA150" s="285"/>
      <c r="FB150" s="285"/>
      <c r="FC150" s="285"/>
      <c r="FD150" s="285"/>
      <c r="FE150" s="285"/>
      <c r="FF150" s="285"/>
      <c r="FG150" s="285"/>
      <c r="FH150" s="285"/>
      <c r="FI150" s="285"/>
      <c r="FJ150" s="285"/>
      <c r="FK150" s="285"/>
      <c r="FL150" s="285"/>
      <c r="FM150" s="285"/>
      <c r="FN150" s="285"/>
      <c r="FO150" s="285"/>
      <c r="FP150" s="285"/>
      <c r="FQ150" s="285"/>
      <c r="FR150" s="285"/>
      <c r="FS150" s="285"/>
      <c r="FT150" s="285"/>
      <c r="FU150" s="285"/>
      <c r="FV150" s="285"/>
      <c r="FW150" s="285"/>
      <c r="FX150" s="285"/>
      <c r="FY150" s="285"/>
      <c r="FZ150" s="285"/>
      <c r="GA150" s="285"/>
      <c r="GB150" s="285"/>
      <c r="GC150" s="285"/>
      <c r="GD150" s="285"/>
      <c r="GE150" s="285"/>
      <c r="GF150" s="285"/>
      <c r="GG150" s="285"/>
      <c r="GH150" s="285"/>
      <c r="GI150" s="285"/>
      <c r="GJ150" s="285"/>
      <c r="GK150" s="285"/>
      <c r="GL150" s="285"/>
      <c r="GM150" s="285"/>
      <c r="GN150" s="285"/>
      <c r="GO150" s="285"/>
      <c r="GP150" s="285"/>
      <c r="GQ150" s="285"/>
      <c r="GR150" s="285"/>
      <c r="GS150" s="285"/>
      <c r="GT150" s="285"/>
      <c r="GU150" s="285"/>
      <c r="GV150" s="285"/>
      <c r="GW150" s="285"/>
      <c r="GX150" s="285"/>
      <c r="GY150" s="285"/>
      <c r="GZ150" s="285"/>
      <c r="HA150" s="285"/>
      <c r="HB150" s="285"/>
      <c r="HC150" s="285"/>
      <c r="HD150" s="285"/>
      <c r="HE150" s="285"/>
      <c r="HF150" s="285"/>
      <c r="HG150" s="285"/>
      <c r="HH150" s="285"/>
      <c r="HI150" s="285"/>
      <c r="HJ150" s="285"/>
      <c r="HK150" s="285"/>
      <c r="HL150" s="285"/>
      <c r="HM150" s="285"/>
      <c r="HN150" s="285"/>
      <c r="HO150" s="285"/>
      <c r="HP150" s="285"/>
      <c r="HQ150" s="285"/>
      <c r="HR150" s="285"/>
      <c r="HS150" s="285"/>
      <c r="HT150" s="285"/>
      <c r="HU150" s="285"/>
      <c r="HV150" s="285"/>
      <c r="HW150" s="285"/>
      <c r="HX150" s="285"/>
      <c r="HY150" s="285"/>
      <c r="HZ150" s="285"/>
      <c r="IA150" s="285"/>
      <c r="IB150" s="285"/>
      <c r="IC150" s="285"/>
      <c r="ID150" s="285"/>
      <c r="IE150" s="285"/>
      <c r="IF150" s="285"/>
      <c r="IG150" s="285"/>
      <c r="IH150" s="285"/>
      <c r="II150" s="285"/>
      <c r="IJ150" s="285"/>
      <c r="IK150" s="285"/>
      <c r="IL150" s="285"/>
      <c r="IM150" s="285"/>
      <c r="IN150" s="285"/>
      <c r="IO150" s="285"/>
      <c r="IP150" s="285"/>
      <c r="IQ150" s="285"/>
      <c r="IR150" s="285"/>
      <c r="IS150" s="285"/>
      <c r="IT150" s="285"/>
      <c r="IU150" s="285"/>
      <c r="IV150" s="285"/>
      <c r="IW150" s="285"/>
    </row>
    <row r="151" customFormat="false" ht="12.75" hidden="false" customHeight="true" outlineLevel="0" collapsed="false">
      <c r="A151" s="733"/>
      <c r="B151" s="692"/>
      <c r="C151" s="694"/>
      <c r="D151" s="83"/>
      <c r="E151" s="637"/>
      <c r="F151" s="638"/>
      <c r="G151" s="665"/>
      <c r="H151" s="592"/>
      <c r="I151" s="93"/>
      <c r="J151" s="93"/>
      <c r="L151" s="593"/>
      <c r="M151" s="593"/>
      <c r="N151" s="593"/>
      <c r="O151" s="593"/>
      <c r="P151" s="82"/>
      <c r="Q151" s="699"/>
      <c r="R151" s="699"/>
      <c r="S151" s="82"/>
      <c r="T151" s="715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  <c r="AT151" s="183"/>
      <c r="AU151" s="183"/>
      <c r="AV151" s="183"/>
      <c r="AW151" s="183"/>
      <c r="AX151" s="183"/>
      <c r="AY151" s="183"/>
      <c r="AZ151" s="183"/>
      <c r="BA151" s="183"/>
      <c r="BB151" s="183"/>
      <c r="BC151" s="183"/>
      <c r="BD151" s="183"/>
      <c r="BE151" s="183"/>
      <c r="BF151" s="183"/>
      <c r="BG151" s="183"/>
      <c r="BH151" s="183"/>
      <c r="BI151" s="183"/>
      <c r="BJ151" s="183"/>
      <c r="BK151" s="183"/>
      <c r="BL151" s="183"/>
      <c r="BM151" s="183"/>
      <c r="BN151" s="183"/>
      <c r="BO151" s="183"/>
      <c r="BP151" s="183"/>
      <c r="BQ151" s="183"/>
      <c r="BR151" s="183"/>
      <c r="BS151" s="183"/>
      <c r="BT151" s="183"/>
      <c r="BU151" s="183"/>
      <c r="BV151" s="183"/>
      <c r="BW151" s="183"/>
      <c r="BX151" s="183"/>
      <c r="BY151" s="183"/>
      <c r="BZ151" s="183"/>
      <c r="CA151" s="183"/>
      <c r="CB151" s="183"/>
      <c r="CC151" s="183"/>
      <c r="CD151" s="183"/>
      <c r="CE151" s="183"/>
      <c r="CF151" s="183"/>
      <c r="CG151" s="183"/>
      <c r="CH151" s="183"/>
      <c r="CI151" s="183"/>
      <c r="CJ151" s="183"/>
      <c r="CK151" s="183"/>
      <c r="CL151" s="183"/>
      <c r="CM151" s="183"/>
      <c r="CN151" s="183"/>
      <c r="CO151" s="183"/>
      <c r="CP151" s="183"/>
      <c r="CQ151" s="183"/>
      <c r="CR151" s="183"/>
      <c r="CS151" s="183"/>
      <c r="CT151" s="183"/>
      <c r="CU151" s="183"/>
      <c r="CV151" s="183"/>
      <c r="CW151" s="183"/>
      <c r="CX151" s="183"/>
      <c r="CY151" s="183"/>
      <c r="CZ151" s="183"/>
      <c r="DA151" s="183"/>
      <c r="DB151" s="183"/>
      <c r="DC151" s="183"/>
      <c r="DD151" s="183"/>
      <c r="DE151" s="183"/>
      <c r="DF151" s="183"/>
      <c r="DG151" s="183"/>
      <c r="DH151" s="183"/>
      <c r="DI151" s="183"/>
      <c r="DJ151" s="183"/>
      <c r="DK151" s="183"/>
      <c r="DL151" s="183"/>
      <c r="DM151" s="183"/>
      <c r="DN151" s="183"/>
      <c r="DO151" s="183"/>
      <c r="DP151" s="183"/>
      <c r="DQ151" s="183"/>
      <c r="DR151" s="183"/>
      <c r="DS151" s="183"/>
      <c r="DT151" s="183"/>
      <c r="DU151" s="183"/>
      <c r="DV151" s="183"/>
      <c r="DW151" s="183"/>
      <c r="DX151" s="183"/>
      <c r="DY151" s="183"/>
      <c r="DZ151" s="183"/>
      <c r="EA151" s="183"/>
      <c r="EB151" s="183"/>
      <c r="EC151" s="183"/>
      <c r="ED151" s="183"/>
      <c r="EE151" s="183"/>
      <c r="EF151" s="183"/>
      <c r="EG151" s="183"/>
      <c r="EH151" s="183"/>
      <c r="EI151" s="183"/>
      <c r="EJ151" s="183"/>
      <c r="EK151" s="183"/>
      <c r="EL151" s="183"/>
      <c r="EM151" s="183"/>
      <c r="EN151" s="183"/>
      <c r="EO151" s="183"/>
      <c r="EP151" s="183"/>
      <c r="EQ151" s="183"/>
      <c r="ER151" s="183"/>
      <c r="ES151" s="183"/>
      <c r="ET151" s="183"/>
      <c r="EU151" s="183"/>
      <c r="EV151" s="183"/>
      <c r="EW151" s="183"/>
      <c r="EX151" s="183"/>
      <c r="EY151" s="183"/>
      <c r="EZ151" s="183"/>
      <c r="FA151" s="183"/>
      <c r="FB151" s="183"/>
      <c r="FC151" s="183"/>
      <c r="FD151" s="183"/>
      <c r="FE151" s="183"/>
      <c r="FF151" s="183"/>
      <c r="FG151" s="183"/>
      <c r="FH151" s="183"/>
      <c r="FI151" s="183"/>
      <c r="FJ151" s="183"/>
      <c r="FK151" s="183"/>
      <c r="FL151" s="183"/>
      <c r="FM151" s="183"/>
      <c r="FN151" s="183"/>
      <c r="FO151" s="183"/>
      <c r="FP151" s="183"/>
      <c r="FQ151" s="183"/>
      <c r="FR151" s="183"/>
      <c r="FS151" s="183"/>
      <c r="FT151" s="183"/>
      <c r="FU151" s="183"/>
      <c r="FV151" s="183"/>
      <c r="FW151" s="183"/>
      <c r="FX151" s="183"/>
      <c r="FY151" s="183"/>
      <c r="FZ151" s="183"/>
      <c r="GA151" s="183"/>
      <c r="GB151" s="183"/>
      <c r="GC151" s="183"/>
      <c r="GD151" s="183"/>
      <c r="GE151" s="183"/>
      <c r="GF151" s="183"/>
      <c r="GG151" s="183"/>
      <c r="GH151" s="183"/>
      <c r="GI151" s="183"/>
      <c r="GJ151" s="183"/>
      <c r="GK151" s="183"/>
      <c r="GL151" s="183"/>
      <c r="GM151" s="183"/>
      <c r="GN151" s="183"/>
      <c r="GO151" s="183"/>
      <c r="GP151" s="183"/>
      <c r="GQ151" s="183"/>
      <c r="GR151" s="183"/>
      <c r="GS151" s="183"/>
      <c r="GT151" s="183"/>
      <c r="GU151" s="183"/>
      <c r="GV151" s="183"/>
      <c r="GW151" s="183"/>
      <c r="GX151" s="183"/>
      <c r="GY151" s="183"/>
      <c r="GZ151" s="183"/>
      <c r="HA151" s="183"/>
      <c r="HB151" s="183"/>
      <c r="HC151" s="183"/>
      <c r="HD151" s="183"/>
      <c r="HE151" s="183"/>
      <c r="HF151" s="183"/>
      <c r="HG151" s="183"/>
      <c r="HH151" s="183"/>
      <c r="HI151" s="183"/>
      <c r="HJ151" s="183"/>
      <c r="HK151" s="183"/>
      <c r="HL151" s="183"/>
      <c r="HM151" s="183"/>
      <c r="HN151" s="183"/>
      <c r="HO151" s="183"/>
      <c r="HP151" s="183"/>
      <c r="HQ151" s="183"/>
      <c r="HR151" s="183"/>
      <c r="HS151" s="183"/>
      <c r="HT151" s="183"/>
      <c r="HU151" s="183"/>
      <c r="HV151" s="183"/>
      <c r="HW151" s="183"/>
      <c r="HX151" s="183"/>
      <c r="HY151" s="183"/>
      <c r="HZ151" s="183"/>
      <c r="IA151" s="183"/>
      <c r="IB151" s="183"/>
      <c r="IC151" s="183"/>
      <c r="ID151" s="183"/>
      <c r="IE151" s="183"/>
      <c r="IF151" s="183"/>
      <c r="IG151" s="183"/>
      <c r="IH151" s="183"/>
      <c r="II151" s="183"/>
      <c r="IJ151" s="183"/>
      <c r="IK151" s="183"/>
      <c r="IL151" s="183"/>
      <c r="IM151" s="183"/>
      <c r="IN151" s="183"/>
      <c r="IO151" s="183"/>
      <c r="IP151" s="183"/>
      <c r="IQ151" s="183"/>
      <c r="IR151" s="183"/>
      <c r="IS151" s="183"/>
      <c r="IT151" s="183"/>
      <c r="IU151" s="183"/>
      <c r="IV151" s="183"/>
      <c r="IW151" s="183"/>
    </row>
    <row r="152" customFormat="false" ht="12.75" hidden="false" customHeight="true" outlineLevel="0" collapsed="false">
      <c r="A152" s="733"/>
      <c r="B152" s="692"/>
      <c r="C152" s="694"/>
      <c r="D152" s="83"/>
      <c r="E152" s="637"/>
      <c r="F152" s="638"/>
      <c r="G152" s="665"/>
      <c r="H152" s="592"/>
      <c r="I152" s="93"/>
      <c r="J152" s="93"/>
      <c r="L152" s="593"/>
      <c r="M152" s="593"/>
      <c r="N152" s="593"/>
      <c r="O152" s="593"/>
      <c r="P152" s="82"/>
      <c r="Q152" s="699"/>
      <c r="R152" s="699"/>
      <c r="S152" s="82"/>
      <c r="T152" s="715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  <c r="AT152" s="183"/>
      <c r="AU152" s="183"/>
      <c r="AV152" s="183"/>
      <c r="AW152" s="183"/>
      <c r="AX152" s="183"/>
      <c r="AY152" s="183"/>
      <c r="AZ152" s="183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  <c r="BK152" s="183"/>
      <c r="BL152" s="183"/>
      <c r="BM152" s="183"/>
      <c r="BN152" s="183"/>
      <c r="BO152" s="183"/>
      <c r="BP152" s="183"/>
      <c r="BQ152" s="183"/>
      <c r="BR152" s="183"/>
      <c r="BS152" s="183"/>
      <c r="BT152" s="183"/>
      <c r="BU152" s="183"/>
      <c r="BV152" s="183"/>
      <c r="BW152" s="183"/>
      <c r="BX152" s="183"/>
      <c r="BY152" s="183"/>
      <c r="BZ152" s="183"/>
      <c r="CA152" s="183"/>
      <c r="CB152" s="183"/>
      <c r="CC152" s="183"/>
      <c r="CD152" s="183"/>
      <c r="CE152" s="183"/>
      <c r="CF152" s="183"/>
      <c r="CG152" s="183"/>
      <c r="CH152" s="183"/>
      <c r="CI152" s="183"/>
      <c r="CJ152" s="183"/>
      <c r="CK152" s="183"/>
      <c r="CL152" s="183"/>
      <c r="CM152" s="183"/>
      <c r="CN152" s="183"/>
      <c r="CO152" s="183"/>
      <c r="CP152" s="183"/>
      <c r="CQ152" s="183"/>
      <c r="CR152" s="183"/>
      <c r="CS152" s="183"/>
      <c r="CT152" s="183"/>
      <c r="CU152" s="183"/>
      <c r="CV152" s="183"/>
      <c r="CW152" s="183"/>
      <c r="CX152" s="183"/>
      <c r="CY152" s="183"/>
      <c r="CZ152" s="183"/>
      <c r="DA152" s="183"/>
      <c r="DB152" s="183"/>
      <c r="DC152" s="183"/>
      <c r="DD152" s="183"/>
      <c r="DE152" s="183"/>
      <c r="DF152" s="183"/>
      <c r="DG152" s="183"/>
      <c r="DH152" s="183"/>
      <c r="DI152" s="183"/>
      <c r="DJ152" s="183"/>
      <c r="DK152" s="183"/>
      <c r="DL152" s="183"/>
      <c r="DM152" s="183"/>
      <c r="DN152" s="183"/>
      <c r="DO152" s="183"/>
      <c r="DP152" s="183"/>
      <c r="DQ152" s="183"/>
      <c r="DR152" s="183"/>
      <c r="DS152" s="183"/>
      <c r="DT152" s="183"/>
      <c r="DU152" s="183"/>
      <c r="DV152" s="183"/>
      <c r="DW152" s="183"/>
      <c r="DX152" s="183"/>
      <c r="DY152" s="183"/>
      <c r="DZ152" s="183"/>
      <c r="EA152" s="183"/>
      <c r="EB152" s="183"/>
      <c r="EC152" s="183"/>
      <c r="ED152" s="183"/>
      <c r="EE152" s="183"/>
      <c r="EF152" s="183"/>
      <c r="EG152" s="183"/>
      <c r="EH152" s="183"/>
      <c r="EI152" s="183"/>
      <c r="EJ152" s="183"/>
      <c r="EK152" s="183"/>
      <c r="EL152" s="183"/>
      <c r="EM152" s="183"/>
      <c r="EN152" s="183"/>
      <c r="EO152" s="183"/>
      <c r="EP152" s="183"/>
      <c r="EQ152" s="183"/>
      <c r="ER152" s="183"/>
      <c r="ES152" s="183"/>
      <c r="ET152" s="183"/>
      <c r="EU152" s="183"/>
      <c r="EV152" s="183"/>
      <c r="EW152" s="183"/>
      <c r="EX152" s="183"/>
      <c r="EY152" s="183"/>
      <c r="EZ152" s="183"/>
      <c r="FA152" s="183"/>
      <c r="FB152" s="183"/>
      <c r="FC152" s="183"/>
      <c r="FD152" s="183"/>
      <c r="FE152" s="183"/>
      <c r="FF152" s="183"/>
      <c r="FG152" s="183"/>
      <c r="FH152" s="183"/>
      <c r="FI152" s="183"/>
      <c r="FJ152" s="183"/>
      <c r="FK152" s="183"/>
      <c r="FL152" s="183"/>
      <c r="FM152" s="183"/>
      <c r="FN152" s="183"/>
      <c r="FO152" s="183"/>
      <c r="FP152" s="183"/>
      <c r="FQ152" s="183"/>
      <c r="FR152" s="183"/>
      <c r="FS152" s="183"/>
      <c r="FT152" s="183"/>
      <c r="FU152" s="183"/>
      <c r="FV152" s="183"/>
      <c r="FW152" s="183"/>
      <c r="FX152" s="183"/>
      <c r="FY152" s="183"/>
      <c r="FZ152" s="183"/>
      <c r="GA152" s="183"/>
      <c r="GB152" s="183"/>
      <c r="GC152" s="183"/>
      <c r="GD152" s="183"/>
      <c r="GE152" s="183"/>
      <c r="GF152" s="183"/>
      <c r="GG152" s="183"/>
      <c r="GH152" s="183"/>
      <c r="GI152" s="183"/>
      <c r="GJ152" s="183"/>
      <c r="GK152" s="183"/>
      <c r="GL152" s="183"/>
      <c r="GM152" s="183"/>
      <c r="GN152" s="183"/>
      <c r="GO152" s="183"/>
      <c r="GP152" s="183"/>
      <c r="GQ152" s="183"/>
      <c r="GR152" s="183"/>
      <c r="GS152" s="183"/>
      <c r="GT152" s="183"/>
      <c r="GU152" s="183"/>
      <c r="GV152" s="183"/>
      <c r="GW152" s="183"/>
      <c r="GX152" s="183"/>
      <c r="GY152" s="183"/>
      <c r="GZ152" s="183"/>
      <c r="HA152" s="183"/>
      <c r="HB152" s="183"/>
      <c r="HC152" s="183"/>
      <c r="HD152" s="183"/>
      <c r="HE152" s="183"/>
      <c r="HF152" s="183"/>
      <c r="HG152" s="183"/>
      <c r="HH152" s="183"/>
      <c r="HI152" s="183"/>
      <c r="HJ152" s="183"/>
      <c r="HK152" s="183"/>
      <c r="HL152" s="183"/>
      <c r="HM152" s="183"/>
      <c r="HN152" s="183"/>
      <c r="HO152" s="183"/>
      <c r="HP152" s="183"/>
      <c r="HQ152" s="183"/>
      <c r="HR152" s="183"/>
      <c r="HS152" s="183"/>
      <c r="HT152" s="183"/>
      <c r="HU152" s="183"/>
      <c r="HV152" s="183"/>
      <c r="HW152" s="183"/>
      <c r="HX152" s="183"/>
      <c r="HY152" s="183"/>
      <c r="HZ152" s="183"/>
      <c r="IA152" s="183"/>
      <c r="IB152" s="183"/>
      <c r="IC152" s="183"/>
      <c r="ID152" s="183"/>
      <c r="IE152" s="183"/>
      <c r="IF152" s="183"/>
      <c r="IG152" s="183"/>
      <c r="IH152" s="183"/>
      <c r="II152" s="183"/>
      <c r="IJ152" s="183"/>
      <c r="IK152" s="183"/>
      <c r="IL152" s="183"/>
      <c r="IM152" s="183"/>
      <c r="IN152" s="183"/>
      <c r="IO152" s="183"/>
      <c r="IP152" s="183"/>
      <c r="IQ152" s="183"/>
      <c r="IR152" s="183"/>
      <c r="IS152" s="183"/>
      <c r="IT152" s="183"/>
      <c r="IU152" s="183"/>
      <c r="IV152" s="183"/>
      <c r="IW152" s="183"/>
    </row>
    <row r="153" customFormat="false" ht="12.75" hidden="false" customHeight="false" outlineLevel="0" collapsed="false">
      <c r="A153" s="637"/>
      <c r="B153" s="637"/>
      <c r="C153" s="637"/>
      <c r="D153" s="637"/>
      <c r="E153" s="637"/>
      <c r="F153" s="665"/>
      <c r="G153" s="183"/>
      <c r="L153" s="593"/>
      <c r="M153" s="593"/>
      <c r="N153" s="593"/>
      <c r="P153" s="732"/>
      <c r="Q153" s="641"/>
      <c r="R153" s="641"/>
      <c r="S153" s="732"/>
      <c r="T153" s="715"/>
    </row>
    <row r="154" customFormat="false" ht="12.75" hidden="false" customHeight="false" outlineLevel="0" collapsed="false">
      <c r="A154" s="637"/>
      <c r="B154" s="637"/>
      <c r="C154" s="637"/>
      <c r="D154" s="637"/>
      <c r="E154" s="637"/>
      <c r="F154" s="665"/>
      <c r="G154" s="183"/>
      <c r="L154" s="593"/>
      <c r="M154" s="593"/>
      <c r="N154" s="593"/>
      <c r="P154" s="732"/>
      <c r="Q154" s="641"/>
      <c r="R154" s="641"/>
      <c r="S154" s="732"/>
      <c r="T154" s="715"/>
    </row>
    <row r="155" customFormat="false" ht="12.75" hidden="false" customHeight="false" outlineLevel="0" collapsed="false">
      <c r="A155" s="637"/>
      <c r="B155" s="637"/>
      <c r="C155" s="637"/>
      <c r="D155" s="637"/>
      <c r="E155" s="637"/>
      <c r="F155" s="665"/>
      <c r="G155" s="183"/>
      <c r="L155" s="593"/>
      <c r="M155" s="593"/>
      <c r="N155" s="593"/>
      <c r="P155" s="732"/>
      <c r="Q155" s="641"/>
      <c r="R155" s="641"/>
      <c r="S155" s="732"/>
      <c r="T155" s="715"/>
    </row>
    <row r="156" customFormat="false" ht="12.75" hidden="false" customHeight="false" outlineLevel="0" collapsed="false">
      <c r="A156" s="637"/>
      <c r="B156" s="637"/>
      <c r="C156" s="637"/>
      <c r="D156" s="637"/>
      <c r="E156" s="637"/>
      <c r="F156" s="665"/>
      <c r="G156" s="665"/>
      <c r="L156" s="734"/>
      <c r="M156" s="593"/>
      <c r="N156" s="593"/>
      <c r="P156" s="732"/>
      <c r="Q156" s="641"/>
      <c r="R156" s="641"/>
      <c r="S156" s="732"/>
      <c r="T156" s="715"/>
    </row>
    <row r="157" customFormat="false" ht="12.75" hidden="false" customHeight="false" outlineLevel="0" collapsed="false">
      <c r="A157" s="637"/>
      <c r="B157" s="637"/>
      <c r="C157" s="637"/>
      <c r="D157" s="637"/>
      <c r="E157" s="637"/>
      <c r="F157" s="665"/>
      <c r="G157" s="665"/>
      <c r="L157" s="717"/>
      <c r="M157" s="593"/>
      <c r="N157" s="726"/>
      <c r="P157" s="732"/>
      <c r="Q157" s="641"/>
      <c r="R157" s="641"/>
      <c r="S157" s="732"/>
      <c r="T157" s="715"/>
    </row>
    <row r="158" customFormat="false" ht="15.75" hidden="false" customHeight="false" outlineLevel="0" collapsed="false">
      <c r="A158" s="735"/>
      <c r="B158" s="637"/>
      <c r="C158" s="637"/>
      <c r="D158" s="637"/>
      <c r="E158" s="637"/>
      <c r="F158" s="665"/>
      <c r="G158" s="665"/>
      <c r="L158" s="593"/>
      <c r="M158" s="593"/>
      <c r="N158" s="593"/>
      <c r="P158" s="732"/>
      <c r="Q158" s="641"/>
      <c r="R158" s="641"/>
      <c r="S158" s="732"/>
      <c r="T158" s="715"/>
    </row>
    <row r="159" customFormat="false" ht="12.75" hidden="false" customHeight="false" outlineLevel="0" collapsed="false">
      <c r="A159" s="637"/>
      <c r="B159" s="637"/>
      <c r="C159" s="637"/>
      <c r="D159" s="637"/>
      <c r="E159" s="637"/>
      <c r="F159" s="665"/>
      <c r="G159" s="665"/>
      <c r="L159" s="592"/>
      <c r="M159" s="592"/>
      <c r="N159" s="592"/>
      <c r="P159" s="732"/>
      <c r="Q159" s="641"/>
      <c r="R159" s="641"/>
      <c r="S159" s="732"/>
      <c r="T159" s="715"/>
    </row>
    <row r="160" customFormat="false" ht="12.75" hidden="false" customHeight="false" outlineLevel="0" collapsed="false">
      <c r="A160" s="637"/>
      <c r="B160" s="637"/>
      <c r="C160" s="637"/>
      <c r="D160" s="637"/>
      <c r="E160" s="637"/>
      <c r="F160" s="665"/>
      <c r="G160" s="665"/>
      <c r="L160" s="725"/>
      <c r="M160" s="725"/>
      <c r="P160" s="732"/>
      <c r="Q160" s="641"/>
      <c r="R160" s="641"/>
      <c r="S160" s="732"/>
      <c r="T160" s="715"/>
    </row>
    <row r="161" customFormat="false" ht="12.75" hidden="false" customHeight="false" outlineLevel="0" collapsed="false">
      <c r="A161" s="637"/>
      <c r="B161" s="637"/>
      <c r="C161" s="637"/>
      <c r="D161" s="637"/>
      <c r="E161" s="637"/>
      <c r="F161" s="665"/>
      <c r="G161" s="665"/>
      <c r="P161" s="732"/>
      <c r="Q161" s="641"/>
      <c r="R161" s="641"/>
      <c r="S161" s="732"/>
      <c r="T161" s="715"/>
    </row>
    <row r="162" customFormat="false" ht="12.75" hidden="false" customHeight="false" outlineLevel="0" collapsed="false">
      <c r="A162" s="637"/>
      <c r="B162" s="637"/>
      <c r="C162" s="637"/>
      <c r="D162" s="637"/>
      <c r="E162" s="637"/>
      <c r="F162" s="665"/>
      <c r="G162" s="665"/>
      <c r="P162" s="732"/>
      <c r="Q162" s="641"/>
      <c r="R162" s="641"/>
      <c r="S162" s="732"/>
      <c r="T162" s="715"/>
    </row>
    <row r="163" customFormat="false" ht="12.75" hidden="false" customHeight="false" outlineLevel="0" collapsed="false">
      <c r="A163" s="637"/>
      <c r="B163" s="637"/>
      <c r="C163" s="637"/>
      <c r="D163" s="637"/>
      <c r="E163" s="637"/>
      <c r="F163" s="665"/>
      <c r="G163" s="665"/>
      <c r="P163" s="732"/>
      <c r="Q163" s="641"/>
      <c r="R163" s="641"/>
      <c r="S163" s="732"/>
      <c r="T163" s="715"/>
    </row>
    <row r="164" customFormat="false" ht="12.75" hidden="false" customHeight="false" outlineLevel="0" collapsed="false">
      <c r="A164" s="637"/>
      <c r="B164" s="637"/>
      <c r="C164" s="637"/>
      <c r="D164" s="637"/>
      <c r="E164" s="637"/>
      <c r="F164" s="665"/>
      <c r="G164" s="665"/>
      <c r="L164" s="555"/>
      <c r="P164" s="732"/>
      <c r="Q164" s="641"/>
      <c r="R164" s="641"/>
      <c r="S164" s="732"/>
      <c r="T164" s="715"/>
    </row>
    <row r="165" customFormat="false" ht="20.25" hidden="false" customHeight="false" outlineLevel="0" collapsed="false">
      <c r="A165" s="736"/>
      <c r="B165" s="637"/>
      <c r="C165" s="637"/>
      <c r="D165" s="637"/>
      <c r="E165" s="637"/>
      <c r="F165" s="665"/>
      <c r="G165" s="665"/>
      <c r="P165" s="732"/>
      <c r="Q165" s="641"/>
      <c r="R165" s="641"/>
      <c r="S165" s="732"/>
      <c r="T165" s="715"/>
    </row>
    <row r="166" customFormat="false" ht="12.75" hidden="false" customHeight="false" outlineLevel="0" collapsed="false">
      <c r="A166" s="637"/>
      <c r="B166" s="637"/>
      <c r="C166" s="637"/>
      <c r="D166" s="637"/>
      <c r="E166" s="637"/>
      <c r="F166" s="665"/>
      <c r="G166" s="665"/>
      <c r="Q166" s="651"/>
      <c r="R166" s="651"/>
      <c r="T166" s="42"/>
    </row>
    <row r="167" customFormat="false" ht="12.75" hidden="false" customHeight="false" outlineLevel="0" collapsed="false">
      <c r="A167" s="637"/>
      <c r="B167" s="637"/>
      <c r="C167" s="637"/>
      <c r="D167" s="637"/>
      <c r="E167" s="637"/>
      <c r="F167" s="665"/>
      <c r="G167" s="665"/>
      <c r="Q167" s="651"/>
      <c r="R167" s="651"/>
      <c r="T167" s="42"/>
    </row>
    <row r="168" customFormat="false" ht="12.75" hidden="false" customHeight="false" outlineLevel="0" collapsed="false">
      <c r="A168" s="637"/>
      <c r="B168" s="593"/>
      <c r="C168" s="593"/>
      <c r="D168" s="593"/>
      <c r="E168" s="637"/>
      <c r="F168" s="665"/>
      <c r="G168" s="665"/>
      <c r="Q168" s="651"/>
      <c r="R168" s="651"/>
      <c r="T168" s="42"/>
    </row>
    <row r="169" customFormat="false" ht="12.75" hidden="false" customHeight="false" outlineLevel="0" collapsed="false">
      <c r="A169" s="637"/>
      <c r="B169" s="593"/>
      <c r="C169" s="593"/>
      <c r="D169" s="593"/>
      <c r="E169" s="637"/>
      <c r="F169" s="665"/>
      <c r="G169" s="665"/>
      <c r="Q169" s="651"/>
      <c r="R169" s="651"/>
      <c r="T169" s="42"/>
    </row>
    <row r="170" customFormat="false" ht="12.75" hidden="false" customHeight="false" outlineLevel="0" collapsed="false">
      <c r="A170" s="637"/>
      <c r="B170" s="593"/>
      <c r="C170" s="593"/>
      <c r="D170" s="593"/>
      <c r="E170" s="637"/>
      <c r="F170" s="665"/>
      <c r="G170" s="665"/>
      <c r="Q170" s="651"/>
      <c r="R170" s="651"/>
      <c r="T170" s="42"/>
    </row>
    <row r="171" customFormat="false" ht="12.75" hidden="false" customHeight="false" outlineLevel="0" collapsed="false">
      <c r="A171" s="637"/>
      <c r="B171" s="734"/>
      <c r="C171" s="593"/>
      <c r="D171" s="593"/>
      <c r="E171" s="637"/>
      <c r="F171" s="665"/>
      <c r="G171" s="665"/>
      <c r="Q171" s="651"/>
      <c r="R171" s="651"/>
      <c r="T171" s="42"/>
    </row>
    <row r="172" customFormat="false" ht="12.75" hidden="false" customHeight="false" outlineLevel="0" collapsed="false">
      <c r="A172" s="637"/>
      <c r="B172" s="717"/>
      <c r="C172" s="593"/>
      <c r="D172" s="726"/>
      <c r="E172" s="637"/>
      <c r="F172" s="665"/>
      <c r="G172" s="665"/>
      <c r="Q172" s="651"/>
      <c r="R172" s="651"/>
      <c r="T172" s="42"/>
    </row>
    <row r="173" customFormat="false" ht="12.75" hidden="false" customHeight="false" outlineLevel="0" collapsed="false">
      <c r="A173" s="637"/>
      <c r="B173" s="593"/>
      <c r="C173" s="593"/>
      <c r="D173" s="593"/>
      <c r="E173" s="637"/>
      <c r="F173" s="665"/>
      <c r="G173" s="665"/>
      <c r="Q173" s="651"/>
      <c r="R173" s="651"/>
      <c r="T173" s="42"/>
    </row>
    <row r="174" customFormat="false" ht="12.75" hidden="false" customHeight="false" outlineLevel="0" collapsed="false">
      <c r="B174" s="737" t="e">
        <f aca="false">B171/G168</f>
        <v>#DIV/0!</v>
      </c>
      <c r="C174" s="738" t="e">
        <f aca="false">+C171/G168</f>
        <v>#DIV/0!</v>
      </c>
      <c r="D174" s="739" t="e">
        <f aca="false">+D171/G168</f>
        <v>#DIV/0!</v>
      </c>
      <c r="Q174" s="651"/>
      <c r="R174" s="651"/>
      <c r="T174" s="42"/>
    </row>
    <row r="175" customFormat="false" ht="12.75" hidden="false" customHeight="false" outlineLevel="0" collapsed="false">
      <c r="B175" s="740" t="s">
        <v>683</v>
      </c>
      <c r="C175" s="725" t="s">
        <v>684</v>
      </c>
      <c r="D175" s="741" t="s">
        <v>685</v>
      </c>
      <c r="Q175" s="651"/>
      <c r="R175" s="651"/>
      <c r="T175" s="42"/>
    </row>
    <row r="176" customFormat="false" ht="13.5" hidden="false" customHeight="false" outlineLevel="0" collapsed="false">
      <c r="B176" s="742"/>
      <c r="C176" s="743"/>
      <c r="D176" s="744"/>
      <c r="Q176" s="651"/>
      <c r="R176" s="651"/>
      <c r="T176" s="42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651"/>
      <c r="R177" s="651"/>
      <c r="S177" s="0"/>
      <c r="T177" s="0"/>
    </row>
    <row r="178" customFormat="false" ht="12.75" hidden="false" customHeight="false" outlineLevel="0" collapsed="false">
      <c r="Q178" s="651"/>
      <c r="R178" s="651"/>
      <c r="T178" s="42"/>
    </row>
    <row r="179" customFormat="false" ht="12.75" hidden="false" customHeight="false" outlineLevel="0" collapsed="false">
      <c r="Q179" s="651"/>
      <c r="R179" s="651"/>
      <c r="T179" s="42"/>
    </row>
    <row r="180" customFormat="false" ht="12.75" hidden="false" customHeight="false" outlineLevel="0" collapsed="false">
      <c r="Q180" s="651"/>
      <c r="R180" s="651"/>
      <c r="T180" s="42"/>
    </row>
    <row r="181" customFormat="false" ht="12.75" hidden="false" customHeight="false" outlineLevel="0" collapsed="false">
      <c r="T181" s="42"/>
    </row>
    <row r="182" customFormat="false" ht="12.75" hidden="false" customHeight="false" outlineLevel="0" collapsed="false">
      <c r="T182" s="42"/>
    </row>
    <row r="183" customFormat="false" ht="12.75" hidden="false" customHeight="false" outlineLevel="0" collapsed="false">
      <c r="T183" s="42"/>
    </row>
    <row r="184" customFormat="false" ht="12.75" hidden="false" customHeight="false" outlineLevel="0" collapsed="false">
      <c r="T184" s="42"/>
    </row>
    <row r="185" customFormat="false" ht="12.75" hidden="false" customHeight="false" outlineLevel="0" collapsed="false">
      <c r="T185" s="42"/>
    </row>
    <row r="186" customFormat="false" ht="12.75" hidden="false" customHeight="false" outlineLevel="0" collapsed="false">
      <c r="T186" s="42"/>
    </row>
    <row r="187" customFormat="false" ht="12.75" hidden="false" customHeight="false" outlineLevel="0" collapsed="false">
      <c r="T187" s="42"/>
    </row>
    <row r="188" customFormat="false" ht="12.75" hidden="false" customHeight="false" outlineLevel="0" collapsed="false">
      <c r="T188" s="42"/>
    </row>
    <row r="189" customFormat="false" ht="12.75" hidden="false" customHeight="false" outlineLevel="0" collapsed="false">
      <c r="T189" s="42"/>
    </row>
    <row r="190" customFormat="false" ht="12.75" hidden="false" customHeight="false" outlineLevel="0" collapsed="false">
      <c r="T190" s="42"/>
    </row>
    <row r="191" customFormat="false" ht="12.75" hidden="false" customHeight="false" outlineLevel="0" collapsed="false">
      <c r="T191" s="42"/>
    </row>
    <row r="192" customFormat="false" ht="12.75" hidden="false" customHeight="false" outlineLevel="0" collapsed="false">
      <c r="T192" s="42"/>
    </row>
    <row r="193" customFormat="false" ht="12.75" hidden="false" customHeight="false" outlineLevel="0" collapsed="false">
      <c r="T193" s="42"/>
    </row>
    <row r="194" customFormat="false" ht="12.75" hidden="false" customHeight="false" outlineLevel="0" collapsed="false">
      <c r="T194" s="42"/>
    </row>
    <row r="195" customFormat="false" ht="12.75" hidden="false" customHeight="false" outlineLevel="0" collapsed="false">
      <c r="T195" s="42"/>
    </row>
    <row r="196" customFormat="false" ht="12.75" hidden="false" customHeight="false" outlineLevel="0" collapsed="false">
      <c r="T196" s="42"/>
    </row>
    <row r="197" customFormat="false" ht="12.75" hidden="false" customHeight="false" outlineLevel="0" collapsed="false">
      <c r="T197" s="42"/>
    </row>
    <row r="198" customFormat="false" ht="12.75" hidden="false" customHeight="false" outlineLevel="0" collapsed="false">
      <c r="T198" s="42"/>
    </row>
    <row r="199" customFormat="false" ht="12.75" hidden="false" customHeight="false" outlineLevel="0" collapsed="false">
      <c r="T199" s="42"/>
    </row>
    <row r="200" customFormat="false" ht="12.75" hidden="false" customHeight="false" outlineLevel="0" collapsed="false">
      <c r="T200" s="42"/>
    </row>
    <row r="201" customFormat="false" ht="12.75" hidden="false" customHeight="false" outlineLevel="0" collapsed="false">
      <c r="T201" s="42"/>
    </row>
    <row r="202" customFormat="false" ht="12.75" hidden="false" customHeight="false" outlineLevel="0" collapsed="false">
      <c r="T202" s="42"/>
    </row>
    <row r="203" customFormat="false" ht="12.75" hidden="false" customHeight="false" outlineLevel="0" collapsed="false">
      <c r="T203" s="42"/>
    </row>
    <row r="204" customFormat="false" ht="12.75" hidden="false" customHeight="false" outlineLevel="0" collapsed="false">
      <c r="T204" s="42"/>
    </row>
    <row r="205" customFormat="false" ht="12.75" hidden="false" customHeight="false" outlineLevel="0" collapsed="false">
      <c r="T205" s="42"/>
    </row>
    <row r="206" customFormat="false" ht="12.75" hidden="false" customHeight="false" outlineLevel="0" collapsed="false">
      <c r="T206" s="42"/>
    </row>
    <row r="207" customFormat="false" ht="12.75" hidden="false" customHeight="false" outlineLevel="0" collapsed="false">
      <c r="T207" s="42"/>
    </row>
    <row r="208" customFormat="false" ht="12.75" hidden="false" customHeight="false" outlineLevel="0" collapsed="false">
      <c r="T208" s="42"/>
    </row>
    <row r="209" customFormat="false" ht="12.75" hidden="false" customHeight="false" outlineLevel="0" collapsed="false">
      <c r="T209" s="42"/>
    </row>
    <row r="210" customFormat="false" ht="12.75" hidden="false" customHeight="false" outlineLevel="0" collapsed="false">
      <c r="T210" s="42"/>
    </row>
    <row r="211" customFormat="false" ht="12.75" hidden="false" customHeight="false" outlineLevel="0" collapsed="false">
      <c r="A211" s="588"/>
      <c r="B211" s="588"/>
      <c r="C211" s="589"/>
      <c r="D211" s="96"/>
      <c r="E211" s="720"/>
      <c r="F211" s="639"/>
      <c r="G211" s="639"/>
      <c r="H211" s="592"/>
      <c r="L211" s="593"/>
      <c r="M211" s="593"/>
      <c r="N211" s="593"/>
      <c r="O211" s="593"/>
      <c r="P211" s="640"/>
      <c r="Q211" s="720"/>
      <c r="R211" s="720"/>
      <c r="S211" s="640"/>
      <c r="T211" s="640"/>
      <c r="U211" s="716"/>
    </row>
    <row r="212" customFormat="false" ht="20.25" hidden="false" customHeight="false" outlineLevel="0" collapsed="false">
      <c r="A212" s="567"/>
      <c r="P212" s="565"/>
      <c r="Q212" s="566"/>
      <c r="R212" s="566"/>
      <c r="S212" s="565"/>
      <c r="T212" s="566"/>
    </row>
    <row r="213" customFormat="false" ht="12.75" hidden="false" customHeight="false" outlineLevel="0" collapsed="false">
      <c r="A213" s="48"/>
      <c r="B213" s="570"/>
      <c r="C213" s="48"/>
      <c r="D213" s="48"/>
      <c r="E213" s="48"/>
      <c r="F213" s="571"/>
      <c r="G213" s="571"/>
      <c r="H213" s="79"/>
      <c r="I213" s="79"/>
      <c r="J213" s="79"/>
      <c r="K213" s="53"/>
      <c r="L213" s="53"/>
      <c r="M213" s="53"/>
      <c r="N213" s="53"/>
      <c r="O213" s="53"/>
      <c r="P213" s="572"/>
      <c r="Q213" s="48"/>
      <c r="R213" s="48"/>
      <c r="S213" s="572"/>
      <c r="T213" s="47"/>
    </row>
    <row r="214" customFormat="false" ht="13.5" hidden="false" customHeight="false" outlineLevel="0" collapsed="false">
      <c r="A214" s="55"/>
      <c r="B214" s="55"/>
      <c r="C214" s="55"/>
      <c r="D214" s="55"/>
      <c r="E214" s="55"/>
      <c r="F214" s="573"/>
      <c r="G214" s="573"/>
      <c r="H214" s="59"/>
      <c r="I214" s="59"/>
      <c r="J214" s="59"/>
      <c r="K214" s="59"/>
      <c r="L214" s="59"/>
      <c r="M214" s="59"/>
      <c r="N214" s="59"/>
      <c r="O214" s="59"/>
      <c r="P214" s="574"/>
      <c r="Q214" s="77"/>
      <c r="R214" s="77"/>
      <c r="S214" s="575"/>
      <c r="T214" s="576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S215" s="0"/>
      <c r="T215" s="0"/>
      <c r="U215" s="716"/>
    </row>
    <row r="216" customFormat="false" ht="12.75" hidden="false" customHeight="false" outlineLevel="0" collapsed="false">
      <c r="T216" s="42"/>
    </row>
    <row r="217" customFormat="false" ht="12.75" hidden="false" customHeight="false" outlineLevel="0" collapsed="false">
      <c r="T217" s="42"/>
    </row>
    <row r="218" customFormat="false" ht="12.75" hidden="false" customHeight="false" outlineLevel="0" collapsed="false">
      <c r="T218" s="42"/>
    </row>
    <row r="219" customFormat="false" ht="12.75" hidden="false" customHeight="false" outlineLevel="0" collapsed="false">
      <c r="T219" s="42"/>
    </row>
    <row r="220" customFormat="false" ht="12.75" hidden="false" customHeight="false" outlineLevel="0" collapsed="false">
      <c r="T220" s="42"/>
    </row>
    <row r="221" customFormat="false" ht="12.75" hidden="false" customHeight="false" outlineLevel="0" collapsed="false">
      <c r="T221" s="42"/>
    </row>
    <row r="222" customFormat="false" ht="12.75" hidden="false" customHeight="false" outlineLevel="0" collapsed="false">
      <c r="T222" s="42"/>
    </row>
    <row r="223" customFormat="false" ht="12.75" hidden="false" customHeight="false" outlineLevel="0" collapsed="false">
      <c r="T223" s="42"/>
    </row>
    <row r="224" customFormat="false" ht="12.75" hidden="false" customHeight="false" outlineLevel="0" collapsed="false">
      <c r="T224" s="42"/>
    </row>
    <row r="225" customFormat="false" ht="12.75" hidden="false" customHeight="false" outlineLevel="0" collapsed="false">
      <c r="T225" s="42"/>
    </row>
    <row r="226" customFormat="false" ht="12.75" hidden="false" customHeight="false" outlineLevel="0" collapsed="false">
      <c r="T226" s="42"/>
    </row>
    <row r="227" customFormat="false" ht="12.75" hidden="false" customHeight="false" outlineLevel="0" collapsed="false">
      <c r="T227" s="42"/>
    </row>
    <row r="228" customFormat="false" ht="12.75" hidden="false" customHeight="false" outlineLevel="0" collapsed="false">
      <c r="T228" s="42"/>
    </row>
    <row r="229" customFormat="false" ht="12.75" hidden="false" customHeight="false" outlineLevel="0" collapsed="false">
      <c r="T229" s="42"/>
    </row>
    <row r="230" customFormat="false" ht="12.75" hidden="false" customHeight="false" outlineLevel="0" collapsed="false">
      <c r="T230" s="42"/>
    </row>
    <row r="231" customFormat="false" ht="12.75" hidden="false" customHeight="false" outlineLevel="0" collapsed="false">
      <c r="T231" s="42"/>
    </row>
    <row r="232" customFormat="false" ht="12.75" hidden="false" customHeight="false" outlineLevel="0" collapsed="false">
      <c r="T232" s="42"/>
    </row>
    <row r="233" customFormat="false" ht="12.75" hidden="false" customHeight="false" outlineLevel="0" collapsed="false">
      <c r="T233" s="42"/>
    </row>
    <row r="234" customFormat="false" ht="12.75" hidden="false" customHeight="false" outlineLevel="0" collapsed="false">
      <c r="T234" s="42"/>
    </row>
    <row r="235" customFormat="false" ht="12.75" hidden="false" customHeight="false" outlineLevel="0" collapsed="false">
      <c r="T235" s="42"/>
    </row>
    <row r="236" customFormat="false" ht="12.75" hidden="false" customHeight="false" outlineLevel="0" collapsed="false">
      <c r="T236" s="42"/>
    </row>
    <row r="237" customFormat="false" ht="12.75" hidden="false" customHeight="false" outlineLevel="0" collapsed="false">
      <c r="T237" s="42"/>
    </row>
    <row r="238" customFormat="false" ht="12.75" hidden="false" customHeight="false" outlineLevel="0" collapsed="false">
      <c r="T238" s="42"/>
    </row>
    <row r="239" customFormat="false" ht="12.75" hidden="false" customHeight="false" outlineLevel="0" collapsed="false">
      <c r="T239" s="42"/>
    </row>
    <row r="240" customFormat="false" ht="12.75" hidden="false" customHeight="false" outlineLevel="0" collapsed="false">
      <c r="T240" s="42"/>
    </row>
    <row r="241" customFormat="false" ht="12.75" hidden="false" customHeight="false" outlineLevel="0" collapsed="false">
      <c r="T241" s="42"/>
    </row>
    <row r="242" customFormat="false" ht="12.75" hidden="false" customHeight="false" outlineLevel="0" collapsed="false">
      <c r="T242" s="42"/>
    </row>
    <row r="243" customFormat="false" ht="12.75" hidden="false" customHeight="false" outlineLevel="0" collapsed="false">
      <c r="T243" s="42"/>
    </row>
    <row r="244" customFormat="false" ht="12.75" hidden="false" customHeight="false" outlineLevel="0" collapsed="false">
      <c r="T244" s="42"/>
    </row>
    <row r="245" customFormat="false" ht="12.75" hidden="false" customHeight="false" outlineLevel="0" collapsed="false">
      <c r="T245" s="42"/>
    </row>
    <row r="246" customFormat="false" ht="12.75" hidden="false" customHeight="false" outlineLevel="0" collapsed="false">
      <c r="T246" s="42"/>
    </row>
    <row r="247" customFormat="false" ht="12.75" hidden="false" customHeight="false" outlineLevel="0" collapsed="false">
      <c r="T247" s="42"/>
    </row>
    <row r="248" customFormat="false" ht="12.75" hidden="false" customHeight="false" outlineLevel="0" collapsed="false">
      <c r="T248" s="42"/>
    </row>
    <row r="249" customFormat="false" ht="12.75" hidden="false" customHeight="false" outlineLevel="0" collapsed="false">
      <c r="T249" s="42"/>
    </row>
    <row r="250" customFormat="false" ht="12.75" hidden="false" customHeight="false" outlineLevel="0" collapsed="false">
      <c r="T250" s="42"/>
    </row>
    <row r="251" customFormat="false" ht="12.75" hidden="false" customHeight="false" outlineLevel="0" collapsed="false">
      <c r="T251" s="42"/>
    </row>
    <row r="252" customFormat="false" ht="12.75" hidden="false" customHeight="false" outlineLevel="0" collapsed="false">
      <c r="T252" s="42"/>
    </row>
    <row r="253" customFormat="false" ht="12.75" hidden="false" customHeight="false" outlineLevel="0" collapsed="false">
      <c r="T253" s="42"/>
    </row>
    <row r="254" customFormat="false" ht="12.75" hidden="false" customHeight="false" outlineLevel="0" collapsed="false">
      <c r="T254" s="42"/>
    </row>
    <row r="255" customFormat="false" ht="12.75" hidden="false" customHeight="false" outlineLevel="0" collapsed="false">
      <c r="T255" s="42"/>
    </row>
    <row r="256" customFormat="false" ht="12.75" hidden="false" customHeight="false" outlineLevel="0" collapsed="false">
      <c r="T256" s="42"/>
    </row>
    <row r="257" customFormat="false" ht="12.75" hidden="false" customHeight="false" outlineLevel="0" collapsed="false">
      <c r="T257" s="42"/>
    </row>
    <row r="258" customFormat="false" ht="12.75" hidden="false" customHeight="false" outlineLevel="0" collapsed="false">
      <c r="T258" s="42"/>
    </row>
    <row r="259" customFormat="false" ht="12.75" hidden="false" customHeight="false" outlineLevel="0" collapsed="false">
      <c r="T259" s="42"/>
    </row>
    <row r="260" customFormat="false" ht="12.75" hidden="false" customHeight="false" outlineLevel="0" collapsed="false">
      <c r="T260" s="42"/>
    </row>
    <row r="261" customFormat="false" ht="12.75" hidden="false" customHeight="false" outlineLevel="0" collapsed="false">
      <c r="T261" s="42"/>
    </row>
    <row r="262" customFormat="false" ht="12.75" hidden="false" customHeight="false" outlineLevel="0" collapsed="false">
      <c r="T262" s="42"/>
    </row>
    <row r="263" customFormat="false" ht="12.75" hidden="false" customHeight="false" outlineLevel="0" collapsed="false">
      <c r="T263" s="42"/>
    </row>
    <row r="264" customFormat="false" ht="12.75" hidden="false" customHeight="false" outlineLevel="0" collapsed="false">
      <c r="T264" s="42"/>
    </row>
    <row r="265" customFormat="false" ht="12.75" hidden="false" customHeight="false" outlineLevel="0" collapsed="false">
      <c r="T265" s="42"/>
    </row>
    <row r="266" customFormat="false" ht="12.75" hidden="false" customHeight="false" outlineLevel="0" collapsed="false">
      <c r="T266" s="42"/>
    </row>
    <row r="267" customFormat="false" ht="12.75" hidden="false" customHeight="false" outlineLevel="0" collapsed="false">
      <c r="T267" s="42"/>
    </row>
    <row r="268" customFormat="false" ht="12.75" hidden="false" customHeight="false" outlineLevel="0" collapsed="false">
      <c r="T268" s="42"/>
    </row>
    <row r="269" customFormat="false" ht="12.75" hidden="false" customHeight="false" outlineLevel="0" collapsed="false">
      <c r="T269" s="42"/>
    </row>
    <row r="270" customFormat="false" ht="12.75" hidden="false" customHeight="false" outlineLevel="0" collapsed="false">
      <c r="T270" s="42"/>
    </row>
    <row r="271" customFormat="false" ht="12.75" hidden="false" customHeight="false" outlineLevel="0" collapsed="false">
      <c r="T271" s="42"/>
    </row>
    <row r="272" customFormat="false" ht="12.75" hidden="false" customHeight="false" outlineLevel="0" collapsed="false">
      <c r="T272" s="42"/>
    </row>
    <row r="273" customFormat="false" ht="12.75" hidden="false" customHeight="false" outlineLevel="0" collapsed="false">
      <c r="T273" s="42"/>
    </row>
    <row r="274" customFormat="false" ht="12.75" hidden="false" customHeight="false" outlineLevel="0" collapsed="false">
      <c r="T274" s="42"/>
    </row>
    <row r="275" customFormat="false" ht="12.75" hidden="false" customHeight="false" outlineLevel="0" collapsed="false">
      <c r="T275" s="42"/>
    </row>
    <row r="276" customFormat="false" ht="12.75" hidden="false" customHeight="false" outlineLevel="0" collapsed="false">
      <c r="T276" s="42"/>
    </row>
    <row r="277" customFormat="false" ht="12.75" hidden="false" customHeight="false" outlineLevel="0" collapsed="false">
      <c r="T277" s="42"/>
    </row>
    <row r="278" customFormat="false" ht="12.75" hidden="false" customHeight="false" outlineLevel="0" collapsed="false">
      <c r="T278" s="42"/>
    </row>
    <row r="279" customFormat="false" ht="12.75" hidden="false" customHeight="false" outlineLevel="0" collapsed="false">
      <c r="T279" s="42"/>
    </row>
    <row r="280" customFormat="false" ht="12.75" hidden="false" customHeight="false" outlineLevel="0" collapsed="false">
      <c r="T280" s="42"/>
    </row>
    <row r="281" customFormat="false" ht="12.75" hidden="false" customHeight="false" outlineLevel="0" collapsed="false">
      <c r="T281" s="42"/>
    </row>
    <row r="282" customFormat="false" ht="12.75" hidden="false" customHeight="false" outlineLevel="0" collapsed="false">
      <c r="T282" s="42"/>
    </row>
    <row r="283" customFormat="false" ht="12.75" hidden="false" customHeight="false" outlineLevel="0" collapsed="false">
      <c r="T283" s="42"/>
    </row>
    <row r="284" customFormat="false" ht="12.75" hidden="false" customHeight="false" outlineLevel="0" collapsed="false">
      <c r="T284" s="42"/>
    </row>
    <row r="285" customFormat="false" ht="12.75" hidden="false" customHeight="false" outlineLevel="0" collapsed="false">
      <c r="T285" s="42"/>
    </row>
    <row r="286" customFormat="false" ht="12.75" hidden="false" customHeight="false" outlineLevel="0" collapsed="false">
      <c r="T286" s="42"/>
    </row>
    <row r="287" customFormat="false" ht="12.75" hidden="false" customHeight="false" outlineLevel="0" collapsed="false">
      <c r="T287" s="42"/>
    </row>
    <row r="288" customFormat="false" ht="12.75" hidden="false" customHeight="false" outlineLevel="0" collapsed="false">
      <c r="T288" s="42"/>
    </row>
    <row r="289" customFormat="false" ht="12.75" hidden="false" customHeight="false" outlineLevel="0" collapsed="false">
      <c r="T289" s="42"/>
    </row>
    <row r="290" customFormat="false" ht="12.75" hidden="false" customHeight="false" outlineLevel="0" collapsed="false">
      <c r="T290" s="42"/>
    </row>
    <row r="291" customFormat="false" ht="12.75" hidden="false" customHeight="false" outlineLevel="0" collapsed="false">
      <c r="T291" s="42"/>
    </row>
    <row r="292" customFormat="false" ht="12.75" hidden="false" customHeight="false" outlineLevel="0" collapsed="false">
      <c r="T292" s="42"/>
    </row>
    <row r="293" customFormat="false" ht="12.75" hidden="false" customHeight="false" outlineLevel="0" collapsed="false">
      <c r="T293" s="42"/>
    </row>
    <row r="294" customFormat="false" ht="12.75" hidden="false" customHeight="false" outlineLevel="0" collapsed="false">
      <c r="T294" s="42"/>
    </row>
  </sheetData>
  <printOptions headings="false" gridLines="false" gridLinesSet="true" horizontalCentered="false" verticalCentered="false"/>
  <pageMargins left="0.5" right="0.5" top="0.5" bottom="0.2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2"/>
  <sheetViews>
    <sheetView showFormulas="false" showGridLines="true" showRowColHeaders="true" showZeros="true" rightToLeft="false" tabSelected="false" showOutlineSymbols="true" defaultGridColor="true" view="pageBreakPreview" topLeftCell="A12" colorId="64" zoomScale="100" zoomScaleNormal="75" zoomScalePageLayoutView="100" workbookViewId="0">
      <selection pane="topLeft" activeCell="E46" activeCellId="0" sqref="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12.85"/>
    <col collapsed="false" customWidth="true" hidden="false" outlineLevel="0" max="2" min="2" style="0" width="24.56"/>
    <col collapsed="false" customWidth="true" hidden="false" outlineLevel="0" max="3" min="3" style="30" width="16.56"/>
    <col collapsed="false" customWidth="true" hidden="false" outlineLevel="0" max="4" min="4" style="0" width="13.85"/>
    <col collapsed="false" customWidth="true" hidden="false" outlineLevel="0" max="5" min="5" style="0" width="10.85"/>
    <col collapsed="false" customWidth="true" hidden="false" outlineLevel="0" max="6" min="6" style="0" width="3.56"/>
    <col collapsed="false" customWidth="true" hidden="false" outlineLevel="0" max="8" min="7" style="0" width="9.99"/>
    <col collapsed="false" customWidth="true" hidden="false" outlineLevel="0" max="9" min="9" style="0" width="11.28"/>
    <col collapsed="false" customWidth="true" hidden="false" outlineLevel="0" max="18" min="10" style="0" width="11.42"/>
    <col collapsed="false" customWidth="true" hidden="false" outlineLevel="0" max="19" min="19" style="0" width="2.28"/>
    <col collapsed="false" customWidth="true" hidden="false" outlineLevel="0" max="20" min="20" style="0" width="12.28"/>
    <col collapsed="false" customWidth="true" hidden="false" outlineLevel="0" max="21" min="21" style="0" width="10.85"/>
  </cols>
  <sheetData>
    <row r="1" customFormat="false" ht="12" hidden="false" customHeight="true" outlineLevel="0" collapsed="false">
      <c r="G1" s="0" t="n">
        <v>31</v>
      </c>
      <c r="H1" s="0" t="n">
        <v>28</v>
      </c>
      <c r="I1" s="0" t="n">
        <v>31</v>
      </c>
      <c r="J1" s="0" t="n">
        <v>30</v>
      </c>
      <c r="K1" s="0" t="n">
        <v>31</v>
      </c>
      <c r="L1" s="0" t="n">
        <v>30</v>
      </c>
      <c r="M1" s="0" t="n">
        <v>31</v>
      </c>
      <c r="N1" s="0" t="n">
        <v>31</v>
      </c>
      <c r="O1" s="0" t="n">
        <v>30</v>
      </c>
      <c r="P1" s="0" t="n">
        <v>31</v>
      </c>
      <c r="Q1" s="0" t="n">
        <v>30</v>
      </c>
      <c r="R1" s="0" t="n">
        <v>31</v>
      </c>
    </row>
    <row r="2" customFormat="false" ht="12.75" hidden="false" customHeight="false" outlineLevel="0" collapsed="false">
      <c r="A2" s="44" t="s">
        <v>0</v>
      </c>
    </row>
    <row r="3" customFormat="false" ht="12.75" hidden="false" customHeight="false" outlineLevel="0" collapsed="false">
      <c r="A3" s="44" t="s">
        <v>686</v>
      </c>
    </row>
    <row r="4" customFormat="false" ht="12.75" hidden="false" customHeight="false" outlineLevel="0" collapsed="false">
      <c r="A4" s="745" t="s">
        <v>687</v>
      </c>
    </row>
    <row r="5" customFormat="false" ht="12.75" hidden="false" customHeight="false" outlineLevel="0" collapsed="false">
      <c r="A5" s="42" t="str">
        <f aca="true">CELL("filename")</f>
        <v>'file:///mnt/12tb/@roms/datasets/enron/EDRM Enron Email Data Set v2 XML/filtered-attachments/xls/PLAN_FORECAST_DESIGN_MASTER.xls'#$Surcharges Detail</v>
      </c>
    </row>
    <row r="6" customFormat="false" ht="12.75" hidden="false" customHeight="false" outlineLevel="0" collapsed="false">
      <c r="B6" s="746" t="n">
        <f aca="true">NOW()</f>
        <v>45926.8875175917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747" t="s">
        <v>688</v>
      </c>
      <c r="B8" s="748"/>
      <c r="C8" s="692"/>
    </row>
    <row r="9" customFormat="false" ht="12.75" hidden="false" customHeight="false" outlineLevel="0" collapsed="false">
      <c r="A9" s="749"/>
      <c r="B9" s="602"/>
      <c r="C9" s="692"/>
    </row>
    <row r="10" customFormat="false" ht="12.75" hidden="false" customHeight="false" outlineLevel="0" collapsed="false">
      <c r="A10" s="750" t="s">
        <v>689</v>
      </c>
      <c r="B10" s="19" t="s">
        <v>39</v>
      </c>
      <c r="C10" s="19"/>
      <c r="D10" s="19" t="s">
        <v>690</v>
      </c>
      <c r="E10" s="19" t="s">
        <v>691</v>
      </c>
      <c r="F10" s="19"/>
      <c r="G10" s="19" t="s">
        <v>98</v>
      </c>
      <c r="H10" s="19" t="s">
        <v>99</v>
      </c>
      <c r="I10" s="19" t="s">
        <v>100</v>
      </c>
      <c r="J10" s="19" t="s">
        <v>101</v>
      </c>
      <c r="K10" s="19" t="s">
        <v>102</v>
      </c>
      <c r="L10" s="19" t="s">
        <v>103</v>
      </c>
      <c r="M10" s="19" t="s">
        <v>104</v>
      </c>
      <c r="N10" s="19" t="s">
        <v>105</v>
      </c>
      <c r="O10" s="19" t="s">
        <v>106</v>
      </c>
      <c r="P10" s="19" t="s">
        <v>107</v>
      </c>
      <c r="Q10" s="19" t="s">
        <v>108</v>
      </c>
      <c r="R10" s="19" t="s">
        <v>109</v>
      </c>
      <c r="S10" s="19"/>
      <c r="T10" s="19" t="s">
        <v>35</v>
      </c>
      <c r="U10" s="19"/>
      <c r="V10" s="19"/>
      <c r="W10" s="19"/>
    </row>
    <row r="11" customFormat="false" ht="8.25" hidden="false" customHeight="true" outlineLevel="0" collapsed="false">
      <c r="A11" s="750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customFormat="false" ht="13.5" hidden="false" customHeight="true" outlineLevel="0" collapsed="false">
      <c r="A12" s="751" t="s">
        <v>36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customFormat="false" ht="13.5" hidden="false" customHeight="true" outlineLevel="0" collapsed="false">
      <c r="A13" s="750" t="s">
        <v>157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customFormat="false" ht="12.75" hidden="false" customHeight="false" outlineLevel="0" collapsed="false">
      <c r="A14" s="30" t="n">
        <v>8255</v>
      </c>
      <c r="B14" s="25" t="s">
        <v>149</v>
      </c>
      <c r="C14" s="274"/>
      <c r="D14" s="7" t="n">
        <v>306000</v>
      </c>
      <c r="E14" s="752" t="n">
        <v>0.002</v>
      </c>
      <c r="G14" s="63" t="n">
        <f aca="false">ROUND($D14*$E14*G$1,0)</f>
        <v>18972</v>
      </c>
      <c r="H14" s="63" t="n">
        <f aca="false">ROUND($D14*$E14*H$1,0)</f>
        <v>17136</v>
      </c>
      <c r="I14" s="63" t="n">
        <f aca="false">ROUND($D14*$E14*I$1,0)</f>
        <v>18972</v>
      </c>
      <c r="J14" s="63" t="n">
        <f aca="false">ROUND($D14*$E14*J$1,0)</f>
        <v>18360</v>
      </c>
      <c r="K14" s="63" t="n">
        <f aca="false">ROUND($D14*$E14*K$1,0)</f>
        <v>18972</v>
      </c>
      <c r="L14" s="63" t="n">
        <f aca="false">ROUND($D14*$E14*L$1,0)</f>
        <v>18360</v>
      </c>
      <c r="M14" s="63" t="n">
        <f aca="false">ROUND($D14*$E14*M$1,0)</f>
        <v>18972</v>
      </c>
      <c r="N14" s="63" t="n">
        <f aca="false">ROUND($D14*$E14*N$1,0)</f>
        <v>18972</v>
      </c>
      <c r="O14" s="63" t="n">
        <f aca="false">ROUND($D14*$E14*O$1,0)</f>
        <v>18360</v>
      </c>
      <c r="P14" s="63" t="n">
        <f aca="false">ROUND($D14*$E14*P$1,0)</f>
        <v>18972</v>
      </c>
      <c r="Q14" s="63" t="n">
        <f aca="false">ROUND($D14*$E14*Q$1,0)</f>
        <v>18360</v>
      </c>
      <c r="R14" s="63" t="n">
        <f aca="false">ROUND($D14*$E14*R$1,0)</f>
        <v>18972</v>
      </c>
      <c r="S14" s="753"/>
      <c r="T14" s="63" t="n">
        <f aca="false">SUM(G14:S14)</f>
        <v>223380</v>
      </c>
    </row>
    <row r="15" customFormat="false" ht="12.75" hidden="false" customHeight="false" outlineLevel="0" collapsed="false">
      <c r="A15" s="94" t="n">
        <v>26683</v>
      </c>
      <c r="B15" s="617" t="s">
        <v>637</v>
      </c>
      <c r="C15" s="94"/>
      <c r="D15" s="7" t="n">
        <v>8000</v>
      </c>
      <c r="E15" s="752" t="n">
        <v>0.002</v>
      </c>
      <c r="G15" s="753" t="n">
        <f aca="false">ROUND($D15*$E15*G$1,0)</f>
        <v>496</v>
      </c>
      <c r="H15" s="753" t="n">
        <f aca="false">ROUND($D15*$E15*H$1,0)</f>
        <v>448</v>
      </c>
      <c r="I15" s="753" t="n">
        <f aca="false">ROUND($D15*$E15*I$1,0)</f>
        <v>496</v>
      </c>
      <c r="J15" s="753" t="n">
        <f aca="false">ROUND($D15*$E15*J$1,0)</f>
        <v>480</v>
      </c>
      <c r="K15" s="753" t="n">
        <f aca="false">ROUND($D15*$E15*K$1,0)</f>
        <v>496</v>
      </c>
      <c r="L15" s="753" t="n">
        <f aca="false">ROUND($D15*$E15*L$1,0)</f>
        <v>480</v>
      </c>
      <c r="M15" s="753" t="n">
        <f aca="false">ROUND($D15*$E15*M$1,0)</f>
        <v>496</v>
      </c>
      <c r="N15" s="753" t="n">
        <f aca="false">ROUND($D15*$E15*N$1,0)</f>
        <v>496</v>
      </c>
      <c r="O15" s="753" t="n">
        <f aca="false">ROUND($D15*$E15*O$1,0)</f>
        <v>480</v>
      </c>
      <c r="P15" s="753" t="n">
        <f aca="false">ROUND($D15*$E15*P$1,0)</f>
        <v>496</v>
      </c>
      <c r="Q15" s="753" t="n">
        <f aca="false">ROUND($D15*$E15*Q$1,0)</f>
        <v>480</v>
      </c>
      <c r="R15" s="753" t="n">
        <f aca="false">ROUND($D15*$E15*R$1,0)</f>
        <v>496</v>
      </c>
      <c r="S15" s="753"/>
      <c r="T15" s="63" t="n">
        <f aca="false">SUM(G15:S15)</f>
        <v>5840</v>
      </c>
    </row>
    <row r="16" customFormat="false" ht="12.75" hidden="false" customHeight="false" outlineLevel="0" collapsed="false">
      <c r="A16" s="700" t="n">
        <v>27340</v>
      </c>
      <c r="B16" s="754" t="s">
        <v>646</v>
      </c>
      <c r="C16" s="95" t="s">
        <v>692</v>
      </c>
      <c r="D16" s="7" t="n">
        <v>20000</v>
      </c>
      <c r="E16" s="752" t="n">
        <v>0.002</v>
      </c>
      <c r="G16" s="753" t="n">
        <f aca="false">ROUND($D16*$E16*G$1,0)</f>
        <v>1240</v>
      </c>
      <c r="H16" s="753" t="n">
        <v>0</v>
      </c>
      <c r="I16" s="753" t="n">
        <v>0</v>
      </c>
      <c r="J16" s="753" t="n">
        <v>0</v>
      </c>
      <c r="K16" s="753" t="n">
        <v>0</v>
      </c>
      <c r="L16" s="753" t="n">
        <v>0</v>
      </c>
      <c r="M16" s="753" t="n">
        <v>0</v>
      </c>
      <c r="N16" s="753" t="n">
        <v>0</v>
      </c>
      <c r="O16" s="753" t="n">
        <v>0</v>
      </c>
      <c r="P16" s="753" t="n">
        <v>0</v>
      </c>
      <c r="Q16" s="753" t="n">
        <v>0</v>
      </c>
      <c r="R16" s="753" t="n">
        <v>0</v>
      </c>
      <c r="S16" s="753"/>
      <c r="T16" s="63" t="n">
        <f aca="false">SUM(G16:S16)</f>
        <v>1240</v>
      </c>
    </row>
    <row r="17" customFormat="false" ht="12.75" hidden="false" customHeight="false" outlineLevel="0" collapsed="false">
      <c r="A17" s="94" t="n">
        <v>27581</v>
      </c>
      <c r="B17" s="617" t="s">
        <v>627</v>
      </c>
      <c r="C17" s="94" t="s">
        <v>693</v>
      </c>
      <c r="D17" s="7" t="n">
        <v>14000</v>
      </c>
      <c r="E17" s="752" t="n">
        <v>0</v>
      </c>
      <c r="G17" s="753" t="n">
        <v>0</v>
      </c>
      <c r="H17" s="753" t="n">
        <v>0</v>
      </c>
      <c r="I17" s="753" t="n">
        <v>0</v>
      </c>
      <c r="J17" s="753" t="n">
        <f aca="false">ROUND($D17*$E17*J$1,0)</f>
        <v>0</v>
      </c>
      <c r="K17" s="753" t="n">
        <f aca="false">ROUND($D17*$E17*K$1,0)</f>
        <v>0</v>
      </c>
      <c r="L17" s="753" t="n">
        <f aca="false">ROUND($D17*$E17*L$1,0)</f>
        <v>0</v>
      </c>
      <c r="M17" s="753" t="n">
        <f aca="false">ROUND($D17*$E17*M$1,0)</f>
        <v>0</v>
      </c>
      <c r="N17" s="753" t="n">
        <f aca="false">ROUND($D17*$E17*N$1,0)</f>
        <v>0</v>
      </c>
      <c r="O17" s="753" t="n">
        <f aca="false">ROUND($D17*$E17*O$1,0)</f>
        <v>0</v>
      </c>
      <c r="P17" s="753" t="n">
        <f aca="false">ROUND($D17*$E17*P$1,0)</f>
        <v>0</v>
      </c>
      <c r="Q17" s="753" t="n">
        <v>0</v>
      </c>
      <c r="R17" s="753" t="n">
        <v>0</v>
      </c>
      <c r="S17" s="753"/>
      <c r="T17" s="63" t="n">
        <f aca="false">SUM(G17:S17)</f>
        <v>0</v>
      </c>
    </row>
    <row r="18" customFormat="false" ht="12.75" hidden="false" customHeight="false" outlineLevel="0" collapsed="false">
      <c r="A18" s="30"/>
      <c r="B18" s="25"/>
      <c r="C18" s="274"/>
      <c r="D18" s="7"/>
    </row>
    <row r="19" customFormat="false" ht="12.75" hidden="false" customHeight="false" outlineLevel="0" collapsed="false">
      <c r="A19" s="750" t="s">
        <v>694</v>
      </c>
      <c r="B19" s="25"/>
      <c r="C19" s="274"/>
      <c r="D19" s="7"/>
    </row>
    <row r="20" customFormat="false" ht="12.75" hidden="false" customHeight="false" outlineLevel="0" collapsed="false">
      <c r="A20" s="94" t="n">
        <v>20746</v>
      </c>
      <c r="B20" s="617" t="s">
        <v>670</v>
      </c>
      <c r="C20" s="94"/>
      <c r="D20" s="7" t="n">
        <v>20000</v>
      </c>
      <c r="E20" s="752" t="n">
        <v>0.002</v>
      </c>
      <c r="G20" s="63" t="n">
        <f aca="false">ROUND($D20*$E20*G$1,0)</f>
        <v>1240</v>
      </c>
      <c r="H20" s="63" t="n">
        <f aca="false">ROUND($D20*$E20*H$1,0)</f>
        <v>1120</v>
      </c>
      <c r="I20" s="63" t="n">
        <f aca="false">ROUND($D20*$E20*I$1,0)</f>
        <v>1240</v>
      </c>
      <c r="J20" s="63" t="n">
        <f aca="false">ROUND($D20*$E20*J$1,0)</f>
        <v>1200</v>
      </c>
      <c r="K20" s="63" t="n">
        <f aca="false">ROUND($D20*$E20*K$1,0)</f>
        <v>1240</v>
      </c>
      <c r="L20" s="63" t="n">
        <f aca="false">ROUND($D20*$E20*L$1,0)</f>
        <v>1200</v>
      </c>
      <c r="M20" s="63" t="n">
        <f aca="false">ROUND($D20*$E20*M$1,0)</f>
        <v>1240</v>
      </c>
      <c r="N20" s="63" t="n">
        <f aca="false">ROUND($D20*$E20*N$1,0)</f>
        <v>1240</v>
      </c>
      <c r="O20" s="63" t="n">
        <f aca="false">ROUND($D20*$E20*O$1,0)</f>
        <v>1200</v>
      </c>
      <c r="P20" s="63" t="n">
        <f aca="false">ROUND($D20*$E20*P$1,0)</f>
        <v>1240</v>
      </c>
      <c r="Q20" s="63" t="n">
        <f aca="false">ROUND($D20*$E20*Q$1,0)</f>
        <v>1200</v>
      </c>
      <c r="R20" s="63" t="n">
        <f aca="false">ROUND($D20*$E20*R$1,0)</f>
        <v>1240</v>
      </c>
      <c r="S20" s="753"/>
      <c r="T20" s="63" t="n">
        <f aca="false">SUM(G20:S20)</f>
        <v>14600</v>
      </c>
    </row>
    <row r="21" customFormat="false" ht="12.75" hidden="false" customHeight="false" outlineLevel="0" collapsed="false">
      <c r="A21" s="94" t="n">
        <v>20747</v>
      </c>
      <c r="B21" s="617" t="s">
        <v>672</v>
      </c>
      <c r="C21" s="95" t="s">
        <v>695</v>
      </c>
      <c r="D21" s="7" t="n">
        <v>10000</v>
      </c>
      <c r="E21" s="752" t="n">
        <v>0.002</v>
      </c>
      <c r="G21" s="753" t="n">
        <f aca="false">ROUND($D21*$E21*G$1,0)</f>
        <v>620</v>
      </c>
      <c r="H21" s="753" t="n">
        <f aca="false">ROUND($D21*$E21*H$1,0)</f>
        <v>560</v>
      </c>
      <c r="I21" s="753" t="n">
        <v>0</v>
      </c>
      <c r="J21" s="753" t="n">
        <v>0</v>
      </c>
      <c r="K21" s="753" t="n">
        <v>0</v>
      </c>
      <c r="L21" s="753" t="n">
        <v>0</v>
      </c>
      <c r="M21" s="753" t="n">
        <v>0</v>
      </c>
      <c r="N21" s="753" t="n">
        <v>0</v>
      </c>
      <c r="O21" s="753" t="n">
        <v>0</v>
      </c>
      <c r="P21" s="753" t="n">
        <v>0</v>
      </c>
      <c r="Q21" s="753" t="n">
        <v>0</v>
      </c>
      <c r="R21" s="753" t="n">
        <v>0</v>
      </c>
      <c r="S21" s="753"/>
      <c r="T21" s="63" t="n">
        <f aca="false">SUM(G21:S21)</f>
        <v>1180</v>
      </c>
    </row>
    <row r="22" customFormat="false" ht="12.75" hidden="false" customHeight="false" outlineLevel="0" collapsed="false">
      <c r="A22" s="94" t="n">
        <v>20748</v>
      </c>
      <c r="B22" s="617" t="s">
        <v>672</v>
      </c>
      <c r="C22" s="95" t="s">
        <v>695</v>
      </c>
      <c r="D22" s="7" t="n">
        <v>10000</v>
      </c>
      <c r="E22" s="752" t="n">
        <v>0.0012</v>
      </c>
      <c r="G22" s="753" t="n">
        <f aca="false">ROUND($D22*$E22*G$1,0)</f>
        <v>372</v>
      </c>
      <c r="H22" s="753" t="n">
        <f aca="false">ROUND($D22*$E22*H$1,0)</f>
        <v>336</v>
      </c>
      <c r="I22" s="753" t="n">
        <v>0</v>
      </c>
      <c r="J22" s="753" t="n">
        <v>0</v>
      </c>
      <c r="K22" s="753" t="n">
        <v>0</v>
      </c>
      <c r="L22" s="753" t="n">
        <v>0</v>
      </c>
      <c r="M22" s="753" t="n">
        <v>0</v>
      </c>
      <c r="N22" s="753" t="n">
        <v>0</v>
      </c>
      <c r="O22" s="753" t="n">
        <v>0</v>
      </c>
      <c r="P22" s="753" t="n">
        <v>0</v>
      </c>
      <c r="Q22" s="753" t="n">
        <v>0</v>
      </c>
      <c r="R22" s="753" t="n">
        <v>0</v>
      </c>
      <c r="S22" s="753"/>
      <c r="T22" s="63" t="n">
        <f aca="false">SUM(G22:S22)</f>
        <v>708</v>
      </c>
    </row>
    <row r="23" customFormat="false" ht="12.75" hidden="false" customHeight="false" outlineLevel="0" collapsed="false">
      <c r="A23" s="94" t="n">
        <v>21165</v>
      </c>
      <c r="B23" s="617" t="s">
        <v>675</v>
      </c>
      <c r="C23" s="94"/>
      <c r="D23" s="7" t="n">
        <v>150000</v>
      </c>
      <c r="E23" s="752" t="n">
        <v>0.002</v>
      </c>
      <c r="G23" s="753" t="n">
        <f aca="false">ROUND($D23*$E23*G$1,0)</f>
        <v>9300</v>
      </c>
      <c r="H23" s="753" t="n">
        <f aca="false">ROUND($D23*$E23*H$1,0)</f>
        <v>8400</v>
      </c>
      <c r="I23" s="753" t="n">
        <f aca="false">ROUND($D23*$E23*I$1,0)</f>
        <v>9300</v>
      </c>
      <c r="J23" s="753" t="n">
        <f aca="false">ROUND($D23*$E23*J$1,0)</f>
        <v>9000</v>
      </c>
      <c r="K23" s="753" t="n">
        <f aca="false">ROUND($D23*$E23*K$1,0)</f>
        <v>9300</v>
      </c>
      <c r="L23" s="753" t="n">
        <f aca="false">ROUND($D23*$E23*L$1,0)</f>
        <v>9000</v>
      </c>
      <c r="M23" s="753" t="n">
        <f aca="false">ROUND($D23*$E23*M$1,0)</f>
        <v>9300</v>
      </c>
      <c r="N23" s="753" t="n">
        <f aca="false">ROUND($D23*$E23*N$1,0)</f>
        <v>9300</v>
      </c>
      <c r="O23" s="753" t="n">
        <f aca="false">ROUND($D23*$E23*O$1,0)</f>
        <v>9000</v>
      </c>
      <c r="P23" s="753" t="n">
        <f aca="false">ROUND($D23*$E23*P$1,0)</f>
        <v>9300</v>
      </c>
      <c r="Q23" s="753" t="n">
        <f aca="false">ROUND($D23*$E23*Q$1,0)</f>
        <v>9000</v>
      </c>
      <c r="R23" s="753" t="n">
        <f aca="false">ROUND($D23*$E23*R$1,0)</f>
        <v>9300</v>
      </c>
      <c r="S23" s="753"/>
      <c r="T23" s="63" t="n">
        <f aca="false">SUM(G23:S23)</f>
        <v>109500</v>
      </c>
    </row>
    <row r="24" customFormat="false" ht="12.75" hidden="false" customHeight="false" outlineLevel="0" collapsed="false">
      <c r="A24" s="94" t="n">
        <v>26372</v>
      </c>
      <c r="B24" s="617" t="s">
        <v>624</v>
      </c>
      <c r="C24" s="94"/>
      <c r="D24" s="7" t="n">
        <v>25000</v>
      </c>
      <c r="E24" s="752" t="n">
        <v>0.002</v>
      </c>
      <c r="G24" s="753" t="n">
        <f aca="false">ROUND($D24*$E24*G$1,0)</f>
        <v>1550</v>
      </c>
      <c r="H24" s="753" t="n">
        <f aca="false">ROUND($D24*$E24*H$1,0)</f>
        <v>1400</v>
      </c>
      <c r="I24" s="753" t="n">
        <f aca="false">ROUND($D24*$E24*I$1,0)</f>
        <v>1550</v>
      </c>
      <c r="J24" s="753" t="n">
        <f aca="false">ROUND($D24*$E24*J$1,0)</f>
        <v>1500</v>
      </c>
      <c r="K24" s="753" t="n">
        <f aca="false">ROUND($D24*$E24*K$1,0)</f>
        <v>1550</v>
      </c>
      <c r="L24" s="753" t="n">
        <f aca="false">ROUND($D24*$E24*L$1,0)</f>
        <v>1500</v>
      </c>
      <c r="M24" s="753" t="n">
        <f aca="false">ROUND($D24*$E24*M$1,0)</f>
        <v>1550</v>
      </c>
      <c r="N24" s="753" t="n">
        <f aca="false">ROUND($D24*$E24*N$1,0)</f>
        <v>1550</v>
      </c>
      <c r="O24" s="753" t="n">
        <f aca="false">ROUND($D24*$E24*O$1,0)</f>
        <v>1500</v>
      </c>
      <c r="P24" s="753" t="n">
        <f aca="false">ROUND($D24*$E24*P$1,0)</f>
        <v>1550</v>
      </c>
      <c r="Q24" s="753" t="n">
        <f aca="false">ROUND($D24*$E24*Q$1,0)</f>
        <v>1500</v>
      </c>
      <c r="R24" s="753" t="n">
        <f aca="false">ROUND($D24*$E24*R$1,0)</f>
        <v>1550</v>
      </c>
      <c r="S24" s="753"/>
      <c r="T24" s="63" t="n">
        <f aca="false">SUM(G24:S24)</f>
        <v>18250</v>
      </c>
    </row>
    <row r="25" customFormat="false" ht="12.75" hidden="false" customHeight="false" outlineLevel="0" collapsed="false">
      <c r="A25" s="94" t="n">
        <v>20822</v>
      </c>
      <c r="B25" s="617" t="s">
        <v>676</v>
      </c>
      <c r="C25" s="94"/>
      <c r="D25" s="7" t="n">
        <v>25000</v>
      </c>
      <c r="E25" s="752" t="n">
        <v>0.0018</v>
      </c>
      <c r="G25" s="753" t="n">
        <f aca="false">ROUND($D25*$E25*G$1,0)</f>
        <v>1395</v>
      </c>
      <c r="H25" s="753" t="n">
        <f aca="false">ROUND($D25*$E25*H$1,0)</f>
        <v>1260</v>
      </c>
      <c r="I25" s="753" t="n">
        <f aca="false">ROUND($D25*$E25*I$1,0)</f>
        <v>1395</v>
      </c>
      <c r="J25" s="753" t="n">
        <f aca="false">ROUND($D25*$E25*J$1,0)</f>
        <v>1350</v>
      </c>
      <c r="K25" s="753" t="n">
        <f aca="false">ROUND($D25*$E25*K$1,0)</f>
        <v>1395</v>
      </c>
      <c r="L25" s="753" t="n">
        <f aca="false">ROUND($D25*$E25*L$1,0)</f>
        <v>1350</v>
      </c>
      <c r="M25" s="753" t="n">
        <f aca="false">ROUND($D25*$E25*M$1,0)</f>
        <v>1395</v>
      </c>
      <c r="N25" s="753" t="n">
        <f aca="false">ROUND($D25*$E25*N$1,0)</f>
        <v>1395</v>
      </c>
      <c r="O25" s="753" t="n">
        <f aca="false">ROUND($D25*$E25*O$1,0)</f>
        <v>1350</v>
      </c>
      <c r="P25" s="753" t="n">
        <f aca="false">ROUND($D25*$E25*P$1,0)</f>
        <v>1395</v>
      </c>
      <c r="Q25" s="753" t="n">
        <f aca="false">ROUND($D25*$E25*Q$1,0)</f>
        <v>1350</v>
      </c>
      <c r="R25" s="753" t="n">
        <f aca="false">ROUND($D25*$E25*R$1,0)</f>
        <v>1395</v>
      </c>
      <c r="S25" s="753"/>
      <c r="T25" s="63" t="n">
        <f aca="false">SUM(G25:S25)</f>
        <v>16425</v>
      </c>
    </row>
    <row r="26" customFormat="false" ht="12.75" hidden="false" customHeight="false" outlineLevel="0" collapsed="false">
      <c r="A26" s="94" t="n">
        <v>26678</v>
      </c>
      <c r="B26" s="617" t="s">
        <v>626</v>
      </c>
      <c r="C26" s="94"/>
      <c r="D26" s="7" t="n">
        <v>25000</v>
      </c>
      <c r="E26" s="752" t="n">
        <v>0.002</v>
      </c>
      <c r="G26" s="753" t="n">
        <f aca="false">ROUND($D26*$E26*G$1,0)</f>
        <v>1550</v>
      </c>
      <c r="H26" s="753" t="n">
        <f aca="false">ROUND($D26*$E26*H$1,0)</f>
        <v>1400</v>
      </c>
      <c r="I26" s="753" t="n">
        <f aca="false">ROUND($D26*$E26*I$1,0)</f>
        <v>1550</v>
      </c>
      <c r="J26" s="753" t="n">
        <f aca="false">ROUND($D26*$E26*J$1,0)</f>
        <v>1500</v>
      </c>
      <c r="K26" s="753" t="n">
        <f aca="false">ROUND($D26*$E26*K$1,0)</f>
        <v>1550</v>
      </c>
      <c r="L26" s="753" t="n">
        <f aca="false">ROUND($D26*$E26*L$1,0)</f>
        <v>1500</v>
      </c>
      <c r="M26" s="753" t="n">
        <f aca="false">ROUND($D26*$E26*M$1,0)</f>
        <v>1550</v>
      </c>
      <c r="N26" s="753" t="n">
        <f aca="false">ROUND($D26*$E26*N$1,0)</f>
        <v>1550</v>
      </c>
      <c r="O26" s="753" t="n">
        <f aca="false">ROUND($D26*$E26*O$1,0)</f>
        <v>1500</v>
      </c>
      <c r="P26" s="753" t="n">
        <f aca="false">ROUND($D26*$E26*P$1,0)</f>
        <v>1550</v>
      </c>
      <c r="Q26" s="753" t="n">
        <f aca="false">ROUND($D26*$E26*Q$1,0)</f>
        <v>1500</v>
      </c>
      <c r="R26" s="753" t="n">
        <f aca="false">ROUND($D26*$E26*R$1,0)</f>
        <v>1550</v>
      </c>
      <c r="S26" s="753"/>
      <c r="T26" s="63" t="n">
        <f aca="false">SUM(G26:S26)</f>
        <v>18250</v>
      </c>
    </row>
    <row r="27" customFormat="false" ht="12.75" hidden="false" customHeight="false" outlineLevel="0" collapsed="false">
      <c r="A27" s="94"/>
      <c r="B27" s="617"/>
      <c r="C27" s="94"/>
      <c r="D27" s="7"/>
      <c r="G27" s="753"/>
      <c r="H27" s="753"/>
      <c r="I27" s="753"/>
      <c r="J27" s="753"/>
      <c r="K27" s="753"/>
      <c r="L27" s="753"/>
      <c r="M27" s="753"/>
      <c r="N27" s="753"/>
      <c r="O27" s="753"/>
      <c r="P27" s="753"/>
      <c r="Q27" s="753"/>
      <c r="R27" s="753"/>
      <c r="S27" s="753"/>
      <c r="T27" s="63"/>
    </row>
    <row r="28" customFormat="false" ht="12.75" hidden="false" customHeight="false" outlineLevel="0" collapsed="false">
      <c r="A28" s="750" t="s">
        <v>696</v>
      </c>
      <c r="D28" s="7"/>
      <c r="G28" s="753"/>
      <c r="H28" s="753"/>
      <c r="I28" s="753"/>
      <c r="J28" s="753"/>
      <c r="K28" s="753"/>
      <c r="L28" s="753"/>
      <c r="M28" s="753"/>
      <c r="N28" s="753"/>
      <c r="O28" s="753"/>
      <c r="P28" s="753"/>
      <c r="Q28" s="753"/>
      <c r="R28" s="753"/>
      <c r="S28" s="753"/>
      <c r="T28" s="63"/>
    </row>
    <row r="29" customFormat="false" ht="12.75" hidden="false" customHeight="false" outlineLevel="0" collapsed="false">
      <c r="A29" s="94" t="n">
        <v>27454</v>
      </c>
      <c r="B29" s="617" t="s">
        <v>643</v>
      </c>
      <c r="C29" s="94"/>
      <c r="D29" s="7" t="n">
        <v>27500</v>
      </c>
      <c r="E29" s="752" t="n">
        <v>0</v>
      </c>
      <c r="G29" s="63" t="n">
        <f aca="false">ROUND($D29*$E29*G$1,0)</f>
        <v>0</v>
      </c>
      <c r="H29" s="63" t="n">
        <f aca="false">ROUND($D29*$E29*H$1,0)</f>
        <v>0</v>
      </c>
      <c r="I29" s="63" t="n">
        <f aca="false">ROUND($D29*$E29*I$1,0)</f>
        <v>0</v>
      </c>
      <c r="J29" s="63" t="n">
        <f aca="false">ROUND($D29*$E29*J$1,0)</f>
        <v>0</v>
      </c>
      <c r="K29" s="63" t="n">
        <f aca="false">ROUND($D29*$E29*K$1,0)</f>
        <v>0</v>
      </c>
      <c r="L29" s="63" t="n">
        <f aca="false">ROUND($D29*$E29*L$1,0)</f>
        <v>0</v>
      </c>
      <c r="M29" s="63" t="n">
        <f aca="false">ROUND($D29*$E29*M$1,0)</f>
        <v>0</v>
      </c>
      <c r="N29" s="63" t="n">
        <f aca="false">ROUND($D29*$E29*N$1,0)</f>
        <v>0</v>
      </c>
      <c r="O29" s="63" t="n">
        <f aca="false">ROUND($D29*$E29*O$1,0)</f>
        <v>0</v>
      </c>
      <c r="P29" s="63" t="n">
        <f aca="false">ROUND($D29*$E29*P$1,0)</f>
        <v>0</v>
      </c>
      <c r="Q29" s="63" t="n">
        <f aca="false">ROUND($D29*$E29*Q$1,0)</f>
        <v>0</v>
      </c>
      <c r="R29" s="63" t="n">
        <f aca="false">ROUND($D29*$E29*R$1,0)</f>
        <v>0</v>
      </c>
      <c r="S29" s="753"/>
      <c r="T29" s="63" t="n">
        <f aca="false">SUM(G29:S29)</f>
        <v>0</v>
      </c>
    </row>
    <row r="30" customFormat="false" ht="12.75" hidden="false" customHeight="false" outlineLevel="0" collapsed="false">
      <c r="A30" s="94" t="n">
        <v>27456</v>
      </c>
      <c r="B30" s="617" t="s">
        <v>669</v>
      </c>
      <c r="C30" s="94" t="s">
        <v>697</v>
      </c>
      <c r="D30" s="7" t="n">
        <v>21500</v>
      </c>
      <c r="E30" s="752" t="n">
        <v>0</v>
      </c>
      <c r="G30" s="753" t="n">
        <v>0</v>
      </c>
      <c r="H30" s="753" t="n">
        <v>0</v>
      </c>
      <c r="I30" s="753" t="n">
        <v>0</v>
      </c>
      <c r="J30" s="753" t="n">
        <v>0</v>
      </c>
      <c r="K30" s="753" t="n">
        <v>0</v>
      </c>
      <c r="L30" s="753" t="n">
        <v>0</v>
      </c>
      <c r="M30" s="753" t="n">
        <v>0</v>
      </c>
      <c r="N30" s="753" t="n">
        <v>0</v>
      </c>
      <c r="O30" s="753" t="n">
        <v>0</v>
      </c>
      <c r="P30" s="753" t="n">
        <v>0</v>
      </c>
      <c r="Q30" s="753" t="n">
        <f aca="false">ROUND($D30*$E30*Q$1,0)</f>
        <v>0</v>
      </c>
      <c r="R30" s="753" t="n">
        <f aca="false">ROUND($D30*$E30*R$1,0)</f>
        <v>0</v>
      </c>
      <c r="S30" s="753"/>
      <c r="T30" s="63" t="n">
        <f aca="false">SUM(G30:S30)</f>
        <v>0</v>
      </c>
    </row>
    <row r="31" customFormat="false" ht="12.75" hidden="false" customHeight="false" outlineLevel="0" collapsed="false">
      <c r="A31" s="94" t="n">
        <v>27566</v>
      </c>
      <c r="B31" s="617" t="s">
        <v>614</v>
      </c>
      <c r="C31" s="94" t="s">
        <v>698</v>
      </c>
      <c r="D31" s="7" t="n">
        <v>20000</v>
      </c>
      <c r="E31" s="752" t="n">
        <v>0.002</v>
      </c>
      <c r="G31" s="753" t="n">
        <v>0</v>
      </c>
      <c r="H31" s="753" t="n">
        <v>0</v>
      </c>
      <c r="I31" s="753" t="n">
        <f aca="false">ROUND($D31*$E31*I$1,0)</f>
        <v>1240</v>
      </c>
      <c r="J31" s="753" t="n">
        <f aca="false">ROUND($D31*$E31*J$1,0)</f>
        <v>1200</v>
      </c>
      <c r="K31" s="753" t="n">
        <f aca="false">ROUND($D31*$E31*K$1,0)</f>
        <v>1240</v>
      </c>
      <c r="L31" s="753" t="n">
        <f aca="false">ROUND($D31*$E31*L$1,0)</f>
        <v>1200</v>
      </c>
      <c r="M31" s="753" t="n">
        <f aca="false">ROUND($D31*$E31*M$1,0)</f>
        <v>1240</v>
      </c>
      <c r="N31" s="753" t="n">
        <f aca="false">ROUND($D31*$E31*N$1,0)</f>
        <v>1240</v>
      </c>
      <c r="O31" s="753" t="n">
        <f aca="false">ROUND($D31*$E31*O$1,0)</f>
        <v>1200</v>
      </c>
      <c r="P31" s="753" t="n">
        <f aca="false">ROUND($D31*$E31*P$1,0)</f>
        <v>1240</v>
      </c>
      <c r="Q31" s="753" t="n">
        <f aca="false">ROUND($D31*$E31*Q$1,0)</f>
        <v>1200</v>
      </c>
      <c r="R31" s="753" t="n">
        <f aca="false">ROUND($D31*$E31*R$1,0)</f>
        <v>1240</v>
      </c>
      <c r="S31" s="753"/>
      <c r="T31" s="63" t="n">
        <f aca="false">SUM(G31:S31)</f>
        <v>12240</v>
      </c>
    </row>
    <row r="32" customFormat="false" ht="12.75" hidden="false" customHeight="false" outlineLevel="0" collapsed="false">
      <c r="A32" s="94"/>
      <c r="B32" s="617"/>
      <c r="C32" s="94"/>
      <c r="D32" s="7"/>
      <c r="G32" s="753"/>
      <c r="H32" s="753"/>
      <c r="I32" s="753"/>
      <c r="J32" s="753"/>
      <c r="K32" s="753"/>
      <c r="L32" s="753"/>
      <c r="M32" s="753"/>
      <c r="N32" s="753"/>
      <c r="O32" s="753"/>
      <c r="P32" s="753"/>
      <c r="Q32" s="753"/>
      <c r="R32" s="753"/>
      <c r="S32" s="753"/>
      <c r="T32" s="63"/>
    </row>
    <row r="33" customFormat="false" ht="12.75" hidden="false" customHeight="false" outlineLevel="0" collapsed="false">
      <c r="A33" s="750" t="s">
        <v>699</v>
      </c>
      <c r="D33" s="7"/>
      <c r="G33" s="753"/>
      <c r="H33" s="753"/>
      <c r="I33" s="753"/>
      <c r="J33" s="753"/>
      <c r="K33" s="753"/>
      <c r="L33" s="753"/>
      <c r="M33" s="753"/>
      <c r="N33" s="753"/>
      <c r="O33" s="753"/>
      <c r="P33" s="753"/>
      <c r="Q33" s="753"/>
      <c r="R33" s="753"/>
      <c r="S33" s="753"/>
      <c r="T33" s="63"/>
    </row>
    <row r="34" customFormat="false" ht="12.75" hidden="false" customHeight="false" outlineLevel="0" collapsed="false">
      <c r="A34" s="94" t="n">
        <v>27370</v>
      </c>
      <c r="B34" s="617" t="s">
        <v>140</v>
      </c>
      <c r="C34" s="94"/>
      <c r="D34" s="7" t="n">
        <v>22000</v>
      </c>
      <c r="E34" s="752" t="n">
        <v>0.002</v>
      </c>
      <c r="G34" s="63" t="n">
        <f aca="false">ROUND($D34*$E34*G$1,0)</f>
        <v>1364</v>
      </c>
      <c r="H34" s="63" t="n">
        <f aca="false">ROUND($D34*$E34*H$1,0)</f>
        <v>1232</v>
      </c>
      <c r="I34" s="63" t="n">
        <f aca="false">ROUND($D34*$E34*I$1,0)</f>
        <v>1364</v>
      </c>
      <c r="J34" s="63" t="n">
        <f aca="false">ROUND($D34*$E34*J$1,0)</f>
        <v>1320</v>
      </c>
      <c r="K34" s="63" t="n">
        <f aca="false">ROUND($D34*$E34*K$1,0)</f>
        <v>1364</v>
      </c>
      <c r="L34" s="63" t="n">
        <f aca="false">ROUND($D34*$E34*L$1,0)</f>
        <v>1320</v>
      </c>
      <c r="M34" s="63" t="n">
        <f aca="false">ROUND($D34*$E34*M$1,0)</f>
        <v>1364</v>
      </c>
      <c r="N34" s="63" t="n">
        <f aca="false">ROUND($D34*$E34*N$1,0)</f>
        <v>1364</v>
      </c>
      <c r="O34" s="63" t="n">
        <f aca="false">ROUND($D34*$E34*O$1,0)</f>
        <v>1320</v>
      </c>
      <c r="P34" s="63" t="n">
        <f aca="false">ROUND($D34*$E34*P$1,0)</f>
        <v>1364</v>
      </c>
      <c r="Q34" s="63" t="n">
        <f aca="false">ROUND($D34*$E34*Q$1,0)</f>
        <v>1320</v>
      </c>
      <c r="R34" s="63" t="n">
        <f aca="false">ROUND($D34*$E34*R$1,0)</f>
        <v>1364</v>
      </c>
      <c r="S34" s="753"/>
      <c r="T34" s="63" t="n">
        <f aca="false">SUM(G34:S34)</f>
        <v>16060</v>
      </c>
    </row>
    <row r="35" customFormat="false" ht="12.75" hidden="false" customHeight="false" outlineLevel="0" collapsed="false">
      <c r="A35" s="94" t="n">
        <v>27460</v>
      </c>
      <c r="B35" s="617" t="s">
        <v>140</v>
      </c>
      <c r="C35" s="94"/>
      <c r="D35" s="7" t="n">
        <v>55000</v>
      </c>
      <c r="E35" s="752" t="n">
        <v>0.002</v>
      </c>
      <c r="G35" s="753" t="n">
        <f aca="false">ROUND($D35*$E35*G$1,0)</f>
        <v>3410</v>
      </c>
      <c r="H35" s="753" t="n">
        <f aca="false">ROUND($D35*$E35*H$1,0)</f>
        <v>3080</v>
      </c>
      <c r="I35" s="753" t="n">
        <f aca="false">ROUND($D35*$E35*I$1,0)</f>
        <v>3410</v>
      </c>
      <c r="J35" s="753" t="n">
        <f aca="false">ROUND($D35*$E35*J$1,0)</f>
        <v>3300</v>
      </c>
      <c r="K35" s="753" t="n">
        <f aca="false">ROUND($D35*$E35*K$1,0)</f>
        <v>3410</v>
      </c>
      <c r="L35" s="753" t="n">
        <f aca="false">ROUND($D35*$E35*L$1,0)</f>
        <v>3300</v>
      </c>
      <c r="M35" s="753" t="n">
        <f aca="false">ROUND($D35*$E35*M$1,0)</f>
        <v>3410</v>
      </c>
      <c r="N35" s="753" t="n">
        <f aca="false">ROUND($D35*$E35*N$1,0)</f>
        <v>3410</v>
      </c>
      <c r="O35" s="753" t="n">
        <f aca="false">ROUND($D35*$E35*O$1,0)</f>
        <v>3300</v>
      </c>
      <c r="P35" s="753" t="n">
        <f aca="false">ROUND($D35*$E35*P$1,0)</f>
        <v>3410</v>
      </c>
      <c r="Q35" s="753" t="n">
        <f aca="false">ROUND($D35*$E35*Q$1,0)</f>
        <v>3300</v>
      </c>
      <c r="R35" s="753" t="n">
        <f aca="false">ROUND($D35*$E35*R$1,0)</f>
        <v>3410</v>
      </c>
      <c r="S35" s="753"/>
      <c r="T35" s="63" t="n">
        <f aca="false">SUM(G35:S35)</f>
        <v>40150</v>
      </c>
    </row>
    <row r="36" customFormat="false" ht="12.75" hidden="false" customHeight="false" outlineLevel="0" collapsed="false">
      <c r="A36" s="94"/>
      <c r="B36" s="617"/>
      <c r="C36" s="94"/>
      <c r="D36" s="7"/>
      <c r="G36" s="753"/>
      <c r="H36" s="753"/>
      <c r="I36" s="753"/>
      <c r="J36" s="753"/>
      <c r="K36" s="753"/>
      <c r="L36" s="753"/>
      <c r="M36" s="753"/>
      <c r="N36" s="753"/>
      <c r="O36" s="753"/>
      <c r="P36" s="753"/>
      <c r="Q36" s="753"/>
      <c r="R36" s="753"/>
      <c r="S36" s="753"/>
      <c r="T36" s="63"/>
    </row>
    <row r="37" customFormat="false" ht="12.75" hidden="false" customHeight="false" outlineLevel="0" collapsed="false">
      <c r="A37" s="94"/>
      <c r="B37" s="617"/>
      <c r="C37" s="94"/>
      <c r="D37" s="7"/>
      <c r="G37" s="755"/>
      <c r="H37" s="755"/>
      <c r="I37" s="755"/>
      <c r="J37" s="755"/>
      <c r="K37" s="755"/>
      <c r="L37" s="755"/>
      <c r="M37" s="755"/>
      <c r="N37" s="755"/>
      <c r="O37" s="755"/>
      <c r="P37" s="755"/>
      <c r="Q37" s="755"/>
      <c r="R37" s="755"/>
      <c r="S37" s="755"/>
      <c r="T37" s="755"/>
      <c r="U37" s="756" t="s">
        <v>700</v>
      </c>
    </row>
    <row r="38" customFormat="false" ht="12.75" hidden="false" customHeight="false" outlineLevel="0" collapsed="false">
      <c r="B38" s="0" t="s">
        <v>701</v>
      </c>
      <c r="D38" s="7"/>
      <c r="G38" s="65" t="n">
        <f aca="false">SUM(G14:G37)</f>
        <v>41509</v>
      </c>
      <c r="H38" s="65" t="n">
        <f aca="false">SUM(H14:H37)</f>
        <v>36372</v>
      </c>
      <c r="I38" s="65" t="n">
        <f aca="false">SUM(I14:I37)</f>
        <v>40517</v>
      </c>
      <c r="J38" s="65" t="n">
        <f aca="false">SUM(J14:J37)</f>
        <v>39210</v>
      </c>
      <c r="K38" s="65" t="n">
        <f aca="false">SUM(K14:K37)</f>
        <v>40517</v>
      </c>
      <c r="L38" s="65" t="n">
        <f aca="false">SUM(L14:L37)</f>
        <v>39210</v>
      </c>
      <c r="M38" s="65" t="n">
        <f aca="false">SUM(M14:M37)</f>
        <v>40517</v>
      </c>
      <c r="N38" s="65" t="n">
        <f aca="false">SUM(N14:N37)</f>
        <v>40517</v>
      </c>
      <c r="O38" s="65" t="n">
        <f aca="false">SUM(O14:O37)</f>
        <v>39210</v>
      </c>
      <c r="P38" s="65" t="n">
        <f aca="false">SUM(P14:P37)</f>
        <v>40517</v>
      </c>
      <c r="Q38" s="65" t="n">
        <f aca="false">SUM(Q14:Q37)</f>
        <v>39210</v>
      </c>
      <c r="R38" s="65" t="n">
        <f aca="false">SUM(R14:R37)</f>
        <v>40517</v>
      </c>
      <c r="T38" s="65" t="n">
        <f aca="false">SUM(T14:T37)</f>
        <v>477823</v>
      </c>
      <c r="U38" s="757" t="n">
        <f aca="false">SUM(G38:S38)</f>
        <v>477823</v>
      </c>
    </row>
    <row r="39" customFormat="false" ht="12.75" hidden="false" customHeight="false" outlineLevel="0" collapsed="false">
      <c r="D39" s="7"/>
    </row>
    <row r="40" customFormat="false" ht="12.75" hidden="false" customHeight="false" outlineLevel="0" collapsed="false">
      <c r="A40" s="751" t="s">
        <v>228</v>
      </c>
      <c r="B40" s="19"/>
      <c r="C40" s="19"/>
      <c r="D40" s="7"/>
    </row>
    <row r="41" customFormat="false" ht="12.75" hidden="false" customHeight="false" outlineLevel="0" collapsed="false">
      <c r="A41" s="750" t="s">
        <v>157</v>
      </c>
      <c r="B41" s="19" t="s">
        <v>702</v>
      </c>
      <c r="C41" s="19"/>
      <c r="D41" s="19"/>
      <c r="E41" s="19"/>
      <c r="F41" s="19"/>
      <c r="G41" s="758" t="n">
        <f aca="false">'[2]load factor study'!$C$39</f>
        <v>0.44</v>
      </c>
      <c r="H41" s="758" t="n">
        <f aca="false">'[2]load factor study'!$D$39</f>
        <v>0.436710238248551</v>
      </c>
      <c r="I41" s="758" t="n">
        <f aca="false">'[2]load factor study'!$E$39</f>
        <v>0.44</v>
      </c>
      <c r="J41" s="758" t="n">
        <f aca="false">'[2]load factor study'!$F$39</f>
        <v>0.55776747815231</v>
      </c>
      <c r="K41" s="758" t="n">
        <f aca="false">'[2]load factor study'!$G$39</f>
        <v>0.57185807251317</v>
      </c>
      <c r="L41" s="758" t="n">
        <f aca="false">'[2]load factor study'!$H$39</f>
        <v>0.560387534668721</v>
      </c>
      <c r="M41" s="758" t="n">
        <f aca="false">'[2]load factor study'!$I$39</f>
        <v>0.532313888469095</v>
      </c>
      <c r="N41" s="758" t="n">
        <f aca="false">'[2]load factor study'!$J$39</f>
        <v>0.52835702951444</v>
      </c>
      <c r="O41" s="758" t="n">
        <f aca="false">'[2]load factor study'!$K$39</f>
        <v>0.492485750896976</v>
      </c>
      <c r="P41" s="758" t="n">
        <f aca="false">'[2]load factor study'!$L$39</f>
        <v>0.520973070607553</v>
      </c>
      <c r="Q41" s="758" t="n">
        <f aca="false">'[2]load factor study'!$M$39</f>
        <v>0.533961162079511</v>
      </c>
      <c r="R41" s="758" t="n">
        <f aca="false">'[2]load factor study'!$N$39</f>
        <v>0.548572584400466</v>
      </c>
      <c r="S41" s="19"/>
      <c r="T41" s="19"/>
      <c r="U41" s="19"/>
    </row>
    <row r="42" customFormat="false" ht="12.75" hidden="false" customHeight="false" outlineLevel="0" collapsed="false">
      <c r="A42" s="30" t="n">
        <v>8255</v>
      </c>
      <c r="B42" s="25" t="s">
        <v>149</v>
      </c>
      <c r="C42" s="274"/>
      <c r="D42" s="7" t="n">
        <v>306000</v>
      </c>
      <c r="E42" s="752" t="n">
        <v>0.005</v>
      </c>
      <c r="G42" s="63" t="n">
        <f aca="false">ROUND($D42*G41*$E42*G$1,0)</f>
        <v>20869</v>
      </c>
      <c r="H42" s="63" t="n">
        <f aca="false">ROUND($D42*H41*$E42*H$1,0)</f>
        <v>18709</v>
      </c>
      <c r="I42" s="63" t="n">
        <f aca="false">ROUND($D42*I41*$E42*I$1,0)</f>
        <v>20869</v>
      </c>
      <c r="J42" s="63" t="n">
        <f aca="false">ROUND($D42*J41*$E42*J$1,0)</f>
        <v>25602</v>
      </c>
      <c r="K42" s="63" t="n">
        <f aca="false">ROUND($D42*K41*$E42*K$1,0)</f>
        <v>27123</v>
      </c>
      <c r="L42" s="63" t="n">
        <f aca="false">ROUND($D42*L41*$E42*L$1,0)</f>
        <v>25722</v>
      </c>
      <c r="M42" s="63" t="n">
        <f aca="false">ROUND($D42*M41*$E42*M$1,0)</f>
        <v>25248</v>
      </c>
      <c r="N42" s="63" t="n">
        <f aca="false">ROUND($D42*N41*$E42*N$1,0)</f>
        <v>25060</v>
      </c>
      <c r="O42" s="63" t="n">
        <f aca="false">ROUND($D42*O41*$E42*O$1,0)</f>
        <v>22605</v>
      </c>
      <c r="P42" s="63" t="n">
        <f aca="false">ROUND($D42*P41*$E42*P$1,0)</f>
        <v>24710</v>
      </c>
      <c r="Q42" s="63" t="n">
        <f aca="false">ROUND($D42*Q41*$E42*Q$1,0)</f>
        <v>24509</v>
      </c>
      <c r="R42" s="63" t="n">
        <f aca="false">ROUND($D42*R41*$E42*R$1,0)</f>
        <v>26019</v>
      </c>
      <c r="S42" s="753"/>
      <c r="T42" s="63" t="n">
        <f aca="false">SUM(G42:S42)</f>
        <v>287045</v>
      </c>
    </row>
    <row r="43" customFormat="false" ht="12.75" hidden="false" customHeight="false" outlineLevel="0" collapsed="false">
      <c r="A43" s="94" t="n">
        <v>26683</v>
      </c>
      <c r="B43" s="617" t="s">
        <v>637</v>
      </c>
      <c r="C43" s="94"/>
      <c r="D43" s="7" t="n">
        <v>8000</v>
      </c>
      <c r="E43" s="752" t="n">
        <v>0.005</v>
      </c>
      <c r="G43" s="753" t="n">
        <f aca="false">ROUND($D43*G41*$E43*G$1,0)</f>
        <v>546</v>
      </c>
      <c r="H43" s="753" t="n">
        <f aca="false">ROUND($D43*H41*$E43*H$1,0)</f>
        <v>489</v>
      </c>
      <c r="I43" s="753" t="n">
        <f aca="false">ROUND($D43*I41*$E43*I$1,0)</f>
        <v>546</v>
      </c>
      <c r="J43" s="753" t="n">
        <f aca="false">ROUND($D43*J41*$E43*J$1,0)</f>
        <v>669</v>
      </c>
      <c r="K43" s="753" t="n">
        <f aca="false">ROUND($D43*K41*$E43*K$1,0)</f>
        <v>709</v>
      </c>
      <c r="L43" s="753" t="n">
        <f aca="false">ROUND($D43*L41*$E43*L$1,0)</f>
        <v>672</v>
      </c>
      <c r="M43" s="753" t="n">
        <f aca="false">ROUND($D43*M41*$E43*M$1,0)</f>
        <v>660</v>
      </c>
      <c r="N43" s="753" t="n">
        <f aca="false">ROUND($D43*N41*$E43*N$1,0)</f>
        <v>655</v>
      </c>
      <c r="O43" s="753" t="n">
        <f aca="false">ROUND($D43*O41*$E43*O$1,0)</f>
        <v>591</v>
      </c>
      <c r="P43" s="753" t="n">
        <f aca="false">ROUND($D43*P41*$E43*P$1,0)</f>
        <v>646</v>
      </c>
      <c r="Q43" s="753" t="n">
        <f aca="false">ROUND($D43*Q41*$E43*Q$1,0)</f>
        <v>641</v>
      </c>
      <c r="R43" s="753" t="n">
        <f aca="false">ROUND($D43*R41*$E43*R$1,0)</f>
        <v>680</v>
      </c>
      <c r="S43" s="753"/>
      <c r="T43" s="63" t="n">
        <f aca="false">SUM(G43:S43)</f>
        <v>7504</v>
      </c>
    </row>
    <row r="44" customFormat="false" ht="12.75" hidden="false" customHeight="false" outlineLevel="0" collapsed="false">
      <c r="A44" s="700" t="n">
        <v>27340</v>
      </c>
      <c r="B44" s="754" t="s">
        <v>646</v>
      </c>
      <c r="C44" s="95" t="s">
        <v>692</v>
      </c>
      <c r="D44" s="7" t="n">
        <v>20000</v>
      </c>
      <c r="E44" s="752" t="n">
        <v>0.005</v>
      </c>
      <c r="G44" s="753" t="n">
        <f aca="false">ROUND($D44*G41*$E44*G$1,0)</f>
        <v>1364</v>
      </c>
      <c r="H44" s="753" t="n">
        <v>0</v>
      </c>
      <c r="I44" s="753" t="n">
        <v>0</v>
      </c>
      <c r="J44" s="753" t="n">
        <v>0</v>
      </c>
      <c r="K44" s="753" t="n">
        <v>0</v>
      </c>
      <c r="L44" s="753" t="n">
        <v>0</v>
      </c>
      <c r="M44" s="753" t="n">
        <v>0</v>
      </c>
      <c r="N44" s="753" t="n">
        <v>0</v>
      </c>
      <c r="O44" s="753" t="n">
        <v>0</v>
      </c>
      <c r="P44" s="753" t="n">
        <v>0</v>
      </c>
      <c r="Q44" s="753" t="n">
        <v>0</v>
      </c>
      <c r="R44" s="753" t="n">
        <v>0</v>
      </c>
      <c r="S44" s="753"/>
      <c r="T44" s="63" t="n">
        <f aca="false">SUM(G44:S44)</f>
        <v>1364</v>
      </c>
    </row>
    <row r="45" customFormat="false" ht="12.75" hidden="false" customHeight="false" outlineLevel="0" collapsed="false">
      <c r="A45" s="94" t="n">
        <v>27581</v>
      </c>
      <c r="B45" s="617" t="s">
        <v>627</v>
      </c>
      <c r="C45" s="94" t="s">
        <v>693</v>
      </c>
      <c r="D45" s="7" t="n">
        <v>14000</v>
      </c>
      <c r="E45" s="752" t="n">
        <v>0</v>
      </c>
      <c r="G45" s="753" t="n">
        <v>0</v>
      </c>
      <c r="H45" s="753" t="n">
        <v>0</v>
      </c>
      <c r="I45" s="753" t="n">
        <v>0</v>
      </c>
      <c r="J45" s="753" t="n">
        <f aca="false">ROUND($D45*J41*$E45*J$1,0)</f>
        <v>0</v>
      </c>
      <c r="K45" s="753" t="n">
        <f aca="false">ROUND($D45*K41*$E45*K$1,0)</f>
        <v>0</v>
      </c>
      <c r="L45" s="753" t="n">
        <f aca="false">ROUND($D45*L41*$E45*L$1,0)</f>
        <v>0</v>
      </c>
      <c r="M45" s="753" t="n">
        <f aca="false">ROUND($D45*M41*$E45*M$1,0)</f>
        <v>0</v>
      </c>
      <c r="N45" s="753" t="n">
        <f aca="false">ROUND($D45*N41*$E45*N$1,0)</f>
        <v>0</v>
      </c>
      <c r="O45" s="753" t="n">
        <f aca="false">ROUND($D45*O41*$E45*O$1,0)</f>
        <v>0</v>
      </c>
      <c r="P45" s="753" t="n">
        <f aca="false">ROUND($D45*P41*$E45*P$1,0)</f>
        <v>0</v>
      </c>
      <c r="Q45" s="753" t="n">
        <v>0</v>
      </c>
      <c r="R45" s="753" t="n">
        <v>0</v>
      </c>
      <c r="S45" s="753"/>
      <c r="T45" s="63" t="n">
        <f aca="false">SUM(G45:S45)</f>
        <v>0</v>
      </c>
    </row>
    <row r="46" customFormat="false" ht="12.75" hidden="false" customHeight="false" outlineLevel="0" collapsed="false">
      <c r="A46" s="30"/>
      <c r="B46" s="25"/>
      <c r="C46" s="274"/>
      <c r="D46" s="7"/>
    </row>
    <row r="47" customFormat="false" ht="12.75" hidden="false" customHeight="false" outlineLevel="0" collapsed="false">
      <c r="A47" s="750" t="s">
        <v>694</v>
      </c>
      <c r="B47" s="25" t="s">
        <v>702</v>
      </c>
      <c r="C47" s="274"/>
      <c r="D47" s="7"/>
      <c r="G47" s="759" t="n">
        <f aca="false">'[2]load factor study'!$C$11</f>
        <v>1.60547169811321</v>
      </c>
      <c r="H47" s="759" t="n">
        <f aca="false">'[2]load factor study'!$D$11</f>
        <v>1.64547169811321</v>
      </c>
      <c r="I47" s="759" t="n">
        <f aca="false">'[2]load factor study'!$E$11</f>
        <v>1.60179245283019</v>
      </c>
      <c r="J47" s="759" t="n">
        <f aca="false">'[2]load factor study'!$F$11</f>
        <v>1.51603773584906</v>
      </c>
      <c r="K47" s="759" t="n">
        <f aca="false">'[2]load factor study'!$G$11</f>
        <v>1.46007322568532</v>
      </c>
      <c r="L47" s="759" t="n">
        <f aca="false">'[2]load factor study'!$H$11</f>
        <v>1.49706608431447</v>
      </c>
      <c r="M47" s="759" t="n">
        <f aca="false">'[2]load factor study'!$I$11</f>
        <v>1.48632075471698</v>
      </c>
      <c r="N47" s="759" t="n">
        <f aca="false">'[2]load factor study'!$J$11</f>
        <v>1.59995306045813</v>
      </c>
      <c r="O47" s="759" t="n">
        <f aca="false">'[2]load factor study'!$K$11</f>
        <v>1.58493240705971</v>
      </c>
      <c r="P47" s="759" t="n">
        <f aca="false">'[2]load factor study'!$L$11</f>
        <v>1.50009387908374</v>
      </c>
      <c r="Q47" s="759" t="n">
        <f aca="false">'[2]load factor study'!$M$11</f>
        <v>1.12008261359369</v>
      </c>
      <c r="R47" s="759" t="n">
        <f aca="false">'[2]load factor study'!$N$11</f>
        <v>1.19000563274502</v>
      </c>
    </row>
    <row r="48" customFormat="false" ht="12.75" hidden="false" customHeight="false" outlineLevel="0" collapsed="false">
      <c r="A48" s="94" t="n">
        <v>20746</v>
      </c>
      <c r="B48" s="617" t="s">
        <v>670</v>
      </c>
      <c r="C48" s="94"/>
      <c r="D48" s="7" t="n">
        <v>20000</v>
      </c>
      <c r="E48" s="752" t="n">
        <v>0</v>
      </c>
      <c r="G48" s="63" t="n">
        <f aca="false">ROUND($D48*G47*$E48*G$1,0)</f>
        <v>0</v>
      </c>
      <c r="H48" s="63" t="n">
        <f aca="false">ROUND($D48*H47*$E48*H$1,0)</f>
        <v>0</v>
      </c>
      <c r="I48" s="63" t="n">
        <f aca="false">ROUND($D48*I47*$E48*I$1,0)</f>
        <v>0</v>
      </c>
      <c r="J48" s="63" t="n">
        <f aca="false">ROUND($D48*J47*$E48*J$1,0)</f>
        <v>0</v>
      </c>
      <c r="K48" s="63" t="n">
        <f aca="false">ROUND($D48*K47*$E48*K$1,0)</f>
        <v>0</v>
      </c>
      <c r="L48" s="63" t="n">
        <f aca="false">ROUND($D48*L47*$E48*L$1,0)</f>
        <v>0</v>
      </c>
      <c r="M48" s="63" t="n">
        <f aca="false">ROUND($D48*M47*$E48*M$1,0)</f>
        <v>0</v>
      </c>
      <c r="N48" s="63" t="n">
        <f aca="false">ROUND($D48*N47*$E48*N$1,0)</f>
        <v>0</v>
      </c>
      <c r="O48" s="63" t="n">
        <f aca="false">ROUND($D48*O47*$E48*O$1,0)</f>
        <v>0</v>
      </c>
      <c r="P48" s="63" t="n">
        <f aca="false">ROUND($D48*P47*$E48*P$1,0)</f>
        <v>0</v>
      </c>
      <c r="Q48" s="63" t="n">
        <f aca="false">ROUND($D48*Q47*$E48*Q$1,0)</f>
        <v>0</v>
      </c>
      <c r="R48" s="63" t="n">
        <f aca="false">ROUND($D48*R47*$E48*R$1,0)</f>
        <v>0</v>
      </c>
      <c r="S48" s="753"/>
      <c r="T48" s="63" t="n">
        <f aca="false">SUM(G48:S48)</f>
        <v>0</v>
      </c>
    </row>
    <row r="49" customFormat="false" ht="12.75" hidden="false" customHeight="false" outlineLevel="0" collapsed="false">
      <c r="A49" s="94" t="n">
        <v>20747</v>
      </c>
      <c r="B49" s="617" t="s">
        <v>672</v>
      </c>
      <c r="C49" s="95" t="s">
        <v>695</v>
      </c>
      <c r="D49" s="7" t="n">
        <v>10000</v>
      </c>
      <c r="E49" s="752" t="n">
        <v>0.005</v>
      </c>
      <c r="G49" s="753" t="n">
        <f aca="false">ROUND($D49*G47*$E49*G$1,0)</f>
        <v>2488</v>
      </c>
      <c r="H49" s="753" t="n">
        <f aca="false">ROUND($D49*H47*$E49*H$1,0)</f>
        <v>2304</v>
      </c>
      <c r="I49" s="753" t="n">
        <v>0</v>
      </c>
      <c r="J49" s="753" t="n">
        <v>0</v>
      </c>
      <c r="K49" s="753" t="n">
        <v>0</v>
      </c>
      <c r="L49" s="753" t="n">
        <v>0</v>
      </c>
      <c r="M49" s="753" t="n">
        <v>0</v>
      </c>
      <c r="N49" s="753" t="n">
        <v>0</v>
      </c>
      <c r="O49" s="753" t="n">
        <v>0</v>
      </c>
      <c r="P49" s="753" t="n">
        <v>0</v>
      </c>
      <c r="Q49" s="753" t="n">
        <v>0</v>
      </c>
      <c r="R49" s="753" t="n">
        <v>0</v>
      </c>
      <c r="S49" s="753"/>
      <c r="T49" s="63" t="n">
        <f aca="false">SUM(G49:S49)</f>
        <v>4792</v>
      </c>
    </row>
    <row r="50" customFormat="false" ht="12.75" hidden="false" customHeight="false" outlineLevel="0" collapsed="false">
      <c r="A50" s="94" t="n">
        <v>20748</v>
      </c>
      <c r="B50" s="617" t="s">
        <v>672</v>
      </c>
      <c r="C50" s="95" t="s">
        <v>695</v>
      </c>
      <c r="D50" s="7" t="n">
        <v>10000</v>
      </c>
      <c r="E50" s="752" t="n">
        <v>0.005</v>
      </c>
      <c r="G50" s="753" t="n">
        <f aca="false">ROUND($D50*G47*$E50*G$1,0)</f>
        <v>2488</v>
      </c>
      <c r="H50" s="753" t="n">
        <f aca="false">ROUND($D50*H47*$E50*H$1,0)</f>
        <v>2304</v>
      </c>
      <c r="I50" s="753" t="n">
        <v>0</v>
      </c>
      <c r="J50" s="753" t="n">
        <v>0</v>
      </c>
      <c r="K50" s="753" t="n">
        <v>0</v>
      </c>
      <c r="L50" s="753" t="n">
        <v>0</v>
      </c>
      <c r="M50" s="753" t="n">
        <v>0</v>
      </c>
      <c r="N50" s="753" t="n">
        <v>0</v>
      </c>
      <c r="O50" s="753" t="n">
        <v>0</v>
      </c>
      <c r="P50" s="753" t="n">
        <v>0</v>
      </c>
      <c r="Q50" s="753" t="n">
        <v>0</v>
      </c>
      <c r="R50" s="753" t="n">
        <v>0</v>
      </c>
      <c r="S50" s="753"/>
      <c r="T50" s="63" t="n">
        <f aca="false">SUM(G50:S50)</f>
        <v>4792</v>
      </c>
    </row>
    <row r="51" customFormat="false" ht="12.75" hidden="false" customHeight="false" outlineLevel="0" collapsed="false">
      <c r="A51" s="94" t="n">
        <v>21165</v>
      </c>
      <c r="B51" s="617" t="s">
        <v>675</v>
      </c>
      <c r="C51" s="94"/>
      <c r="D51" s="7" t="n">
        <v>150000</v>
      </c>
      <c r="E51" s="752" t="n">
        <v>0.005</v>
      </c>
      <c r="G51" s="753" t="n">
        <f aca="false">ROUND($D51*G47*$E51*G$1,0)</f>
        <v>37327</v>
      </c>
      <c r="H51" s="753" t="n">
        <f aca="false">ROUND($D51*H47*$E51*H$1,0)</f>
        <v>34555</v>
      </c>
      <c r="I51" s="753" t="n">
        <f aca="false">ROUND($D51*I47*$E51*I$1,0)</f>
        <v>37242</v>
      </c>
      <c r="J51" s="753" t="n">
        <f aca="false">ROUND($D51*J47*$E51*J$1,0)</f>
        <v>34111</v>
      </c>
      <c r="K51" s="753" t="n">
        <f aca="false">ROUND($D51*K47*$E51*K$1,0)</f>
        <v>33947</v>
      </c>
      <c r="L51" s="753" t="n">
        <f aca="false">ROUND($D51*L47*$E51*L$1,0)</f>
        <v>33684</v>
      </c>
      <c r="M51" s="753" t="n">
        <f aca="false">ROUND($D51*M47*$E51*M$1,0)</f>
        <v>34557</v>
      </c>
      <c r="N51" s="753" t="n">
        <f aca="false">ROUND($D51*N47*$E51*N$1,0)</f>
        <v>37199</v>
      </c>
      <c r="O51" s="753" t="n">
        <f aca="false">ROUND($D51*O47*$E51*O$1,0)</f>
        <v>35661</v>
      </c>
      <c r="P51" s="753" t="n">
        <f aca="false">ROUND($D51*P47*$E51*P$1,0)</f>
        <v>34877</v>
      </c>
      <c r="Q51" s="753" t="n">
        <f aca="false">ROUND($D51*Q47*$E51*Q$1,0)</f>
        <v>25202</v>
      </c>
      <c r="R51" s="753" t="n">
        <f aca="false">ROUND($D51*R47*$E51*R$1,0)</f>
        <v>27668</v>
      </c>
      <c r="S51" s="753"/>
      <c r="T51" s="63" t="n">
        <f aca="false">SUM(G51:S51)</f>
        <v>406030</v>
      </c>
    </row>
    <row r="52" customFormat="false" ht="12.75" hidden="false" customHeight="false" outlineLevel="0" collapsed="false">
      <c r="A52" s="94" t="n">
        <v>26372</v>
      </c>
      <c r="B52" s="617" t="s">
        <v>624</v>
      </c>
      <c r="C52" s="94"/>
      <c r="D52" s="7" t="n">
        <v>25000</v>
      </c>
      <c r="E52" s="752" t="n">
        <v>0.005</v>
      </c>
      <c r="G52" s="753" t="n">
        <f aca="false">ROUND($D52*G47*$E52*G$1,0)</f>
        <v>6221</v>
      </c>
      <c r="H52" s="753" t="n">
        <f aca="false">ROUND($D52*H47*$E52*H$1,0)</f>
        <v>5759</v>
      </c>
      <c r="I52" s="753" t="n">
        <f aca="false">ROUND($D52*I47*$E52*I$1,0)</f>
        <v>6207</v>
      </c>
      <c r="J52" s="753" t="n">
        <f aca="false">ROUND($D52*J47*$E52*J$1,0)</f>
        <v>5685</v>
      </c>
      <c r="K52" s="753" t="n">
        <f aca="false">ROUND($D52*K47*$E52*K$1,0)</f>
        <v>5658</v>
      </c>
      <c r="L52" s="753" t="n">
        <f aca="false">ROUND($D52*L47*$E52*L$1,0)</f>
        <v>5614</v>
      </c>
      <c r="M52" s="753" t="n">
        <f aca="false">ROUND($D52*M47*$E52*M$1,0)</f>
        <v>5759</v>
      </c>
      <c r="N52" s="753" t="n">
        <f aca="false">ROUND($D52*N47*$E52*N$1,0)</f>
        <v>6200</v>
      </c>
      <c r="O52" s="753" t="n">
        <f aca="false">ROUND($D52*O47*$E52*O$1,0)</f>
        <v>5943</v>
      </c>
      <c r="P52" s="753" t="n">
        <f aca="false">ROUND($D52*P47*$E52*P$1,0)</f>
        <v>5813</v>
      </c>
      <c r="Q52" s="753" t="n">
        <f aca="false">ROUND($D52*Q47*$E52*Q$1,0)</f>
        <v>4200</v>
      </c>
      <c r="R52" s="753" t="n">
        <f aca="false">ROUND($D52*R47*$E52*R$1,0)</f>
        <v>4611</v>
      </c>
      <c r="S52" s="753"/>
      <c r="T52" s="63" t="n">
        <f aca="false">SUM(G52:S52)</f>
        <v>67670</v>
      </c>
    </row>
    <row r="53" customFormat="false" ht="12.75" hidden="false" customHeight="false" outlineLevel="0" collapsed="false">
      <c r="A53" s="94" t="n">
        <v>20822</v>
      </c>
      <c r="B53" s="617" t="s">
        <v>676</v>
      </c>
      <c r="C53" s="94"/>
      <c r="D53" s="7" t="n">
        <v>25000</v>
      </c>
      <c r="E53" s="752" t="n">
        <v>0.005</v>
      </c>
      <c r="G53" s="753" t="n">
        <f aca="false">ROUND($D53*G47*$E53*G$1,0)</f>
        <v>6221</v>
      </c>
      <c r="H53" s="753" t="n">
        <f aca="false">ROUND($D53*$E53*H$1,0)</f>
        <v>3500</v>
      </c>
      <c r="I53" s="753" t="n">
        <f aca="false">ROUND($D53*I47*$E53*I$1,0)</f>
        <v>6207</v>
      </c>
      <c r="J53" s="753" t="n">
        <f aca="false">ROUND($D53*J47*$E53*J$1,0)</f>
        <v>5685</v>
      </c>
      <c r="K53" s="753" t="n">
        <f aca="false">ROUND($D53*K47*$E53*K$1,0)</f>
        <v>5658</v>
      </c>
      <c r="L53" s="753" t="n">
        <f aca="false">ROUND($D53*L47*$E53*L$1,0)</f>
        <v>5614</v>
      </c>
      <c r="M53" s="753" t="n">
        <f aca="false">ROUND($D53*M47*$E53*M$1,0)</f>
        <v>5759</v>
      </c>
      <c r="N53" s="753" t="n">
        <f aca="false">ROUND($D53*N47*$E53*N$1,0)</f>
        <v>6200</v>
      </c>
      <c r="O53" s="753" t="n">
        <f aca="false">ROUND($D53*O47*$E53*O$1,0)</f>
        <v>5943</v>
      </c>
      <c r="P53" s="753" t="n">
        <f aca="false">ROUND($D53*P47*$E53*P$1,0)</f>
        <v>5813</v>
      </c>
      <c r="Q53" s="753" t="n">
        <f aca="false">ROUND($D53*Q47*$E53*Q$1,0)</f>
        <v>4200</v>
      </c>
      <c r="R53" s="753" t="n">
        <f aca="false">ROUND($D53*R47*$E53*R$1,0)</f>
        <v>4611</v>
      </c>
      <c r="S53" s="753"/>
      <c r="T53" s="63" t="n">
        <f aca="false">SUM(G53:S53)</f>
        <v>65411</v>
      </c>
    </row>
    <row r="54" customFormat="false" ht="12.75" hidden="false" customHeight="false" outlineLevel="0" collapsed="false">
      <c r="A54" s="94" t="n">
        <v>26678</v>
      </c>
      <c r="B54" s="617" t="s">
        <v>626</v>
      </c>
      <c r="C54" s="94"/>
      <c r="D54" s="7" t="n">
        <v>25000</v>
      </c>
      <c r="E54" s="752" t="n">
        <v>0.005</v>
      </c>
      <c r="G54" s="753" t="n">
        <f aca="false">ROUND($D54*G47*$E54*G$1,0)</f>
        <v>6221</v>
      </c>
      <c r="H54" s="753" t="n">
        <f aca="false">ROUND($D54*H47*$E54*H$1,0)</f>
        <v>5759</v>
      </c>
      <c r="I54" s="753" t="n">
        <f aca="false">ROUND($D54*I47*$E54*I$1,0)</f>
        <v>6207</v>
      </c>
      <c r="J54" s="753" t="n">
        <f aca="false">ROUND($D54*J47*$E54*J$1,0)</f>
        <v>5685</v>
      </c>
      <c r="K54" s="753" t="n">
        <f aca="false">ROUND($D54*K47*$E54*K$1,0)</f>
        <v>5658</v>
      </c>
      <c r="L54" s="753" t="n">
        <f aca="false">ROUND($D54*L47*$E54*L$1,0)</f>
        <v>5614</v>
      </c>
      <c r="M54" s="753" t="n">
        <f aca="false">ROUND($D54*M47*$E54*M$1,0)</f>
        <v>5759</v>
      </c>
      <c r="N54" s="753" t="n">
        <f aca="false">ROUND($D54*N47*$E54*N$1,0)</f>
        <v>6200</v>
      </c>
      <c r="O54" s="753" t="n">
        <f aca="false">ROUND($D54*O47*$E54*O$1,0)</f>
        <v>5943</v>
      </c>
      <c r="P54" s="753" t="n">
        <f aca="false">ROUND($D54*P47*$E54*P$1,0)</f>
        <v>5813</v>
      </c>
      <c r="Q54" s="753" t="n">
        <f aca="false">ROUND($D54*Q47*$E54*Q$1,0)</f>
        <v>4200</v>
      </c>
      <c r="R54" s="753" t="n">
        <f aca="false">ROUND($D54*R47*$E54*R$1,0)</f>
        <v>4611</v>
      </c>
      <c r="S54" s="753"/>
      <c r="T54" s="63" t="n">
        <f aca="false">SUM(G54:S54)</f>
        <v>67670</v>
      </c>
    </row>
    <row r="55" customFormat="false" ht="12.75" hidden="false" customHeight="false" outlineLevel="0" collapsed="false">
      <c r="A55" s="94"/>
      <c r="B55" s="617"/>
      <c r="C55" s="94"/>
      <c r="D55" s="7"/>
      <c r="G55" s="753"/>
      <c r="H55" s="753"/>
      <c r="I55" s="753"/>
      <c r="J55" s="753"/>
      <c r="K55" s="753"/>
      <c r="L55" s="753"/>
      <c r="M55" s="753"/>
      <c r="N55" s="753"/>
      <c r="O55" s="753"/>
      <c r="P55" s="753"/>
      <c r="Q55" s="753"/>
      <c r="R55" s="753"/>
      <c r="S55" s="753"/>
      <c r="T55" s="63"/>
    </row>
    <row r="56" customFormat="false" ht="12.75" hidden="false" customHeight="false" outlineLevel="0" collapsed="false">
      <c r="A56" s="750" t="s">
        <v>696</v>
      </c>
      <c r="B56" s="25" t="s">
        <v>702</v>
      </c>
      <c r="D56" s="7"/>
      <c r="G56" s="759" t="n">
        <f aca="false">'[2]load factor study'!$C$73</f>
        <v>0.959086021505376</v>
      </c>
      <c r="H56" s="759" t="n">
        <f aca="false">'[2]load factor study'!$D$73</f>
        <v>0.976666666666667</v>
      </c>
      <c r="I56" s="759" t="n">
        <f aca="false">'[2]load factor study'!$E$73</f>
        <v>0.947365591397849</v>
      </c>
      <c r="J56" s="759" t="n">
        <f aca="false">'[2]load factor study'!$F$73</f>
        <v>0.921344086021505</v>
      </c>
      <c r="K56" s="759" t="n">
        <f aca="false">'[2]load factor study'!$G$73</f>
        <v>0.855537634408602</v>
      </c>
      <c r="L56" s="759" t="n">
        <f aca="false">'[2]load factor study'!$H$73</f>
        <v>0.853602150537634</v>
      </c>
      <c r="M56" s="759" t="n">
        <f aca="false">'[2]load factor study'!$I$73</f>
        <v>0.947204301075269</v>
      </c>
      <c r="N56" s="759" t="n">
        <f aca="false">'[2]load factor study'!$J$73</f>
        <v>0.9</v>
      </c>
      <c r="O56" s="759" t="n">
        <f aca="false">'[2]load factor study'!$K$73</f>
        <v>0.91005376344086</v>
      </c>
      <c r="P56" s="759" t="n">
        <f aca="false">'[2]load factor study'!$L$73</f>
        <v>0.91502688172043</v>
      </c>
      <c r="Q56" s="759" t="n">
        <f aca="false">'[2]load factor study'!$M$73</f>
        <v>0.912951612903226</v>
      </c>
      <c r="R56" s="759" t="n">
        <f aca="false">'[2]load factor study'!$N$73</f>
        <v>0.921037634408602</v>
      </c>
      <c r="S56" s="753"/>
      <c r="T56" s="63"/>
    </row>
    <row r="57" customFormat="false" ht="12.75" hidden="false" customHeight="false" outlineLevel="0" collapsed="false">
      <c r="A57" s="94" t="n">
        <v>27454</v>
      </c>
      <c r="B57" s="617" t="s">
        <v>643</v>
      </c>
      <c r="C57" s="94"/>
      <c r="D57" s="7" t="n">
        <v>27500</v>
      </c>
      <c r="E57" s="752" t="n">
        <v>0</v>
      </c>
      <c r="G57" s="63" t="n">
        <f aca="false">ROUND($D57*G56*$E57*G$1,0)</f>
        <v>0</v>
      </c>
      <c r="H57" s="63" t="n">
        <f aca="false">ROUND($D57*H56*$E57*H$1,0)</f>
        <v>0</v>
      </c>
      <c r="I57" s="63" t="n">
        <f aca="false">ROUND($D57*I56*$E57*I$1,0)</f>
        <v>0</v>
      </c>
      <c r="J57" s="63" t="n">
        <f aca="false">ROUND($D57*J56*$E57*J$1,0)</f>
        <v>0</v>
      </c>
      <c r="K57" s="63" t="n">
        <f aca="false">ROUND($D57*K56*$E57*K$1,0)</f>
        <v>0</v>
      </c>
      <c r="L57" s="63" t="n">
        <f aca="false">ROUND($D57*L56*$E57*L$1,0)</f>
        <v>0</v>
      </c>
      <c r="M57" s="63" t="n">
        <f aca="false">ROUND($D57*M56*$E57*M$1,0)</f>
        <v>0</v>
      </c>
      <c r="N57" s="63" t="n">
        <f aca="false">ROUND($D57*N56*$E57*N$1,0)</f>
        <v>0</v>
      </c>
      <c r="O57" s="63" t="n">
        <f aca="false">ROUND($D57*O56*$E57*O$1,0)</f>
        <v>0</v>
      </c>
      <c r="P57" s="63" t="n">
        <f aca="false">ROUND($D57*P56*$E57*P$1,0)</f>
        <v>0</v>
      </c>
      <c r="Q57" s="63" t="n">
        <f aca="false">ROUND($D57*$E57*Q56*Q$1,0)</f>
        <v>0</v>
      </c>
      <c r="R57" s="63" t="n">
        <f aca="false">ROUND($D57*R56*$E57*R$1,0)</f>
        <v>0</v>
      </c>
      <c r="S57" s="753"/>
      <c r="T57" s="63" t="n">
        <f aca="false">SUM(G57:S57)</f>
        <v>0</v>
      </c>
    </row>
    <row r="58" customFormat="false" ht="12.75" hidden="false" customHeight="false" outlineLevel="0" collapsed="false">
      <c r="A58" s="94" t="n">
        <v>27456</v>
      </c>
      <c r="B58" s="617" t="s">
        <v>669</v>
      </c>
      <c r="C58" s="94" t="s">
        <v>697</v>
      </c>
      <c r="D58" s="7" t="n">
        <v>21500</v>
      </c>
      <c r="E58" s="752" t="n">
        <v>0</v>
      </c>
      <c r="G58" s="753" t="n">
        <v>0</v>
      </c>
      <c r="H58" s="753" t="n">
        <v>0</v>
      </c>
      <c r="I58" s="753" t="n">
        <v>0</v>
      </c>
      <c r="J58" s="753" t="n">
        <v>0</v>
      </c>
      <c r="K58" s="753" t="n">
        <v>0</v>
      </c>
      <c r="L58" s="753" t="n">
        <v>0</v>
      </c>
      <c r="M58" s="753" t="n">
        <v>0</v>
      </c>
      <c r="N58" s="753" t="n">
        <v>0</v>
      </c>
      <c r="O58" s="753" t="n">
        <v>0</v>
      </c>
      <c r="P58" s="753" t="n">
        <v>0</v>
      </c>
      <c r="Q58" s="753" t="n">
        <f aca="false">ROUND($D58*Q56*$E58*Q$1,0)</f>
        <v>0</v>
      </c>
      <c r="R58" s="753" t="n">
        <f aca="false">ROUND($D58*R56*$E58*R$1,0)</f>
        <v>0</v>
      </c>
      <c r="S58" s="753"/>
      <c r="T58" s="63" t="n">
        <f aca="false">SUM(G58:S58)</f>
        <v>0</v>
      </c>
    </row>
    <row r="59" customFormat="false" ht="12.75" hidden="false" customHeight="false" outlineLevel="0" collapsed="false">
      <c r="A59" s="94" t="n">
        <v>27566</v>
      </c>
      <c r="B59" s="617" t="s">
        <v>614</v>
      </c>
      <c r="C59" s="94" t="s">
        <v>698</v>
      </c>
      <c r="D59" s="7" t="n">
        <v>20000</v>
      </c>
      <c r="E59" s="752" t="n">
        <v>0.005</v>
      </c>
      <c r="G59" s="753" t="n">
        <v>0</v>
      </c>
      <c r="H59" s="753" t="n">
        <v>0</v>
      </c>
      <c r="I59" s="753" t="n">
        <f aca="false">ROUND($D59*I56*$E59*I$1,0)</f>
        <v>2937</v>
      </c>
      <c r="J59" s="753" t="n">
        <f aca="false">ROUND($D59*J56*$E59*J$1,0)</f>
        <v>2764</v>
      </c>
      <c r="K59" s="753" t="n">
        <f aca="false">ROUND($D59*K56*$E59*K$1,0)</f>
        <v>2652</v>
      </c>
      <c r="L59" s="753" t="n">
        <f aca="false">ROUND($D59*L56*$E59*L$1,0)</f>
        <v>2561</v>
      </c>
      <c r="M59" s="753" t="n">
        <f aca="false">ROUND($D59*M56*$E59*M$1,0)</f>
        <v>2936</v>
      </c>
      <c r="N59" s="753" t="n">
        <f aca="false">ROUND($D59*N56*$E59*N$1,0)</f>
        <v>2790</v>
      </c>
      <c r="O59" s="753" t="n">
        <f aca="false">ROUND($D59*O56*$E59*O$1,0)</f>
        <v>2730</v>
      </c>
      <c r="P59" s="753" t="n">
        <f aca="false">ROUND($D59*P56*$E59*P$1,0)</f>
        <v>2837</v>
      </c>
      <c r="Q59" s="753" t="n">
        <f aca="false">ROUND($D59*Q56*$E59*Q$1,0)</f>
        <v>2739</v>
      </c>
      <c r="R59" s="753" t="n">
        <f aca="false">ROUND($D59*R56*$E59*R$1,0)</f>
        <v>2855</v>
      </c>
      <c r="S59" s="753"/>
      <c r="T59" s="63" t="n">
        <f aca="false">SUM(G59:S59)</f>
        <v>27801</v>
      </c>
    </row>
    <row r="60" customFormat="false" ht="12.75" hidden="false" customHeight="false" outlineLevel="0" collapsed="false">
      <c r="A60" s="94"/>
      <c r="B60" s="617"/>
      <c r="C60" s="94"/>
      <c r="D60" s="7"/>
      <c r="G60" s="753"/>
      <c r="H60" s="753"/>
      <c r="I60" s="753"/>
      <c r="J60" s="753"/>
      <c r="K60" s="753"/>
      <c r="L60" s="753"/>
      <c r="M60" s="753"/>
      <c r="N60" s="753"/>
      <c r="O60" s="753"/>
      <c r="P60" s="753"/>
      <c r="Q60" s="753"/>
      <c r="R60" s="753"/>
      <c r="S60" s="753"/>
      <c r="T60" s="63"/>
    </row>
    <row r="61" customFormat="false" ht="12.75" hidden="false" customHeight="false" outlineLevel="0" collapsed="false">
      <c r="A61" s="750" t="s">
        <v>699</v>
      </c>
      <c r="D61" s="7"/>
      <c r="G61" s="759" t="n">
        <f aca="false">'[2]load factor study'!$C$66</f>
        <v>0.887301798426377</v>
      </c>
      <c r="H61" s="759" t="n">
        <f aca="false">'[2]load factor study'!$D$66</f>
        <v>0.976640230713771</v>
      </c>
      <c r="I61" s="759" t="n">
        <f aca="false">'[2]load factor study'!$E$66</f>
        <v>0.999972403153925</v>
      </c>
      <c r="J61" s="759" t="n">
        <f aca="false">'[2]load factor study'!$F$66</f>
        <v>0.818798763943322</v>
      </c>
      <c r="K61" s="759" t="n">
        <f aca="false">'[2]load factor study'!$G$66</f>
        <v>0.845113226124056</v>
      </c>
      <c r="L61" s="759" t="n">
        <f aca="false">'[2]load factor study'!$H$66</f>
        <v>1.00075529733424</v>
      </c>
      <c r="M61" s="759" t="n">
        <f aca="false">'[2]load factor study'!$I$66</f>
        <v>0.662458908612755</v>
      </c>
      <c r="N61" s="759" t="n">
        <f aca="false">'[2]load factor study'!$J$66</f>
        <v>0.964922621322125</v>
      </c>
      <c r="O61" s="759" t="n">
        <f aca="false">'[2]load factor study'!$K$66</f>
        <v>0.705002865876958</v>
      </c>
      <c r="P61" s="759" t="n">
        <f aca="false">'[2]load factor study'!$L$66</f>
        <v>0.745064004585403</v>
      </c>
      <c r="Q61" s="759" t="n">
        <f aca="false">'[2]load factor study'!$M$66</f>
        <v>0.92505254107757</v>
      </c>
      <c r="R61" s="759" t="n">
        <f aca="false">'[2]load factor study'!$N$66</f>
        <v>1.20490733664501</v>
      </c>
      <c r="S61" s="753"/>
      <c r="T61" s="63"/>
    </row>
    <row r="62" customFormat="false" ht="12.75" hidden="false" customHeight="false" outlineLevel="0" collapsed="false">
      <c r="A62" s="94" t="n">
        <v>27370</v>
      </c>
      <c r="B62" s="617" t="s">
        <v>140</v>
      </c>
      <c r="C62" s="94"/>
      <c r="D62" s="7" t="n">
        <v>22000</v>
      </c>
      <c r="E62" s="752" t="n">
        <v>0.005</v>
      </c>
      <c r="G62" s="63" t="n">
        <f aca="false">ROUND($D62*G61*$E62*G$1,0)</f>
        <v>3026</v>
      </c>
      <c r="H62" s="63" t="n">
        <f aca="false">ROUND($D62*H61*$E62*H$1,0)</f>
        <v>3008</v>
      </c>
      <c r="I62" s="63" t="n">
        <f aca="false">ROUND($D62*I61*$E62*I$1,0)</f>
        <v>3410</v>
      </c>
      <c r="J62" s="63" t="n">
        <f aca="false">ROUND($D62*J61*$E62*J$1,0)</f>
        <v>2702</v>
      </c>
      <c r="K62" s="63" t="n">
        <f aca="false">ROUND($D62*K61*$E62*K$1,0)</f>
        <v>2882</v>
      </c>
      <c r="L62" s="63" t="n">
        <f aca="false">ROUND($D62*L61*$E62*L$1,0)</f>
        <v>3302</v>
      </c>
      <c r="M62" s="63" t="n">
        <f aca="false">ROUND($D62*M61*$E62*M$1,0)</f>
        <v>2259</v>
      </c>
      <c r="N62" s="63" t="n">
        <f aca="false">ROUND($D62*N61*$E62*N$1,0)</f>
        <v>3290</v>
      </c>
      <c r="O62" s="63" t="n">
        <f aca="false">ROUND($D62*O61*$E62*O$1,0)</f>
        <v>2327</v>
      </c>
      <c r="P62" s="63" t="n">
        <f aca="false">ROUND($D62*P61*$E62*P$1,0)</f>
        <v>2541</v>
      </c>
      <c r="Q62" s="63" t="n">
        <f aca="false">ROUND($D62*Q61*$E62*Q$1,0)</f>
        <v>3053</v>
      </c>
      <c r="R62" s="63" t="n">
        <f aca="false">ROUND($D62*R61*$E62*R$1,0)</f>
        <v>4109</v>
      </c>
      <c r="S62" s="753"/>
      <c r="T62" s="63" t="n">
        <f aca="false">SUM(G62:S62)</f>
        <v>35909</v>
      </c>
    </row>
    <row r="63" customFormat="false" ht="12.75" hidden="false" customHeight="false" outlineLevel="0" collapsed="false">
      <c r="A63" s="94" t="n">
        <v>27460</v>
      </c>
      <c r="B63" s="617" t="s">
        <v>140</v>
      </c>
      <c r="C63" s="94"/>
      <c r="D63" s="7" t="n">
        <v>55000</v>
      </c>
      <c r="E63" s="752" t="n">
        <v>0.005</v>
      </c>
      <c r="G63" s="753" t="n">
        <f aca="false">ROUND($D63*G61*$E63*G$1,0)</f>
        <v>7564</v>
      </c>
      <c r="H63" s="753" t="n">
        <f aca="false">ROUND($D63*H61*$E63*H$1,0)</f>
        <v>7520</v>
      </c>
      <c r="I63" s="753" t="n">
        <f aca="false">ROUND($D63*I61*$E63*I$1,0)</f>
        <v>8525</v>
      </c>
      <c r="J63" s="753" t="n">
        <f aca="false">ROUND($D63*J61*$E63*J$1,0)</f>
        <v>6755</v>
      </c>
      <c r="K63" s="753" t="n">
        <f aca="false">ROUND($D63*K61*$E63*K$1,0)</f>
        <v>7205</v>
      </c>
      <c r="L63" s="753" t="n">
        <f aca="false">ROUND($D63*L61*$E63*L$1,0)</f>
        <v>8256</v>
      </c>
      <c r="M63" s="753" t="n">
        <f aca="false">ROUND($D63*M61*$E63*M$1,0)</f>
        <v>5647</v>
      </c>
      <c r="N63" s="753" t="n">
        <f aca="false">ROUND($D63*N61*$E63*N$1,0)</f>
        <v>8226</v>
      </c>
      <c r="O63" s="753" t="n">
        <f aca="false">ROUND($D63*O61*$E63*O$1,0)</f>
        <v>5816</v>
      </c>
      <c r="P63" s="753" t="n">
        <f aca="false">ROUND($D63*P61*$E63*P$1,0)</f>
        <v>6352</v>
      </c>
      <c r="Q63" s="753" t="n">
        <f aca="false">ROUND($D63*Q61*$E63*Q$1,0)</f>
        <v>7632</v>
      </c>
      <c r="R63" s="753" t="n">
        <f aca="false">ROUND($D63*R61*$E63*R$1,0)</f>
        <v>10272</v>
      </c>
      <c r="S63" s="753"/>
      <c r="T63" s="63" t="n">
        <f aca="false">SUM(G63:S63)</f>
        <v>89770</v>
      </c>
    </row>
    <row r="64" customFormat="false" ht="12.75" hidden="false" customHeight="false" outlineLevel="0" collapsed="false">
      <c r="A64" s="94"/>
      <c r="B64" s="617"/>
      <c r="C64" s="94"/>
      <c r="D64" s="7"/>
      <c r="G64" s="753"/>
      <c r="H64" s="753"/>
      <c r="I64" s="753"/>
      <c r="J64" s="753"/>
      <c r="K64" s="753"/>
      <c r="L64" s="753"/>
      <c r="M64" s="753"/>
      <c r="N64" s="753"/>
      <c r="O64" s="753"/>
      <c r="P64" s="753"/>
      <c r="Q64" s="753"/>
      <c r="R64" s="753"/>
      <c r="S64" s="753"/>
      <c r="T64" s="63"/>
    </row>
    <row r="65" customFormat="false" ht="12.75" hidden="false" customHeight="false" outlineLevel="0" collapsed="false">
      <c r="A65" s="94"/>
      <c r="B65" s="617"/>
      <c r="C65" s="94"/>
      <c r="D65" s="7"/>
      <c r="G65" s="755"/>
      <c r="H65" s="755"/>
      <c r="I65" s="755"/>
      <c r="J65" s="755"/>
      <c r="K65" s="755"/>
      <c r="L65" s="755"/>
      <c r="M65" s="755"/>
      <c r="N65" s="755"/>
      <c r="O65" s="755"/>
      <c r="P65" s="755"/>
      <c r="Q65" s="755"/>
      <c r="R65" s="755"/>
      <c r="S65" s="755"/>
      <c r="T65" s="755"/>
      <c r="U65" s="756" t="s">
        <v>700</v>
      </c>
    </row>
    <row r="66" customFormat="false" ht="12.75" hidden="false" customHeight="false" outlineLevel="0" collapsed="false">
      <c r="B66" s="0" t="s">
        <v>703</v>
      </c>
      <c r="D66" s="7"/>
      <c r="G66" s="65" t="n">
        <f aca="false">SUM(G42:G65)</f>
        <v>94338.451859518</v>
      </c>
      <c r="H66" s="65" t="n">
        <f aca="false">SUM(H42:H65)</f>
        <v>83910.5987785955</v>
      </c>
      <c r="I66" s="65" t="n">
        <f aca="false">SUM(I42:I65)</f>
        <v>92153.5491304474</v>
      </c>
      <c r="J66" s="65" t="n">
        <f aca="false">SUM(J42:J65)</f>
        <v>89661.2561805858</v>
      </c>
      <c r="K66" s="65" t="n">
        <f aca="false">SUM(K42:K65)</f>
        <v>91495.1607240862</v>
      </c>
      <c r="L66" s="65" t="n">
        <f aca="false">SUM(L42:L65)</f>
        <v>91042.3514235322</v>
      </c>
      <c r="M66" s="65" t="n">
        <f aca="false">SUM(M42:M65)</f>
        <v>88587.0959839644</v>
      </c>
      <c r="N66" s="65" t="n">
        <f aca="false">SUM(N42:N65)</f>
        <v>95823.4648756818</v>
      </c>
      <c r="O66" s="65" t="n">
        <f aca="false">SUM(O42:O65)</f>
        <v>87562.1999890364</v>
      </c>
      <c r="P66" s="65" t="n">
        <f aca="false">SUM(P42:P65)</f>
        <v>89405.1601847654</v>
      </c>
      <c r="Q66" s="65" t="n">
        <f aca="false">SUM(Q42:Q65)</f>
        <v>76378.9580867676</v>
      </c>
      <c r="R66" s="65" t="n">
        <f aca="false">SUM(R42:R65)</f>
        <v>85439.3159506038</v>
      </c>
      <c r="T66" s="65" t="n">
        <f aca="false">SUM(T42:T65)</f>
        <v>1065758</v>
      </c>
      <c r="U66" s="757" t="n">
        <f aca="false">SUM(G66:S66)</f>
        <v>1065797.56316758</v>
      </c>
    </row>
    <row r="67" customFormat="false" ht="12.75" hidden="false" customHeight="false" outlineLevel="0" collapsed="false">
      <c r="D67" s="7"/>
    </row>
    <row r="68" customFormat="false" ht="12.75" hidden="false" customHeight="false" outlineLevel="0" collapsed="false">
      <c r="B68" s="0" t="s">
        <v>704</v>
      </c>
      <c r="G68" s="65" t="n">
        <f aca="false">G66+G38</f>
        <v>135847.451859518</v>
      </c>
      <c r="H68" s="65" t="n">
        <f aca="false">H66+H38</f>
        <v>120282.598778596</v>
      </c>
      <c r="I68" s="65" t="n">
        <f aca="false">I66+I38</f>
        <v>132670.549130447</v>
      </c>
      <c r="J68" s="65" t="n">
        <f aca="false">J66+J38</f>
        <v>128871.256180586</v>
      </c>
      <c r="K68" s="65" t="n">
        <f aca="false">K66+K38</f>
        <v>132012.160724086</v>
      </c>
      <c r="L68" s="65" t="n">
        <f aca="false">L66+L38</f>
        <v>130252.351423532</v>
      </c>
      <c r="M68" s="65" t="n">
        <f aca="false">M66+M38</f>
        <v>129104.095983964</v>
      </c>
      <c r="N68" s="65" t="n">
        <f aca="false">N66+N38</f>
        <v>136340.464875682</v>
      </c>
      <c r="O68" s="65" t="n">
        <f aca="false">O66+O38</f>
        <v>126772.199989036</v>
      </c>
      <c r="P68" s="65" t="n">
        <f aca="false">P66+P38</f>
        <v>129922.160184765</v>
      </c>
      <c r="Q68" s="65" t="n">
        <f aca="false">Q66+Q38</f>
        <v>115588.958086768</v>
      </c>
      <c r="R68" s="65" t="n">
        <f aca="false">R66+R38</f>
        <v>125956.315950604</v>
      </c>
      <c r="S68" s="65" t="n">
        <f aca="false">S66+S38</f>
        <v>0</v>
      </c>
      <c r="T68" s="65" t="n">
        <f aca="false">T66+T38</f>
        <v>1543581</v>
      </c>
      <c r="U68" s="65" t="n">
        <f aca="false">U66+U38</f>
        <v>1543620.56316758</v>
      </c>
    </row>
    <row r="72" customFormat="false" ht="12.75" hidden="false" customHeight="false" outlineLevel="0" collapsed="false">
      <c r="A72" s="42" t="s">
        <v>46</v>
      </c>
      <c r="G72" s="0" t="n">
        <f aca="false">ROUND(1062252/12/1000,1)</f>
        <v>88.5</v>
      </c>
      <c r="H72" s="0" t="n">
        <f aca="false">ROUND(1062252/12/1000,1)</f>
        <v>88.5</v>
      </c>
      <c r="I72" s="0" t="n">
        <f aca="false">ROUND(1062252/12/1000,1)</f>
        <v>88.5</v>
      </c>
      <c r="J72" s="0" t="n">
        <f aca="false">ROUND(1062252/12/1000,1)</f>
        <v>88.5</v>
      </c>
      <c r="K72" s="0" t="n">
        <f aca="false">ROUND(1062252/12/1000,1)</f>
        <v>88.5</v>
      </c>
      <c r="L72" s="0" t="n">
        <f aca="false">ROUND(1062252/12/1000,1)</f>
        <v>88.5</v>
      </c>
      <c r="M72" s="0" t="n">
        <f aca="false">ROUND(1062252/12/1000,1)</f>
        <v>88.5</v>
      </c>
      <c r="N72" s="0" t="n">
        <f aca="false">ROUND(1062252/12/1000,1)</f>
        <v>88.5</v>
      </c>
      <c r="O72" s="0" t="n">
        <f aca="false">ROUND(1062252/12/1000,1)</f>
        <v>88.5</v>
      </c>
      <c r="P72" s="0" t="n">
        <f aca="false">ROUND(1062252/12/1000,1)</f>
        <v>88.5</v>
      </c>
      <c r="Q72" s="0" t="n">
        <f aca="false">ROUND(1062252/12/1000,1)</f>
        <v>88.5</v>
      </c>
      <c r="R72" s="0" t="n">
        <f aca="false">ROUND(1062252/12/1000,1)</f>
        <v>88.5</v>
      </c>
      <c r="T72" s="63" t="n">
        <f aca="false">SUM(G72:S72)</f>
        <v>1062</v>
      </c>
    </row>
  </sheetData>
  <printOptions headings="false" gridLines="false" gridLinesSet="true" horizontalCentered="false" verticalCentered="false"/>
  <pageMargins left="0.25" right="0.2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74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pane xSplit="6" ySplit="4" topLeftCell="AT142" activePane="bottomRight" state="frozen"/>
      <selection pane="topLeft" activeCell="A7" activeCellId="0" sqref="A7"/>
      <selection pane="topRight" activeCell="AT7" activeCellId="0" sqref="AT7"/>
      <selection pane="bottomLeft" activeCell="A142" activeCellId="0" sqref="A142"/>
      <selection pane="bottomRight" activeCell="AY171" activeCellId="0" sqref="AY1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15.7"/>
    <col collapsed="false" customWidth="true" hidden="false" outlineLevel="0" max="2" min="2" style="0" width="24.28"/>
    <col collapsed="false" customWidth="true" hidden="false" outlineLevel="0" max="3" min="3" style="0" width="6.13"/>
    <col collapsed="false" customWidth="true" hidden="false" outlineLevel="0" max="4" min="4" style="30" width="12.99"/>
    <col collapsed="false" customWidth="true" hidden="false" outlineLevel="0" max="5" min="5" style="30" width="12.14"/>
    <col collapsed="false" customWidth="true" hidden="false" outlineLevel="0" max="6" min="6" style="7" width="10.71"/>
    <col collapsed="false" customWidth="true" hidden="false" outlineLevel="0" max="7" min="7" style="43" width="12.56"/>
    <col collapsed="false" customWidth="true" hidden="false" outlineLevel="0" max="8" min="8" style="43" width="10.85"/>
    <col collapsed="false" customWidth="true" hidden="false" outlineLevel="0" max="9" min="9" style="43" width="11.7"/>
    <col collapsed="false" customWidth="true" hidden="false" outlineLevel="0" max="10" min="10" style="43" width="13.99"/>
    <col collapsed="false" customWidth="true" hidden="false" outlineLevel="0" max="11" min="11" style="43" width="10.99"/>
    <col collapsed="false" customWidth="true" hidden="false" outlineLevel="0" max="12" min="12" style="0" width="14.99"/>
    <col collapsed="false" customWidth="true" hidden="false" outlineLevel="0" max="26" min="13" style="0" width="11.7"/>
    <col collapsed="false" customWidth="true" hidden="false" outlineLevel="0" max="29" min="27" style="0" width="14.41"/>
    <col collapsed="false" customWidth="true" hidden="false" outlineLevel="0" max="32" min="30" style="0" width="14.56"/>
    <col collapsed="false" customWidth="true" hidden="false" outlineLevel="0" max="35" min="33" style="0" width="13.99"/>
    <col collapsed="false" customWidth="true" hidden="false" outlineLevel="0" max="38" min="36" style="0" width="13.85"/>
    <col collapsed="false" customWidth="true" hidden="false" outlineLevel="0" max="41" min="39" style="0" width="13.28"/>
    <col collapsed="false" customWidth="true" hidden="false" outlineLevel="0" max="42" min="42" style="0" width="14.7"/>
    <col collapsed="false" customWidth="true" hidden="false" outlineLevel="0" max="44" min="43" style="0" width="12.99"/>
    <col collapsed="false" customWidth="true" hidden="false" outlineLevel="0" max="45" min="45" style="0" width="13.41"/>
    <col collapsed="false" customWidth="true" hidden="false" outlineLevel="0" max="46" min="46" style="0" width="4.56"/>
    <col collapsed="false" customWidth="true" hidden="false" outlineLevel="0" max="47" min="47" style="0" width="13.7"/>
    <col collapsed="false" customWidth="true" hidden="false" outlineLevel="0" max="48" min="48" style="0" width="15.41"/>
    <col collapsed="false" customWidth="true" hidden="false" outlineLevel="0" max="49" min="49" style="0" width="14.99"/>
    <col collapsed="false" customWidth="true" hidden="false" outlineLevel="0" max="50" min="50" style="0" width="2.7"/>
    <col collapsed="false" customWidth="true" hidden="false" outlineLevel="0" max="51" min="51" style="0" width="13.41"/>
    <col collapsed="false" customWidth="true" hidden="false" outlineLevel="0" max="52" min="52" style="0" width="13.14"/>
  </cols>
  <sheetData>
    <row r="1" customFormat="false" ht="12.75" hidden="false" customHeight="false" outlineLevel="0" collapsed="false">
      <c r="A1" s="44" t="s">
        <v>0</v>
      </c>
    </row>
    <row r="2" customFormat="false" ht="12.75" hidden="false" customHeight="false" outlineLevel="0" collapsed="false">
      <c r="A2" s="44" t="s">
        <v>705</v>
      </c>
      <c r="F2" s="45" t="n">
        <f aca="true">NOW()</f>
        <v>45926.8875176539</v>
      </c>
      <c r="G2" s="45"/>
    </row>
    <row r="3" customFormat="false" ht="12.75" hidden="false" customHeight="false" outlineLevel="0" collapsed="false">
      <c r="A3" s="44" t="s">
        <v>706</v>
      </c>
    </row>
    <row r="5" customFormat="false" ht="12.75" hidden="false" customHeight="false" outlineLevel="0" collapsed="false">
      <c r="A5" s="44"/>
      <c r="D5" s="760"/>
    </row>
    <row r="7" customFormat="false" ht="12.75" hidden="false" customHeight="false" outlineLevel="0" collapsed="false">
      <c r="A7" s="42" t="s">
        <v>97</v>
      </c>
      <c r="L7" s="0" t="n">
        <v>31</v>
      </c>
      <c r="O7" s="0" t="n">
        <v>28</v>
      </c>
      <c r="R7" s="0" t="n">
        <v>31</v>
      </c>
      <c r="U7" s="0" t="n">
        <v>30</v>
      </c>
      <c r="X7" s="0" t="n">
        <v>31</v>
      </c>
      <c r="AA7" s="0" t="n">
        <v>30</v>
      </c>
      <c r="AD7" s="0" t="n">
        <v>31</v>
      </c>
      <c r="AG7" s="0" t="n">
        <v>31</v>
      </c>
      <c r="AJ7" s="0" t="n">
        <v>30</v>
      </c>
      <c r="AM7" s="0" t="n">
        <v>31</v>
      </c>
      <c r="AP7" s="0" t="n">
        <v>30</v>
      </c>
      <c r="AS7" s="0" t="n">
        <v>31</v>
      </c>
    </row>
    <row r="8" customFormat="false" ht="12.75" hidden="false" customHeight="false" outlineLevel="0" collapsed="false">
      <c r="J8" s="14" t="s">
        <v>98</v>
      </c>
      <c r="K8" s="14"/>
      <c r="L8" s="14"/>
      <c r="M8" s="14" t="s">
        <v>99</v>
      </c>
      <c r="N8" s="14"/>
      <c r="O8" s="14"/>
      <c r="P8" s="14" t="s">
        <v>100</v>
      </c>
      <c r="Q8" s="14"/>
      <c r="R8" s="14"/>
      <c r="S8" s="14" t="s">
        <v>101</v>
      </c>
      <c r="T8" s="14"/>
      <c r="U8" s="14"/>
      <c r="V8" s="14" t="s">
        <v>102</v>
      </c>
      <c r="W8" s="14"/>
      <c r="X8" s="14"/>
      <c r="Y8" s="14" t="s">
        <v>103</v>
      </c>
      <c r="Z8" s="14"/>
      <c r="AA8" s="14"/>
      <c r="AB8" s="14" t="s">
        <v>104</v>
      </c>
      <c r="AC8" s="14"/>
      <c r="AD8" s="14"/>
      <c r="AE8" s="14" t="s">
        <v>105</v>
      </c>
      <c r="AF8" s="14"/>
      <c r="AG8" s="14"/>
      <c r="AH8" s="14" t="s">
        <v>106</v>
      </c>
      <c r="AI8" s="14"/>
      <c r="AJ8" s="14"/>
      <c r="AK8" s="14" t="s">
        <v>107</v>
      </c>
      <c r="AL8" s="14"/>
      <c r="AM8" s="14"/>
      <c r="AN8" s="14" t="s">
        <v>108</v>
      </c>
      <c r="AO8" s="14"/>
      <c r="AP8" s="14"/>
      <c r="AQ8" s="14" t="s">
        <v>109</v>
      </c>
      <c r="AR8" s="14"/>
      <c r="AS8" s="14"/>
    </row>
    <row r="9" customFormat="false" ht="12.75" hidden="false" customHeight="false" outlineLevel="0" collapsed="false">
      <c r="A9" s="47" t="s">
        <v>110</v>
      </c>
      <c r="D9" s="48" t="s">
        <v>111</v>
      </c>
      <c r="E9" s="48" t="s">
        <v>112</v>
      </c>
      <c r="F9" s="761"/>
      <c r="G9" s="50" t="s">
        <v>113</v>
      </c>
      <c r="H9" s="50" t="s">
        <v>114</v>
      </c>
      <c r="I9" s="51" t="s">
        <v>115</v>
      </c>
      <c r="J9" s="52" t="s">
        <v>36</v>
      </c>
      <c r="K9" s="53" t="s">
        <v>36</v>
      </c>
      <c r="L9" s="53" t="s">
        <v>36</v>
      </c>
      <c r="M9" s="52"/>
      <c r="N9" s="53"/>
      <c r="O9" s="53" t="s">
        <v>36</v>
      </c>
      <c r="P9" s="52"/>
      <c r="Q9" s="53"/>
      <c r="R9" s="53" t="s">
        <v>36</v>
      </c>
      <c r="S9" s="52"/>
      <c r="T9" s="53"/>
      <c r="U9" s="53" t="s">
        <v>36</v>
      </c>
      <c r="V9" s="52"/>
      <c r="W9" s="53"/>
      <c r="X9" s="53" t="s">
        <v>36</v>
      </c>
      <c r="Y9" s="52"/>
      <c r="Z9" s="53"/>
      <c r="AA9" s="53" t="s">
        <v>36</v>
      </c>
      <c r="AB9" s="52"/>
      <c r="AC9" s="53"/>
      <c r="AD9" s="53" t="s">
        <v>36</v>
      </c>
      <c r="AE9" s="52"/>
      <c r="AF9" s="53"/>
      <c r="AG9" s="53" t="s">
        <v>36</v>
      </c>
      <c r="AH9" s="52"/>
      <c r="AI9" s="53"/>
      <c r="AJ9" s="53" t="s">
        <v>36</v>
      </c>
      <c r="AK9" s="52"/>
      <c r="AL9" s="53"/>
      <c r="AM9" s="53" t="s">
        <v>36</v>
      </c>
      <c r="AN9" s="52"/>
      <c r="AO9" s="53"/>
      <c r="AP9" s="53" t="s">
        <v>36</v>
      </c>
      <c r="AQ9" s="52"/>
      <c r="AR9" s="53"/>
      <c r="AS9" s="53" t="s">
        <v>36</v>
      </c>
      <c r="AU9" s="11" t="s">
        <v>116</v>
      </c>
      <c r="AV9" s="11" t="s">
        <v>117</v>
      </c>
    </row>
    <row r="10" customFormat="false" ht="13.5" hidden="false" customHeight="false" outlineLevel="0" collapsed="false">
      <c r="A10" s="54" t="s">
        <v>118</v>
      </c>
      <c r="B10" s="55" t="s">
        <v>119</v>
      </c>
      <c r="C10" s="55"/>
      <c r="D10" s="55" t="s">
        <v>120</v>
      </c>
      <c r="E10" s="55" t="s">
        <v>121</v>
      </c>
      <c r="F10" s="762" t="s">
        <v>122</v>
      </c>
      <c r="G10" s="57" t="s">
        <v>123</v>
      </c>
      <c r="H10" s="57" t="s">
        <v>123</v>
      </c>
      <c r="I10" s="57" t="s">
        <v>123</v>
      </c>
      <c r="J10" s="58" t="s">
        <v>124</v>
      </c>
      <c r="K10" s="57" t="s">
        <v>31</v>
      </c>
      <c r="L10" s="59" t="s">
        <v>125</v>
      </c>
      <c r="M10" s="60"/>
      <c r="N10" s="59"/>
      <c r="O10" s="59" t="s">
        <v>125</v>
      </c>
      <c r="P10" s="60"/>
      <c r="Q10" s="59"/>
      <c r="R10" s="59" t="s">
        <v>125</v>
      </c>
      <c r="S10" s="60"/>
      <c r="T10" s="59"/>
      <c r="U10" s="59" t="s">
        <v>125</v>
      </c>
      <c r="V10" s="60"/>
      <c r="W10" s="59"/>
      <c r="X10" s="59" t="s">
        <v>125</v>
      </c>
      <c r="Y10" s="60"/>
      <c r="Z10" s="59"/>
      <c r="AA10" s="59" t="s">
        <v>125</v>
      </c>
      <c r="AB10" s="60"/>
      <c r="AC10" s="59"/>
      <c r="AD10" s="59" t="s">
        <v>125</v>
      </c>
      <c r="AE10" s="60"/>
      <c r="AF10" s="59"/>
      <c r="AG10" s="59" t="s">
        <v>125</v>
      </c>
      <c r="AH10" s="60"/>
      <c r="AI10" s="59"/>
      <c r="AJ10" s="59" t="s">
        <v>125</v>
      </c>
      <c r="AK10" s="60"/>
      <c r="AL10" s="59"/>
      <c r="AM10" s="59" t="s">
        <v>125</v>
      </c>
      <c r="AN10" s="60"/>
      <c r="AO10" s="59"/>
      <c r="AP10" s="59" t="s">
        <v>125</v>
      </c>
      <c r="AQ10" s="60"/>
      <c r="AR10" s="59"/>
      <c r="AS10" s="59" t="s">
        <v>125</v>
      </c>
      <c r="AU10" s="61" t="s">
        <v>126</v>
      </c>
      <c r="AV10" s="61" t="s">
        <v>127</v>
      </c>
      <c r="AY10" s="11" t="s">
        <v>707</v>
      </c>
      <c r="AZ10" s="11" t="s">
        <v>708</v>
      </c>
    </row>
    <row r="11" customFormat="false" ht="12.75" hidden="false" customHeight="false" outlineLevel="0" collapsed="false">
      <c r="A11" s="81" t="s">
        <v>709</v>
      </c>
      <c r="B11" s="77"/>
      <c r="C11" s="77"/>
      <c r="D11" s="77"/>
      <c r="E11" s="77"/>
      <c r="F11" s="761"/>
      <c r="G11" s="50"/>
      <c r="H11" s="50"/>
      <c r="I11" s="50"/>
      <c r="J11" s="78"/>
      <c r="K11" s="50"/>
      <c r="L11" s="79"/>
      <c r="M11" s="80"/>
      <c r="N11" s="79"/>
      <c r="O11" s="79"/>
      <c r="P11" s="80"/>
      <c r="Q11" s="79"/>
      <c r="R11" s="79"/>
      <c r="S11" s="80"/>
      <c r="T11" s="79"/>
      <c r="U11" s="79"/>
      <c r="V11" s="80"/>
      <c r="W11" s="79"/>
      <c r="X11" s="79"/>
      <c r="Y11" s="80"/>
      <c r="Z11" s="79"/>
      <c r="AA11" s="79"/>
      <c r="AB11" s="80"/>
      <c r="AC11" s="79"/>
      <c r="AD11" s="79"/>
      <c r="AE11" s="80"/>
      <c r="AF11" s="79"/>
      <c r="AG11" s="79"/>
      <c r="AH11" s="80"/>
      <c r="AI11" s="79"/>
      <c r="AJ11" s="79"/>
      <c r="AK11" s="80"/>
      <c r="AL11" s="79"/>
      <c r="AM11" s="79"/>
      <c r="AN11" s="80"/>
      <c r="AO11" s="79"/>
      <c r="AP11" s="79"/>
      <c r="AQ11" s="80"/>
      <c r="AR11" s="79"/>
      <c r="AS11" s="79"/>
      <c r="AU11" s="14"/>
      <c r="AV11" s="14"/>
    </row>
    <row r="12" customFormat="false" ht="12.75" hidden="false" customHeight="false" outlineLevel="0" collapsed="false">
      <c r="A12" s="62" t="s">
        <v>128</v>
      </c>
      <c r="J12" s="10"/>
      <c r="L12" s="63"/>
      <c r="M12" s="10"/>
      <c r="N12" s="43"/>
      <c r="O12" s="63"/>
      <c r="P12" s="10"/>
      <c r="Q12" s="43"/>
      <c r="R12" s="63"/>
      <c r="S12" s="10"/>
      <c r="T12" s="43"/>
      <c r="U12" s="63"/>
      <c r="V12" s="10"/>
      <c r="W12" s="43"/>
      <c r="X12" s="63"/>
      <c r="Y12" s="10"/>
      <c r="Z12" s="43"/>
      <c r="AA12" s="63"/>
      <c r="AB12" s="10"/>
      <c r="AC12" s="43"/>
      <c r="AD12" s="63"/>
      <c r="AE12" s="10"/>
      <c r="AF12" s="43"/>
      <c r="AG12" s="63"/>
      <c r="AH12" s="10"/>
      <c r="AI12" s="43"/>
      <c r="AJ12" s="63"/>
      <c r="AK12" s="10"/>
      <c r="AL12" s="43"/>
      <c r="AM12" s="63"/>
      <c r="AN12" s="10"/>
      <c r="AO12" s="43"/>
      <c r="AP12" s="63"/>
      <c r="AQ12" s="10"/>
      <c r="AR12" s="43"/>
      <c r="AS12" s="63"/>
      <c r="AT12" s="63"/>
    </row>
    <row r="13" customFormat="false" ht="12.75" hidden="false" customHeight="false" outlineLevel="0" collapsed="false">
      <c r="A13" s="42" t="n">
        <v>24194</v>
      </c>
      <c r="B13" s="0" t="s">
        <v>135</v>
      </c>
      <c r="C13" s="0" t="s">
        <v>710</v>
      </c>
      <c r="D13" s="64" t="s">
        <v>711</v>
      </c>
      <c r="E13" s="64" t="n">
        <v>37164</v>
      </c>
      <c r="F13" s="7" t="n">
        <v>-40000</v>
      </c>
      <c r="G13" s="43" t="n">
        <v>0.1007</v>
      </c>
      <c r="I13" s="43" t="n">
        <f aca="false">SUM(G13:H13)</f>
        <v>0.1007</v>
      </c>
      <c r="J13" s="10" t="n">
        <f aca="false">$F13</f>
        <v>-40000</v>
      </c>
      <c r="K13" s="43" t="n">
        <v>0.1015</v>
      </c>
      <c r="L13" s="63" t="n">
        <f aca="false">J13*K13*L$7</f>
        <v>-125860</v>
      </c>
      <c r="M13" s="10" t="n">
        <f aca="false">$F13</f>
        <v>-40000</v>
      </c>
      <c r="N13" s="43" t="n">
        <v>0.1042</v>
      </c>
      <c r="O13" s="63" t="n">
        <f aca="false">M13*N13*O$7</f>
        <v>-116704</v>
      </c>
      <c r="P13" s="10" t="n">
        <v>-25000</v>
      </c>
      <c r="Q13" s="43" t="n">
        <v>0.1047</v>
      </c>
      <c r="R13" s="63" t="n">
        <f aca="false">P13*Q13*R$7</f>
        <v>-81142.5</v>
      </c>
      <c r="S13" s="10" t="n">
        <v>-25000</v>
      </c>
      <c r="T13" s="43" t="n">
        <v>0.105</v>
      </c>
      <c r="U13" s="63" t="n">
        <f aca="false">S13*T13*U$7</f>
        <v>-78750</v>
      </c>
      <c r="V13" s="10" t="n">
        <v>-10000</v>
      </c>
      <c r="W13" s="43" t="n">
        <v>0.105</v>
      </c>
      <c r="X13" s="63" t="n">
        <f aca="false">V13*W13*X$7</f>
        <v>-32550</v>
      </c>
      <c r="Y13" s="10" t="n">
        <v>-10000</v>
      </c>
      <c r="Z13" s="43" t="n">
        <v>0.105</v>
      </c>
      <c r="AA13" s="63" t="n">
        <f aca="false">Y13*Z13*AA$7</f>
        <v>-31500</v>
      </c>
      <c r="AB13" s="10" t="n">
        <v>-10000</v>
      </c>
      <c r="AC13" s="43" t="n">
        <v>0.105</v>
      </c>
      <c r="AD13" s="63" t="n">
        <f aca="false">AB13*AC13*AD$7</f>
        <v>-32550</v>
      </c>
      <c r="AE13" s="10" t="n">
        <v>-10000</v>
      </c>
      <c r="AF13" s="43" t="n">
        <v>0.105</v>
      </c>
      <c r="AG13" s="63" t="n">
        <f aca="false">AE13*AF13*AG$7</f>
        <v>-32550</v>
      </c>
      <c r="AH13" s="10" t="n">
        <v>-10000</v>
      </c>
      <c r="AI13" s="43" t="n">
        <v>0.105</v>
      </c>
      <c r="AJ13" s="63" t="n">
        <f aca="false">AH13*AI13*AJ$7</f>
        <v>-31500</v>
      </c>
      <c r="AK13" s="10" t="n">
        <v>0</v>
      </c>
      <c r="AL13" s="43" t="n">
        <f aca="false">$G13</f>
        <v>0.1007</v>
      </c>
      <c r="AM13" s="63" t="n">
        <f aca="false">AK13*AL13*AM$7</f>
        <v>0</v>
      </c>
      <c r="AN13" s="10" t="n">
        <v>0</v>
      </c>
      <c r="AO13" s="43" t="n">
        <f aca="false">$G13</f>
        <v>0.1007</v>
      </c>
      <c r="AP13" s="63" t="n">
        <f aca="false">AN13*AO13*AP$7</f>
        <v>0</v>
      </c>
      <c r="AQ13" s="10" t="n">
        <v>0</v>
      </c>
      <c r="AR13" s="43" t="n">
        <f aca="false">$G13</f>
        <v>0.1007</v>
      </c>
      <c r="AS13" s="63" t="n">
        <f aca="false">AQ13*AR13*AS$7</f>
        <v>0</v>
      </c>
      <c r="AT13" s="63"/>
      <c r="AV13" s="65" t="n">
        <f aca="false">AS13+AP13+AM13+AJ13+AG13+AD13+AA13+X13+U13+R13+O13+L13</f>
        <v>-563106.5</v>
      </c>
    </row>
    <row r="14" customFormat="false" ht="12.75" hidden="false" customHeight="false" outlineLevel="0" collapsed="false">
      <c r="A14" s="42" t="n">
        <v>27606</v>
      </c>
      <c r="B14" s="0" t="s">
        <v>135</v>
      </c>
      <c r="C14" s="0" t="s">
        <v>710</v>
      </c>
      <c r="D14" s="64" t="n">
        <v>37165</v>
      </c>
      <c r="E14" s="64" t="n">
        <v>38990</v>
      </c>
      <c r="F14" s="7" t="n">
        <v>-80000</v>
      </c>
      <c r="G14" s="43" t="n">
        <v>0.08</v>
      </c>
      <c r="I14" s="43" t="n">
        <f aca="false">SUM(G14:H14)</f>
        <v>0.08</v>
      </c>
      <c r="J14" s="10" t="n">
        <v>0</v>
      </c>
      <c r="K14" s="43" t="n">
        <f aca="false">$G14</f>
        <v>0.08</v>
      </c>
      <c r="L14" s="63" t="n">
        <f aca="false">J14*K14*L$7</f>
        <v>0</v>
      </c>
      <c r="M14" s="10" t="n">
        <v>0</v>
      </c>
      <c r="N14" s="43" t="n">
        <f aca="false">$G14</f>
        <v>0.08</v>
      </c>
      <c r="O14" s="63" t="n">
        <f aca="false">M14*N14*O$7</f>
        <v>0</v>
      </c>
      <c r="P14" s="10" t="n">
        <v>0</v>
      </c>
      <c r="Q14" s="43" t="n">
        <f aca="false">$G14</f>
        <v>0.08</v>
      </c>
      <c r="R14" s="63" t="n">
        <f aca="false">P14*Q14*R$7</f>
        <v>0</v>
      </c>
      <c r="S14" s="10" t="n">
        <v>0</v>
      </c>
      <c r="T14" s="43" t="n">
        <f aca="false">$G14</f>
        <v>0.08</v>
      </c>
      <c r="U14" s="63" t="n">
        <f aca="false">S14*T14*U$7</f>
        <v>0</v>
      </c>
      <c r="V14" s="10" t="n">
        <v>0</v>
      </c>
      <c r="W14" s="43" t="n">
        <f aca="false">$G14</f>
        <v>0.08</v>
      </c>
      <c r="X14" s="63" t="n">
        <f aca="false">V14*W14*X$7</f>
        <v>0</v>
      </c>
      <c r="Y14" s="10" t="n">
        <v>0</v>
      </c>
      <c r="Z14" s="43" t="n">
        <f aca="false">$G14</f>
        <v>0.08</v>
      </c>
      <c r="AA14" s="63" t="n">
        <f aca="false">Y14*Z14*AA$7</f>
        <v>0</v>
      </c>
      <c r="AB14" s="10" t="n">
        <v>0</v>
      </c>
      <c r="AC14" s="43" t="n">
        <f aca="false">$G14</f>
        <v>0.08</v>
      </c>
      <c r="AD14" s="63" t="n">
        <f aca="false">AB14*AC14*AD$7</f>
        <v>0</v>
      </c>
      <c r="AE14" s="10" t="n">
        <v>0</v>
      </c>
      <c r="AF14" s="43" t="n">
        <f aca="false">$G14</f>
        <v>0.08</v>
      </c>
      <c r="AG14" s="63" t="n">
        <f aca="false">AE14*AF14*AG$7</f>
        <v>0</v>
      </c>
      <c r="AH14" s="10" t="n">
        <v>0</v>
      </c>
      <c r="AI14" s="43" t="n">
        <f aca="false">$G14</f>
        <v>0.08</v>
      </c>
      <c r="AJ14" s="63" t="n">
        <f aca="false">AH14*AI14*AJ$7</f>
        <v>0</v>
      </c>
      <c r="AK14" s="10" t="n">
        <v>-35000</v>
      </c>
      <c r="AL14" s="43" t="n">
        <f aca="false">$G14</f>
        <v>0.08</v>
      </c>
      <c r="AM14" s="63" t="n">
        <f aca="false">AK14*AL14*AM$7</f>
        <v>-86800</v>
      </c>
      <c r="AN14" s="10" t="n">
        <f aca="false">$F14</f>
        <v>-80000</v>
      </c>
      <c r="AO14" s="43" t="n">
        <f aca="false">$G14</f>
        <v>0.08</v>
      </c>
      <c r="AP14" s="63" t="n">
        <f aca="false">AN14*AO14*AP$7</f>
        <v>-192000</v>
      </c>
      <c r="AQ14" s="10" t="n">
        <f aca="false">$F14</f>
        <v>-80000</v>
      </c>
      <c r="AR14" s="43" t="n">
        <f aca="false">$G14</f>
        <v>0.08</v>
      </c>
      <c r="AS14" s="63" t="n">
        <f aca="false">AQ14*AR14*AS$7</f>
        <v>-198400</v>
      </c>
      <c r="AT14" s="63"/>
      <c r="AV14" s="65" t="n">
        <f aca="false">AS14+AP14+AM14+AJ14+AG14+AD14+AA14+X14+U14+R14+O14+L14</f>
        <v>-477200</v>
      </c>
    </row>
    <row r="15" customFormat="false" ht="12.75" hidden="false" customHeight="false" outlineLevel="0" collapsed="false">
      <c r="A15" s="42" t="n">
        <v>27607</v>
      </c>
      <c r="B15" s="0" t="s">
        <v>135</v>
      </c>
      <c r="C15" s="0" t="s">
        <v>348</v>
      </c>
      <c r="D15" s="64" t="n">
        <v>37165</v>
      </c>
      <c r="E15" s="64" t="n">
        <v>38990</v>
      </c>
      <c r="F15" s="7" t="n">
        <v>80000</v>
      </c>
      <c r="G15" s="43" t="n">
        <v>0.08</v>
      </c>
      <c r="I15" s="43" t="n">
        <f aca="false">SUM(G15:H15)</f>
        <v>0.08</v>
      </c>
      <c r="J15" s="10" t="n">
        <f aca="false">$F15</f>
        <v>80000</v>
      </c>
      <c r="K15" s="43" t="n">
        <f aca="false">$G15</f>
        <v>0.08</v>
      </c>
      <c r="L15" s="63" t="n">
        <f aca="false">J15*K15*L$7</f>
        <v>198400</v>
      </c>
      <c r="M15" s="10" t="n">
        <f aca="false">$F15</f>
        <v>80000</v>
      </c>
      <c r="N15" s="43" t="n">
        <f aca="false">$G15</f>
        <v>0.08</v>
      </c>
      <c r="O15" s="63" t="n">
        <f aca="false">M15*N15*O$7</f>
        <v>179200</v>
      </c>
      <c r="P15" s="10" t="n">
        <v>35000</v>
      </c>
      <c r="Q15" s="43" t="n">
        <f aca="false">$G15</f>
        <v>0.08</v>
      </c>
      <c r="R15" s="63" t="n">
        <f aca="false">P15*Q15*R$7</f>
        <v>86800</v>
      </c>
      <c r="S15" s="10" t="n">
        <v>35000</v>
      </c>
      <c r="T15" s="43" t="n">
        <f aca="false">$G15</f>
        <v>0.08</v>
      </c>
      <c r="U15" s="63" t="n">
        <f aca="false">S15*T15*U$7</f>
        <v>84000</v>
      </c>
      <c r="V15" s="10" t="n">
        <v>20000</v>
      </c>
      <c r="W15" s="43" t="n">
        <f aca="false">$G15</f>
        <v>0.08</v>
      </c>
      <c r="X15" s="63" t="n">
        <f aca="false">V15*W15*X$7</f>
        <v>49600</v>
      </c>
      <c r="Y15" s="10" t="n">
        <v>20000</v>
      </c>
      <c r="Z15" s="43" t="n">
        <f aca="false">$G15</f>
        <v>0.08</v>
      </c>
      <c r="AA15" s="63" t="n">
        <f aca="false">Y15*Z15*AA$7</f>
        <v>48000</v>
      </c>
      <c r="AB15" s="10" t="n">
        <v>20000</v>
      </c>
      <c r="AC15" s="43" t="n">
        <f aca="false">$G15</f>
        <v>0.08</v>
      </c>
      <c r="AD15" s="63" t="n">
        <f aca="false">AB15*AC15*AD$7</f>
        <v>49600</v>
      </c>
      <c r="AE15" s="10" t="n">
        <v>20000</v>
      </c>
      <c r="AF15" s="43" t="n">
        <f aca="false">$G15</f>
        <v>0.08</v>
      </c>
      <c r="AG15" s="63" t="n">
        <f aca="false">AE15*AF15*AG$7</f>
        <v>49600</v>
      </c>
      <c r="AH15" s="10" t="n">
        <v>20000</v>
      </c>
      <c r="AI15" s="43" t="n">
        <f aca="false">$G15</f>
        <v>0.08</v>
      </c>
      <c r="AJ15" s="63" t="n">
        <f aca="false">AH15*AI15*AJ$7</f>
        <v>48000</v>
      </c>
      <c r="AK15" s="10" t="n">
        <v>35000</v>
      </c>
      <c r="AL15" s="43" t="n">
        <f aca="false">$G15</f>
        <v>0.08</v>
      </c>
      <c r="AM15" s="63" t="n">
        <f aca="false">AK15*AL15*AM$7</f>
        <v>86800</v>
      </c>
      <c r="AN15" s="10" t="n">
        <f aca="false">$F15</f>
        <v>80000</v>
      </c>
      <c r="AO15" s="43" t="n">
        <f aca="false">$G15</f>
        <v>0.08</v>
      </c>
      <c r="AP15" s="63" t="n">
        <f aca="false">AN15*AO15*AP$7</f>
        <v>192000</v>
      </c>
      <c r="AQ15" s="10" t="n">
        <f aca="false">$F15</f>
        <v>80000</v>
      </c>
      <c r="AR15" s="43" t="n">
        <f aca="false">$G15</f>
        <v>0.08</v>
      </c>
      <c r="AS15" s="63" t="n">
        <f aca="false">AQ15*AR15*AS$7</f>
        <v>198400</v>
      </c>
      <c r="AT15" s="63"/>
      <c r="AV15" s="65" t="n">
        <f aca="false">AS15+AP15+AM15+AJ15+AG15+AD15+AA15+X15+U15+R15+O15+L15</f>
        <v>1270400</v>
      </c>
    </row>
    <row r="16" customFormat="false" ht="12.75" hidden="false" customHeight="false" outlineLevel="0" collapsed="false">
      <c r="D16" s="64"/>
      <c r="E16" s="64"/>
      <c r="J16" s="10"/>
      <c r="L16" s="63"/>
      <c r="M16" s="10"/>
      <c r="N16" s="43"/>
      <c r="O16" s="63"/>
      <c r="P16" s="10"/>
      <c r="Q16" s="43"/>
      <c r="R16" s="63"/>
      <c r="S16" s="10"/>
      <c r="T16" s="43"/>
      <c r="U16" s="63"/>
      <c r="V16" s="10"/>
      <c r="W16" s="43"/>
      <c r="X16" s="63"/>
      <c r="Y16" s="10"/>
      <c r="Z16" s="43"/>
      <c r="AA16" s="63"/>
      <c r="AB16" s="10"/>
      <c r="AC16" s="43"/>
      <c r="AD16" s="63"/>
      <c r="AE16" s="10"/>
      <c r="AF16" s="43"/>
      <c r="AG16" s="63"/>
      <c r="AH16" s="10"/>
      <c r="AI16" s="43"/>
      <c r="AJ16" s="63"/>
      <c r="AK16" s="10"/>
      <c r="AL16" s="43"/>
      <c r="AM16" s="63"/>
      <c r="AN16" s="10"/>
      <c r="AO16" s="43"/>
      <c r="AP16" s="63"/>
      <c r="AQ16" s="10"/>
      <c r="AR16" s="43"/>
      <c r="AS16" s="63"/>
      <c r="AT16" s="63"/>
      <c r="AV16" s="65"/>
    </row>
    <row r="17" customFormat="false" ht="12.75" hidden="false" customHeight="false" outlineLevel="0" collapsed="false">
      <c r="A17" s="42" t="n">
        <v>24198</v>
      </c>
      <c r="B17" s="0" t="s">
        <v>132</v>
      </c>
      <c r="C17" s="0" t="s">
        <v>710</v>
      </c>
      <c r="D17" s="64" t="n">
        <v>34851</v>
      </c>
      <c r="E17" s="64" t="n">
        <v>37406</v>
      </c>
      <c r="F17" s="7" t="n">
        <v>-35714</v>
      </c>
      <c r="G17" s="43" t="n">
        <v>0.105</v>
      </c>
      <c r="I17" s="43" t="n">
        <f aca="false">SUM(G17:H17)</f>
        <v>0.105</v>
      </c>
      <c r="J17" s="10" t="n">
        <f aca="false">$F17</f>
        <v>-35714</v>
      </c>
      <c r="K17" s="43" t="n">
        <v>0.0907</v>
      </c>
      <c r="L17" s="63" t="n">
        <f aca="false">J17*K17*L$7</f>
        <v>-100417.0538</v>
      </c>
      <c r="M17" s="10" t="n">
        <f aca="false">$F17</f>
        <v>-35714</v>
      </c>
      <c r="N17" s="43" t="n">
        <v>0.0907</v>
      </c>
      <c r="O17" s="63" t="n">
        <f aca="false">M17*N17*O$7</f>
        <v>-90699.2744</v>
      </c>
      <c r="P17" s="10" t="n">
        <f aca="false">$F17</f>
        <v>-35714</v>
      </c>
      <c r="Q17" s="43" t="n">
        <v>0.0907</v>
      </c>
      <c r="R17" s="63" t="n">
        <f aca="false">P17*Q17*R$7</f>
        <v>-100417.0538</v>
      </c>
      <c r="S17" s="10" t="n">
        <f aca="false">$F17</f>
        <v>-35714</v>
      </c>
      <c r="T17" s="43" t="n">
        <v>0.0907</v>
      </c>
      <c r="U17" s="63" t="n">
        <f aca="false">S17*T17*U$7</f>
        <v>-97177.794</v>
      </c>
      <c r="V17" s="10" t="n">
        <f aca="false">$F17</f>
        <v>-35714</v>
      </c>
      <c r="W17" s="43" t="n">
        <v>0.0907</v>
      </c>
      <c r="X17" s="63" t="n">
        <f aca="false">V17*W17*X$7</f>
        <v>-100417.0538</v>
      </c>
      <c r="Y17" s="10" t="n">
        <f aca="false">$F17</f>
        <v>-35714</v>
      </c>
      <c r="Z17" s="43" t="n">
        <f aca="false">$G17</f>
        <v>0.105</v>
      </c>
      <c r="AA17" s="63" t="n">
        <f aca="false">Y17*Z17*AA$7</f>
        <v>-112499.1</v>
      </c>
      <c r="AB17" s="10" t="n">
        <f aca="false">$F17</f>
        <v>-35714</v>
      </c>
      <c r="AC17" s="43" t="n">
        <f aca="false">$G17</f>
        <v>0.105</v>
      </c>
      <c r="AD17" s="63" t="n">
        <f aca="false">AB17*AC17*AD$7</f>
        <v>-116249.07</v>
      </c>
      <c r="AE17" s="10" t="n">
        <f aca="false">$F17</f>
        <v>-35714</v>
      </c>
      <c r="AF17" s="43" t="n">
        <f aca="false">$G17</f>
        <v>0.105</v>
      </c>
      <c r="AG17" s="63" t="n">
        <f aca="false">AE17*AF17*AG$7</f>
        <v>-116249.07</v>
      </c>
      <c r="AH17" s="10" t="n">
        <f aca="false">$F17</f>
        <v>-35714</v>
      </c>
      <c r="AI17" s="43" t="n">
        <f aca="false">$G17</f>
        <v>0.105</v>
      </c>
      <c r="AJ17" s="63" t="n">
        <f aca="false">AH17*AI17*AJ$7</f>
        <v>-112499.1</v>
      </c>
      <c r="AK17" s="10" t="n">
        <f aca="false">$F17</f>
        <v>-35714</v>
      </c>
      <c r="AL17" s="43" t="n">
        <f aca="false">$G17</f>
        <v>0.105</v>
      </c>
      <c r="AM17" s="63" t="n">
        <f aca="false">AK17*AL17*AM$7</f>
        <v>-116249.07</v>
      </c>
      <c r="AN17" s="10" t="n">
        <f aca="false">$F17</f>
        <v>-35714</v>
      </c>
      <c r="AO17" s="43" t="n">
        <f aca="false">$G17</f>
        <v>0.105</v>
      </c>
      <c r="AP17" s="63" t="n">
        <f aca="false">AN17*AO17*AP$7</f>
        <v>-112499.1</v>
      </c>
      <c r="AQ17" s="10" t="n">
        <f aca="false">$F17</f>
        <v>-35714</v>
      </c>
      <c r="AR17" s="43" t="n">
        <f aca="false">$G17</f>
        <v>0.105</v>
      </c>
      <c r="AS17" s="63" t="n">
        <f aca="false">AQ17*AR17*AS$7</f>
        <v>-116249.07</v>
      </c>
      <c r="AT17" s="63"/>
      <c r="AV17" s="65" t="n">
        <f aca="false">AS17+AP17+AM17+AJ17+AG17+AD17+AA17+X17+U17+R17+O17+L17</f>
        <v>-1291621.8098</v>
      </c>
    </row>
    <row r="18" customFormat="false" ht="12.75" hidden="false" customHeight="false" outlineLevel="0" collapsed="false">
      <c r="A18" s="42" t="n">
        <v>24198</v>
      </c>
      <c r="B18" s="0" t="s">
        <v>132</v>
      </c>
      <c r="C18" s="0" t="s">
        <v>348</v>
      </c>
      <c r="D18" s="64" t="n">
        <v>34851</v>
      </c>
      <c r="E18" s="64" t="n">
        <v>37406</v>
      </c>
      <c r="F18" s="7" t="n">
        <v>35714</v>
      </c>
      <c r="G18" s="43" t="n">
        <v>0.105</v>
      </c>
      <c r="I18" s="43" t="n">
        <f aca="false">SUM(G18:H18)</f>
        <v>0.105</v>
      </c>
      <c r="J18" s="10" t="n">
        <f aca="false">$F18</f>
        <v>35714</v>
      </c>
      <c r="K18" s="43" t="n">
        <f aca="false">$G18</f>
        <v>0.105</v>
      </c>
      <c r="L18" s="63" t="n">
        <f aca="false">J18*K18*L$7</f>
        <v>116249.07</v>
      </c>
      <c r="M18" s="10" t="n">
        <f aca="false">$F18</f>
        <v>35714</v>
      </c>
      <c r="N18" s="43" t="n">
        <f aca="false">$G18</f>
        <v>0.105</v>
      </c>
      <c r="O18" s="63" t="n">
        <f aca="false">M18*N18*O$7</f>
        <v>104999.16</v>
      </c>
      <c r="P18" s="10" t="n">
        <f aca="false">$F18</f>
        <v>35714</v>
      </c>
      <c r="Q18" s="43" t="n">
        <f aca="false">$G18</f>
        <v>0.105</v>
      </c>
      <c r="R18" s="63" t="n">
        <f aca="false">P18*Q18*R$7</f>
        <v>116249.07</v>
      </c>
      <c r="S18" s="10" t="n">
        <f aca="false">$F18</f>
        <v>35714</v>
      </c>
      <c r="T18" s="43" t="n">
        <f aca="false">$G18</f>
        <v>0.105</v>
      </c>
      <c r="U18" s="63" t="n">
        <f aca="false">S18*T18*U$7</f>
        <v>112499.1</v>
      </c>
      <c r="V18" s="10" t="n">
        <f aca="false">$F18</f>
        <v>35714</v>
      </c>
      <c r="W18" s="43" t="n">
        <f aca="false">$G18</f>
        <v>0.105</v>
      </c>
      <c r="X18" s="63" t="n">
        <f aca="false">V18*W18*X$7</f>
        <v>116249.07</v>
      </c>
      <c r="Y18" s="10" t="n">
        <v>0</v>
      </c>
      <c r="Z18" s="43" t="n">
        <f aca="false">$G18</f>
        <v>0.105</v>
      </c>
      <c r="AA18" s="63" t="n">
        <f aca="false">Y18*Z18*AA$7</f>
        <v>0</v>
      </c>
      <c r="AB18" s="10" t="n">
        <v>0</v>
      </c>
      <c r="AC18" s="43" t="n">
        <f aca="false">$G18</f>
        <v>0.105</v>
      </c>
      <c r="AD18" s="63" t="n">
        <f aca="false">AB18*AC18*AD$7</f>
        <v>0</v>
      </c>
      <c r="AE18" s="10" t="n">
        <v>0</v>
      </c>
      <c r="AF18" s="43" t="n">
        <f aca="false">$G18</f>
        <v>0.105</v>
      </c>
      <c r="AG18" s="63" t="n">
        <f aca="false">AE18*AF18*AG$7</f>
        <v>0</v>
      </c>
      <c r="AH18" s="10" t="n">
        <v>0</v>
      </c>
      <c r="AI18" s="43" t="n">
        <f aca="false">$G18</f>
        <v>0.105</v>
      </c>
      <c r="AJ18" s="63" t="n">
        <f aca="false">AH18*AI18*AJ$7</f>
        <v>0</v>
      </c>
      <c r="AK18" s="10" t="n">
        <v>0</v>
      </c>
      <c r="AL18" s="43" t="n">
        <f aca="false">$G18</f>
        <v>0.105</v>
      </c>
      <c r="AM18" s="63" t="n">
        <f aca="false">AK18*AL18*AM$7</f>
        <v>0</v>
      </c>
      <c r="AN18" s="10" t="n">
        <v>0</v>
      </c>
      <c r="AO18" s="43" t="n">
        <f aca="false">$G18</f>
        <v>0.105</v>
      </c>
      <c r="AP18" s="63" t="n">
        <f aca="false">AN18*AO18*AP$7</f>
        <v>0</v>
      </c>
      <c r="AQ18" s="10" t="n">
        <v>0</v>
      </c>
      <c r="AR18" s="43" t="n">
        <f aca="false">$G18</f>
        <v>0.105</v>
      </c>
      <c r="AS18" s="63" t="n">
        <f aca="false">AQ18*AR18*AS$7</f>
        <v>0</v>
      </c>
      <c r="AT18" s="63"/>
      <c r="AV18" s="65" t="n">
        <f aca="false">AS18+AP18+AM18+AJ18+AG18+AD18+AA18+X18+U18+R18+O18+L18</f>
        <v>566245.47</v>
      </c>
    </row>
    <row r="19" customFormat="false" ht="12.75" hidden="false" customHeight="false" outlineLevel="0" collapsed="false">
      <c r="A19" s="42" t="n">
        <v>24198</v>
      </c>
      <c r="B19" s="0" t="s">
        <v>129</v>
      </c>
      <c r="C19" s="0" t="s">
        <v>348</v>
      </c>
      <c r="D19" s="64" t="n">
        <v>37408</v>
      </c>
      <c r="E19" s="64" t="n">
        <v>37621</v>
      </c>
      <c r="F19" s="7" t="n">
        <v>35714</v>
      </c>
      <c r="G19" s="43" t="n">
        <v>0.105</v>
      </c>
      <c r="I19" s="43" t="n">
        <f aca="false">SUM(G19:H19)</f>
        <v>0.105</v>
      </c>
      <c r="J19" s="10" t="n">
        <v>0</v>
      </c>
      <c r="K19" s="43" t="n">
        <f aca="false">IF(J19&gt;0,L19/J19/L$7,0)</f>
        <v>0</v>
      </c>
      <c r="L19" s="63" t="n">
        <v>0</v>
      </c>
      <c r="M19" s="10" t="n">
        <v>0</v>
      </c>
      <c r="N19" s="43" t="n">
        <f aca="false">IF(M19&gt;0,O19/M19/O$7,0)</f>
        <v>0</v>
      </c>
      <c r="O19" s="63" t="n">
        <v>0</v>
      </c>
      <c r="P19" s="10" t="n">
        <v>0</v>
      </c>
      <c r="Q19" s="43" t="n">
        <f aca="false">IF(P19&gt;0,R19/P19/R$7,0)</f>
        <v>0</v>
      </c>
      <c r="R19" s="63" t="n">
        <v>0</v>
      </c>
      <c r="S19" s="10" t="n">
        <v>0</v>
      </c>
      <c r="T19" s="43" t="n">
        <f aca="false">IF(S19&gt;0,U19/S19/U$7,0)</f>
        <v>0</v>
      </c>
      <c r="U19" s="63" t="n">
        <v>0</v>
      </c>
      <c r="V19" s="10" t="n">
        <v>0</v>
      </c>
      <c r="W19" s="43" t="n">
        <f aca="false">IF(V19&gt;0,X19/V19/X$7,0)</f>
        <v>0</v>
      </c>
      <c r="X19" s="63" t="n">
        <v>0</v>
      </c>
      <c r="Y19" s="10" t="n">
        <f aca="false">$F19</f>
        <v>35714</v>
      </c>
      <c r="Z19" s="43" t="n">
        <f aca="false">$G19</f>
        <v>0.105</v>
      </c>
      <c r="AA19" s="63" t="n">
        <f aca="false">Y19*Z19*AA$7</f>
        <v>112499.1</v>
      </c>
      <c r="AB19" s="10" t="n">
        <f aca="false">$F19</f>
        <v>35714</v>
      </c>
      <c r="AC19" s="43" t="n">
        <f aca="false">$G19</f>
        <v>0.105</v>
      </c>
      <c r="AD19" s="63" t="n">
        <f aca="false">AB19*AC19*AD$7</f>
        <v>116249.07</v>
      </c>
      <c r="AE19" s="10" t="n">
        <f aca="false">$F19</f>
        <v>35714</v>
      </c>
      <c r="AF19" s="43" t="n">
        <f aca="false">$G19</f>
        <v>0.105</v>
      </c>
      <c r="AG19" s="63" t="n">
        <f aca="false">AE19*AF19*AG$7</f>
        <v>116249.07</v>
      </c>
      <c r="AH19" s="10" t="n">
        <f aca="false">$F19</f>
        <v>35714</v>
      </c>
      <c r="AI19" s="43" t="n">
        <f aca="false">$G19</f>
        <v>0.105</v>
      </c>
      <c r="AJ19" s="63" t="n">
        <f aca="false">AH19*AI19*AJ$7</f>
        <v>112499.1</v>
      </c>
      <c r="AK19" s="10" t="n">
        <f aca="false">$F19</f>
        <v>35714</v>
      </c>
      <c r="AL19" s="43" t="n">
        <f aca="false">$G19</f>
        <v>0.105</v>
      </c>
      <c r="AM19" s="63" t="n">
        <f aca="false">AK19*AL19*AM$7</f>
        <v>116249.07</v>
      </c>
      <c r="AN19" s="10" t="n">
        <f aca="false">$F19</f>
        <v>35714</v>
      </c>
      <c r="AO19" s="43" t="n">
        <f aca="false">$G19</f>
        <v>0.105</v>
      </c>
      <c r="AP19" s="63" t="n">
        <f aca="false">AN19*AO19*AP$7</f>
        <v>112499.1</v>
      </c>
      <c r="AQ19" s="10" t="n">
        <f aca="false">$F19</f>
        <v>35714</v>
      </c>
      <c r="AR19" s="43" t="n">
        <f aca="false">$G19</f>
        <v>0.105</v>
      </c>
      <c r="AS19" s="63" t="n">
        <f aca="false">AQ19*AR19*AS$7</f>
        <v>116249.07</v>
      </c>
      <c r="AT19" s="63"/>
      <c r="AV19" s="65" t="n">
        <f aca="false">AS19+AP19+AM19+AJ19+AG19+AD19+AA19+X19+U19+R19+O19+L19</f>
        <v>802493.58</v>
      </c>
    </row>
    <row r="20" customFormat="false" ht="12.75" hidden="false" customHeight="false" outlineLevel="0" collapsed="false">
      <c r="D20" s="64"/>
      <c r="E20" s="64"/>
      <c r="J20" s="10"/>
      <c r="L20" s="63"/>
      <c r="M20" s="10"/>
      <c r="N20" s="43"/>
      <c r="O20" s="63"/>
      <c r="P20" s="10"/>
      <c r="Q20" s="43"/>
      <c r="R20" s="63"/>
      <c r="S20" s="10"/>
      <c r="T20" s="43"/>
      <c r="U20" s="63"/>
      <c r="V20" s="10"/>
      <c r="W20" s="43"/>
      <c r="X20" s="63"/>
      <c r="Y20" s="10"/>
      <c r="Z20" s="43"/>
      <c r="AA20" s="63"/>
      <c r="AB20" s="10"/>
      <c r="AC20" s="43"/>
      <c r="AD20" s="63"/>
      <c r="AE20" s="10"/>
      <c r="AF20" s="43"/>
      <c r="AG20" s="63"/>
      <c r="AH20" s="10"/>
      <c r="AI20" s="43"/>
      <c r="AJ20" s="63"/>
      <c r="AK20" s="10"/>
      <c r="AL20" s="43"/>
      <c r="AM20" s="63"/>
      <c r="AN20" s="10"/>
      <c r="AO20" s="43"/>
      <c r="AP20" s="63"/>
      <c r="AQ20" s="10"/>
      <c r="AR20" s="43"/>
      <c r="AS20" s="63"/>
      <c r="AT20" s="63"/>
      <c r="AV20" s="65"/>
    </row>
    <row r="21" customFormat="false" ht="12.75" hidden="false" customHeight="false" outlineLevel="0" collapsed="false">
      <c r="A21" s="42" t="n">
        <v>24690</v>
      </c>
      <c r="B21" s="0" t="s">
        <v>712</v>
      </c>
      <c r="C21" s="0" t="s">
        <v>710</v>
      </c>
      <c r="D21" s="64"/>
      <c r="E21" s="64" t="n">
        <v>36981</v>
      </c>
      <c r="F21" s="7" t="n">
        <v>-15000</v>
      </c>
      <c r="G21" s="43" t="n">
        <v>0.07</v>
      </c>
      <c r="I21" s="43" t="n">
        <f aca="false">SUM(G21:H21)</f>
        <v>0.07</v>
      </c>
      <c r="J21" s="10" t="n">
        <f aca="false">$F21</f>
        <v>-15000</v>
      </c>
      <c r="K21" s="43" t="n">
        <f aca="false">$G21</f>
        <v>0.07</v>
      </c>
      <c r="L21" s="63" t="n">
        <f aca="false">J21*K21*L$7</f>
        <v>-32550</v>
      </c>
      <c r="M21" s="10" t="n">
        <f aca="false">$F21</f>
        <v>-15000</v>
      </c>
      <c r="N21" s="43" t="n">
        <f aca="false">$G21</f>
        <v>0.07</v>
      </c>
      <c r="O21" s="63" t="n">
        <f aca="false">M21*N21*O$7</f>
        <v>-29400</v>
      </c>
      <c r="P21" s="10" t="n">
        <f aca="false">$F21</f>
        <v>-15000</v>
      </c>
      <c r="Q21" s="43" t="n">
        <f aca="false">$G21</f>
        <v>0.07</v>
      </c>
      <c r="R21" s="63" t="n">
        <f aca="false">P21*Q21*R$7</f>
        <v>-32550</v>
      </c>
      <c r="S21" s="10" t="n">
        <v>0</v>
      </c>
      <c r="T21" s="43" t="n">
        <f aca="false">$G21</f>
        <v>0.07</v>
      </c>
      <c r="U21" s="63" t="n">
        <f aca="false">S21*T21*U$7</f>
        <v>0</v>
      </c>
      <c r="V21" s="10" t="n">
        <v>0</v>
      </c>
      <c r="W21" s="43" t="n">
        <f aca="false">$G21</f>
        <v>0.07</v>
      </c>
      <c r="X21" s="63" t="n">
        <f aca="false">V21*W21*X$7</f>
        <v>0</v>
      </c>
      <c r="Y21" s="10" t="n">
        <v>0</v>
      </c>
      <c r="Z21" s="43" t="n">
        <f aca="false">$G21</f>
        <v>0.07</v>
      </c>
      <c r="AA21" s="63" t="n">
        <f aca="false">Y21*Z21*AA$7</f>
        <v>0</v>
      </c>
      <c r="AB21" s="10" t="n">
        <v>0</v>
      </c>
      <c r="AC21" s="43" t="n">
        <f aca="false">$G21</f>
        <v>0.07</v>
      </c>
      <c r="AD21" s="63" t="n">
        <f aca="false">AB21*AC21*AD$7</f>
        <v>0</v>
      </c>
      <c r="AE21" s="10" t="n">
        <v>0</v>
      </c>
      <c r="AF21" s="43" t="n">
        <f aca="false">$G21</f>
        <v>0.07</v>
      </c>
      <c r="AG21" s="63" t="n">
        <f aca="false">AE21*AF21*AG$7</f>
        <v>0</v>
      </c>
      <c r="AH21" s="10" t="n">
        <v>0</v>
      </c>
      <c r="AI21" s="43" t="n">
        <f aca="false">$G21</f>
        <v>0.07</v>
      </c>
      <c r="AJ21" s="63" t="n">
        <f aca="false">AH21*AI21*AJ$7</f>
        <v>0</v>
      </c>
      <c r="AK21" s="10" t="n">
        <v>0</v>
      </c>
      <c r="AL21" s="43" t="n">
        <f aca="false">$G21</f>
        <v>0.07</v>
      </c>
      <c r="AM21" s="63" t="n">
        <f aca="false">AK21*AL21*AM$7</f>
        <v>0</v>
      </c>
      <c r="AN21" s="10" t="n">
        <v>0</v>
      </c>
      <c r="AO21" s="43" t="n">
        <f aca="false">$G21</f>
        <v>0.07</v>
      </c>
      <c r="AP21" s="63" t="n">
        <f aca="false">AN21*AO21*AP$7</f>
        <v>0</v>
      </c>
      <c r="AQ21" s="10" t="n">
        <v>0</v>
      </c>
      <c r="AR21" s="43" t="n">
        <f aca="false">$G21</f>
        <v>0.07</v>
      </c>
      <c r="AS21" s="63" t="n">
        <f aca="false">AQ21*AR21*AS$7</f>
        <v>0</v>
      </c>
      <c r="AT21" s="63"/>
      <c r="AV21" s="65" t="n">
        <f aca="false">AS21+AP21+AM21+AJ21+AG21+AD21+AA21+X21+U21+R21+O21+L21</f>
        <v>-94500</v>
      </c>
    </row>
    <row r="22" customFormat="false" ht="12.75" hidden="false" customHeight="false" outlineLevel="0" collapsed="false">
      <c r="D22" s="64"/>
      <c r="E22" s="64"/>
      <c r="J22" s="10"/>
      <c r="L22" s="63"/>
      <c r="M22" s="10"/>
      <c r="N22" s="43"/>
      <c r="O22" s="63"/>
      <c r="P22" s="10"/>
      <c r="Q22" s="43"/>
      <c r="R22" s="63"/>
      <c r="S22" s="10"/>
      <c r="T22" s="43"/>
      <c r="U22" s="63"/>
      <c r="V22" s="10"/>
      <c r="W22" s="43"/>
      <c r="X22" s="63"/>
      <c r="Y22" s="10"/>
      <c r="Z22" s="43"/>
      <c r="AA22" s="63"/>
      <c r="AB22" s="10"/>
      <c r="AC22" s="43"/>
      <c r="AD22" s="63"/>
      <c r="AE22" s="10"/>
      <c r="AF22" s="43"/>
      <c r="AG22" s="63"/>
      <c r="AH22" s="10"/>
      <c r="AI22" s="43"/>
      <c r="AJ22" s="63"/>
      <c r="AK22" s="10"/>
      <c r="AL22" s="43"/>
      <c r="AM22" s="63"/>
      <c r="AN22" s="10"/>
      <c r="AO22" s="43"/>
      <c r="AP22" s="63"/>
      <c r="AQ22" s="10"/>
      <c r="AR22" s="43"/>
      <c r="AS22" s="63"/>
      <c r="AT22" s="63"/>
      <c r="AV22" s="65"/>
    </row>
    <row r="23" customFormat="false" ht="12.75" hidden="false" customHeight="false" outlineLevel="0" collapsed="false">
      <c r="A23" s="42" t="n">
        <v>26490</v>
      </c>
      <c r="B23" s="0" t="s">
        <v>133</v>
      </c>
      <c r="C23" s="0" t="s">
        <v>710</v>
      </c>
      <c r="D23" s="64" t="n">
        <v>36100</v>
      </c>
      <c r="E23" s="64" t="n">
        <v>37195</v>
      </c>
      <c r="F23" s="7" t="n">
        <v>-40000</v>
      </c>
      <c r="G23" s="43" t="n">
        <v>0.06</v>
      </c>
      <c r="I23" s="43" t="n">
        <f aca="false">SUM(G23:H23)</f>
        <v>0.06</v>
      </c>
      <c r="J23" s="10" t="n">
        <f aca="false">$F23</f>
        <v>-40000</v>
      </c>
      <c r="K23" s="43" t="n">
        <f aca="false">$G23</f>
        <v>0.06</v>
      </c>
      <c r="L23" s="63" t="n">
        <f aca="false">J23*K23*L$7</f>
        <v>-74400</v>
      </c>
      <c r="M23" s="10" t="n">
        <f aca="false">$F23</f>
        <v>-40000</v>
      </c>
      <c r="N23" s="43" t="n">
        <f aca="false">$G23</f>
        <v>0.06</v>
      </c>
      <c r="O23" s="63" t="n">
        <f aca="false">M23*N23*O$7</f>
        <v>-67200</v>
      </c>
      <c r="P23" s="10" t="n">
        <f aca="false">$F23</f>
        <v>-40000</v>
      </c>
      <c r="Q23" s="43" t="n">
        <f aca="false">$G23</f>
        <v>0.06</v>
      </c>
      <c r="R23" s="63" t="n">
        <f aca="false">P23*Q23*R$7</f>
        <v>-74400</v>
      </c>
      <c r="S23" s="10" t="n">
        <f aca="false">$F23</f>
        <v>-40000</v>
      </c>
      <c r="T23" s="43" t="n">
        <f aca="false">$G23</f>
        <v>0.06</v>
      </c>
      <c r="U23" s="63" t="n">
        <f aca="false">S23*T23*U$7</f>
        <v>-72000</v>
      </c>
      <c r="V23" s="10" t="n">
        <f aca="false">$F23</f>
        <v>-40000</v>
      </c>
      <c r="W23" s="43" t="n">
        <f aca="false">$G23</f>
        <v>0.06</v>
      </c>
      <c r="X23" s="63" t="n">
        <f aca="false">V23*W23*X$7</f>
        <v>-74400</v>
      </c>
      <c r="Y23" s="10" t="n">
        <f aca="false">$F23</f>
        <v>-40000</v>
      </c>
      <c r="Z23" s="43" t="n">
        <f aca="false">$G23</f>
        <v>0.06</v>
      </c>
      <c r="AA23" s="63" t="n">
        <f aca="false">Y23*Z23*AA$7</f>
        <v>-72000</v>
      </c>
      <c r="AB23" s="10" t="n">
        <f aca="false">$F23</f>
        <v>-40000</v>
      </c>
      <c r="AC23" s="43" t="n">
        <f aca="false">$G23</f>
        <v>0.06</v>
      </c>
      <c r="AD23" s="63" t="n">
        <f aca="false">AB23*AC23*AD$7</f>
        <v>-74400</v>
      </c>
      <c r="AE23" s="10" t="n">
        <f aca="false">$F23</f>
        <v>-40000</v>
      </c>
      <c r="AF23" s="43" t="n">
        <f aca="false">$G23</f>
        <v>0.06</v>
      </c>
      <c r="AG23" s="63" t="n">
        <f aca="false">AE23*AF23*AG$7</f>
        <v>-74400</v>
      </c>
      <c r="AH23" s="10" t="n">
        <f aca="false">$F23</f>
        <v>-40000</v>
      </c>
      <c r="AI23" s="43" t="n">
        <f aca="false">$G23</f>
        <v>0.06</v>
      </c>
      <c r="AJ23" s="63" t="n">
        <f aca="false">AH23*AI23*AJ$7</f>
        <v>-72000</v>
      </c>
      <c r="AK23" s="10" t="n">
        <f aca="false">$F23</f>
        <v>-40000</v>
      </c>
      <c r="AL23" s="43" t="n">
        <f aca="false">$G23</f>
        <v>0.06</v>
      </c>
      <c r="AM23" s="63" t="n">
        <f aca="false">AK23*AL23*AM$7</f>
        <v>-74400</v>
      </c>
      <c r="AN23" s="10" t="n">
        <f aca="false">$F23</f>
        <v>-40000</v>
      </c>
      <c r="AO23" s="43" t="n">
        <v>0.0607</v>
      </c>
      <c r="AP23" s="63" t="n">
        <f aca="false">AN23*AO23*AP$7</f>
        <v>-72840</v>
      </c>
      <c r="AQ23" s="10" t="n">
        <f aca="false">$F23</f>
        <v>-40000</v>
      </c>
      <c r="AR23" s="43" t="n">
        <v>0.0607</v>
      </c>
      <c r="AS23" s="63" t="n">
        <f aca="false">AQ23*AR23*AS$7</f>
        <v>-75268</v>
      </c>
      <c r="AT23" s="63"/>
      <c r="AV23" s="65" t="n">
        <f aca="false">AS23+AP23+AM23+AJ23+AG23+AD23+AA23+X23+U23+R23+O23+L23</f>
        <v>-877708</v>
      </c>
    </row>
    <row r="24" customFormat="false" ht="12.75" hidden="false" customHeight="false" outlineLevel="0" collapsed="false">
      <c r="A24" s="42" t="n">
        <v>26490</v>
      </c>
      <c r="B24" s="0" t="s">
        <v>133</v>
      </c>
      <c r="C24" s="0" t="s">
        <v>348</v>
      </c>
      <c r="D24" s="64" t="n">
        <v>37196</v>
      </c>
      <c r="E24" s="64" t="n">
        <v>37925</v>
      </c>
      <c r="F24" s="7" t="n">
        <v>40000</v>
      </c>
      <c r="G24" s="43" t="n">
        <v>0.07</v>
      </c>
      <c r="I24" s="43" t="n">
        <f aca="false">SUM(G24:H24)</f>
        <v>0.07</v>
      </c>
      <c r="J24" s="10" t="n">
        <f aca="false">$F24</f>
        <v>40000</v>
      </c>
      <c r="K24" s="43" t="n">
        <f aca="false">$G24</f>
        <v>0.07</v>
      </c>
      <c r="L24" s="63" t="n">
        <f aca="false">J24*K24*L$7</f>
        <v>86800</v>
      </c>
      <c r="M24" s="10" t="n">
        <f aca="false">$F24</f>
        <v>40000</v>
      </c>
      <c r="N24" s="43" t="n">
        <f aca="false">$G24</f>
        <v>0.07</v>
      </c>
      <c r="O24" s="63" t="n">
        <f aca="false">M24*N24*O$7</f>
        <v>78400</v>
      </c>
      <c r="P24" s="10" t="n">
        <f aca="false">$F24</f>
        <v>40000</v>
      </c>
      <c r="Q24" s="43" t="n">
        <f aca="false">$G24</f>
        <v>0.07</v>
      </c>
      <c r="R24" s="63" t="n">
        <f aca="false">P24*Q24*R$7</f>
        <v>86800</v>
      </c>
      <c r="S24" s="10" t="n">
        <f aca="false">$F24</f>
        <v>40000</v>
      </c>
      <c r="T24" s="43" t="n">
        <f aca="false">$G24</f>
        <v>0.07</v>
      </c>
      <c r="U24" s="63" t="n">
        <f aca="false">S24*T24*U$7</f>
        <v>84000</v>
      </c>
      <c r="V24" s="10" t="n">
        <f aca="false">$F24</f>
        <v>40000</v>
      </c>
      <c r="W24" s="43" t="n">
        <f aca="false">$G24</f>
        <v>0.07</v>
      </c>
      <c r="X24" s="63" t="n">
        <f aca="false">V24*W24*X$7</f>
        <v>86800</v>
      </c>
      <c r="Y24" s="10" t="n">
        <f aca="false">$F24</f>
        <v>40000</v>
      </c>
      <c r="Z24" s="43" t="n">
        <f aca="false">$G24</f>
        <v>0.07</v>
      </c>
      <c r="AA24" s="63" t="n">
        <f aca="false">Y24*Z24*AA$7</f>
        <v>84000</v>
      </c>
      <c r="AB24" s="10" t="n">
        <f aca="false">$F24</f>
        <v>40000</v>
      </c>
      <c r="AC24" s="43" t="n">
        <f aca="false">$G24</f>
        <v>0.07</v>
      </c>
      <c r="AD24" s="63" t="n">
        <f aca="false">AB24*AC24*AD$7</f>
        <v>86800</v>
      </c>
      <c r="AE24" s="10" t="n">
        <f aca="false">$F24</f>
        <v>40000</v>
      </c>
      <c r="AF24" s="43" t="n">
        <f aca="false">$G24</f>
        <v>0.07</v>
      </c>
      <c r="AG24" s="63" t="n">
        <f aca="false">AE24*AF24*AG$7</f>
        <v>86800</v>
      </c>
      <c r="AH24" s="10" t="n">
        <f aca="false">$F24</f>
        <v>40000</v>
      </c>
      <c r="AI24" s="43" t="n">
        <f aca="false">$G24</f>
        <v>0.07</v>
      </c>
      <c r="AJ24" s="63" t="n">
        <f aca="false">AH24*AI24*AJ$7</f>
        <v>84000</v>
      </c>
      <c r="AK24" s="10" t="n">
        <f aca="false">$F24</f>
        <v>40000</v>
      </c>
      <c r="AL24" s="43" t="n">
        <f aca="false">$G24</f>
        <v>0.07</v>
      </c>
      <c r="AM24" s="63" t="n">
        <f aca="false">AK24*AL24*AM$7</f>
        <v>86800</v>
      </c>
      <c r="AN24" s="10" t="n">
        <f aca="false">$F24</f>
        <v>40000</v>
      </c>
      <c r="AO24" s="43" t="n">
        <f aca="false">$G24</f>
        <v>0.07</v>
      </c>
      <c r="AP24" s="63" t="n">
        <f aca="false">AN24*AO24*AP$7</f>
        <v>84000</v>
      </c>
      <c r="AQ24" s="10" t="n">
        <f aca="false">$F24</f>
        <v>40000</v>
      </c>
      <c r="AR24" s="43" t="n">
        <f aca="false">$G24</f>
        <v>0.07</v>
      </c>
      <c r="AS24" s="63" t="n">
        <f aca="false">AQ24*AR24*AS$7</f>
        <v>86800</v>
      </c>
      <c r="AT24" s="63"/>
      <c r="AV24" s="65" t="n">
        <f aca="false">AS24+AP24+AM24+AJ24+AG24+AD24+AA24+X24+U24+R24+O24+L24</f>
        <v>1022000</v>
      </c>
    </row>
    <row r="25" customFormat="false" ht="12.75" hidden="false" customHeight="false" outlineLevel="0" collapsed="false">
      <c r="D25" s="64"/>
      <c r="E25" s="64"/>
      <c r="J25" s="10"/>
      <c r="L25" s="63"/>
      <c r="M25" s="10"/>
      <c r="N25" s="43"/>
      <c r="O25" s="63"/>
      <c r="P25" s="10"/>
      <c r="Q25" s="43"/>
      <c r="R25" s="63"/>
      <c r="S25" s="10"/>
      <c r="T25" s="43"/>
      <c r="U25" s="63"/>
      <c r="V25" s="10"/>
      <c r="W25" s="43"/>
      <c r="X25" s="63"/>
      <c r="Y25" s="10"/>
      <c r="Z25" s="43"/>
      <c r="AA25" s="63"/>
      <c r="AB25" s="10"/>
      <c r="AC25" s="43"/>
      <c r="AD25" s="63"/>
      <c r="AE25" s="10"/>
      <c r="AF25" s="43"/>
      <c r="AG25" s="63"/>
      <c r="AH25" s="10"/>
      <c r="AI25" s="43"/>
      <c r="AJ25" s="63"/>
      <c r="AK25" s="10"/>
      <c r="AL25" s="43"/>
      <c r="AM25" s="63"/>
      <c r="AN25" s="10"/>
      <c r="AO25" s="43"/>
      <c r="AP25" s="63"/>
      <c r="AQ25" s="10"/>
      <c r="AR25" s="43"/>
      <c r="AS25" s="63"/>
      <c r="AT25" s="63"/>
      <c r="AV25" s="65"/>
    </row>
    <row r="26" customFormat="false" ht="12.75" hidden="false" customHeight="false" outlineLevel="0" collapsed="false">
      <c r="A26" s="42" t="n">
        <v>26537</v>
      </c>
      <c r="B26" s="0" t="s">
        <v>713</v>
      </c>
      <c r="C26" s="0" t="s">
        <v>710</v>
      </c>
      <c r="D26" s="64" t="n">
        <v>36192</v>
      </c>
      <c r="E26" s="64" t="n">
        <v>36922</v>
      </c>
      <c r="F26" s="7" t="n">
        <v>-340</v>
      </c>
      <c r="G26" s="43" t="n">
        <v>0.07</v>
      </c>
      <c r="I26" s="43" t="n">
        <f aca="false">SUM(G26:H26)</f>
        <v>0.07</v>
      </c>
      <c r="J26" s="10" t="n">
        <f aca="false">$F26</f>
        <v>-340</v>
      </c>
      <c r="K26" s="43" t="n">
        <f aca="false">$G26</f>
        <v>0.07</v>
      </c>
      <c r="L26" s="63" t="n">
        <f aca="false">J26*K26*L$7</f>
        <v>-737.8</v>
      </c>
      <c r="M26" s="10" t="n">
        <v>0</v>
      </c>
      <c r="N26" s="43" t="n">
        <f aca="false">$G26</f>
        <v>0.07</v>
      </c>
      <c r="O26" s="63" t="n">
        <f aca="false">M26*N26*O$7</f>
        <v>0</v>
      </c>
      <c r="P26" s="10" t="n">
        <v>0</v>
      </c>
      <c r="Q26" s="43" t="n">
        <f aca="false">$G26</f>
        <v>0.07</v>
      </c>
      <c r="R26" s="63" t="n">
        <f aca="false">P26*Q26*R$7</f>
        <v>0</v>
      </c>
      <c r="S26" s="10" t="n">
        <v>0</v>
      </c>
      <c r="T26" s="43" t="n">
        <f aca="false">$G26</f>
        <v>0.07</v>
      </c>
      <c r="U26" s="63" t="n">
        <f aca="false">S26*T26*U$7</f>
        <v>0</v>
      </c>
      <c r="V26" s="10" t="n">
        <v>0</v>
      </c>
      <c r="W26" s="43" t="n">
        <f aca="false">$G26</f>
        <v>0.07</v>
      </c>
      <c r="X26" s="63" t="n">
        <f aca="false">V26*W26*X$7</f>
        <v>0</v>
      </c>
      <c r="Y26" s="10" t="n">
        <v>0</v>
      </c>
      <c r="Z26" s="43" t="n">
        <f aca="false">$G26</f>
        <v>0.07</v>
      </c>
      <c r="AA26" s="63" t="n">
        <f aca="false">Y26*Z26*AA$7</f>
        <v>0</v>
      </c>
      <c r="AB26" s="10" t="n">
        <v>0</v>
      </c>
      <c r="AC26" s="43" t="n">
        <f aca="false">$G26</f>
        <v>0.07</v>
      </c>
      <c r="AD26" s="63" t="n">
        <f aca="false">AB26*AC26*AD$7</f>
        <v>0</v>
      </c>
      <c r="AE26" s="10" t="n">
        <v>0</v>
      </c>
      <c r="AF26" s="43" t="n">
        <f aca="false">$G26</f>
        <v>0.07</v>
      </c>
      <c r="AG26" s="63" t="n">
        <f aca="false">AE26*AF26*AG$7</f>
        <v>0</v>
      </c>
      <c r="AH26" s="10" t="n">
        <v>0</v>
      </c>
      <c r="AI26" s="43" t="n">
        <f aca="false">$G26</f>
        <v>0.07</v>
      </c>
      <c r="AJ26" s="63" t="n">
        <f aca="false">AH26*AI26*AJ$7</f>
        <v>0</v>
      </c>
      <c r="AK26" s="10" t="n">
        <v>0</v>
      </c>
      <c r="AL26" s="43" t="n">
        <f aca="false">$G26</f>
        <v>0.07</v>
      </c>
      <c r="AM26" s="63" t="n">
        <f aca="false">AK26*AL26*AM$7</f>
        <v>0</v>
      </c>
      <c r="AN26" s="10" t="n">
        <v>0</v>
      </c>
      <c r="AO26" s="43" t="n">
        <f aca="false">$G26</f>
        <v>0.07</v>
      </c>
      <c r="AP26" s="63" t="n">
        <f aca="false">AN26*AO26*AP$7</f>
        <v>0</v>
      </c>
      <c r="AQ26" s="10" t="n">
        <v>0</v>
      </c>
      <c r="AR26" s="43" t="n">
        <f aca="false">$G26</f>
        <v>0.07</v>
      </c>
      <c r="AS26" s="63" t="n">
        <f aca="false">AQ26*AR26*AS$7</f>
        <v>0</v>
      </c>
      <c r="AT26" s="63"/>
      <c r="AV26" s="65" t="n">
        <f aca="false">AS26+AP26+AM26+AJ26+AG26+AD26+AA26+X26+U26+R26+O26+L26</f>
        <v>-737.8</v>
      </c>
    </row>
    <row r="27" customFormat="false" ht="12.75" hidden="false" customHeight="false" outlineLevel="0" collapsed="false">
      <c r="D27" s="64"/>
      <c r="E27" s="64"/>
      <c r="J27" s="10"/>
      <c r="L27" s="63"/>
      <c r="M27" s="10"/>
      <c r="N27" s="43"/>
      <c r="O27" s="63"/>
      <c r="P27" s="10"/>
      <c r="Q27" s="43"/>
      <c r="R27" s="63"/>
      <c r="S27" s="10"/>
      <c r="T27" s="43"/>
      <c r="U27" s="63"/>
      <c r="V27" s="10"/>
      <c r="W27" s="43"/>
      <c r="X27" s="63"/>
      <c r="Y27" s="10"/>
      <c r="Z27" s="43"/>
      <c r="AA27" s="63"/>
      <c r="AB27" s="10"/>
      <c r="AC27" s="43"/>
      <c r="AD27" s="63"/>
      <c r="AE27" s="10"/>
      <c r="AF27" s="43"/>
      <c r="AG27" s="63"/>
      <c r="AH27" s="10"/>
      <c r="AI27" s="43"/>
      <c r="AJ27" s="63"/>
      <c r="AK27" s="10"/>
      <c r="AL27" s="43"/>
      <c r="AM27" s="63"/>
      <c r="AN27" s="10"/>
      <c r="AO27" s="43"/>
      <c r="AP27" s="63"/>
      <c r="AQ27" s="10"/>
      <c r="AR27" s="43"/>
      <c r="AS27" s="63"/>
      <c r="AT27" s="63"/>
      <c r="AV27" s="65"/>
    </row>
    <row r="28" customFormat="false" ht="12.75" hidden="false" customHeight="false" outlineLevel="0" collapsed="false">
      <c r="A28" s="42" t="n">
        <v>27137</v>
      </c>
      <c r="B28" s="0" t="s">
        <v>564</v>
      </c>
      <c r="C28" s="0" t="s">
        <v>710</v>
      </c>
      <c r="D28" s="64" t="n">
        <v>36586</v>
      </c>
      <c r="E28" s="64" t="n">
        <v>36950</v>
      </c>
      <c r="F28" s="7" t="n">
        <v>-10000</v>
      </c>
      <c r="G28" s="43" t="n">
        <v>0.02</v>
      </c>
      <c r="I28" s="43" t="n">
        <f aca="false">SUM(G28:H28)</f>
        <v>0.02</v>
      </c>
      <c r="J28" s="10" t="n">
        <f aca="false">$F28</f>
        <v>-10000</v>
      </c>
      <c r="K28" s="43" t="n">
        <f aca="false">$G28</f>
        <v>0.02</v>
      </c>
      <c r="L28" s="63" t="n">
        <f aca="false">J28*K28*L$7</f>
        <v>-6200</v>
      </c>
      <c r="M28" s="10" t="n">
        <f aca="false">$F28</f>
        <v>-10000</v>
      </c>
      <c r="N28" s="43" t="n">
        <f aca="false">$G28</f>
        <v>0.02</v>
      </c>
      <c r="O28" s="63" t="n">
        <f aca="false">M28*N28*O$7</f>
        <v>-5600</v>
      </c>
      <c r="P28" s="10" t="n">
        <v>0</v>
      </c>
      <c r="Q28" s="43" t="n">
        <f aca="false">$G28</f>
        <v>0.02</v>
      </c>
      <c r="R28" s="63" t="n">
        <f aca="false">P28*Q28*R$7</f>
        <v>0</v>
      </c>
      <c r="S28" s="10" t="n">
        <v>0</v>
      </c>
      <c r="T28" s="43" t="n">
        <f aca="false">$G28</f>
        <v>0.02</v>
      </c>
      <c r="U28" s="63" t="n">
        <f aca="false">S28*T28*U$7</f>
        <v>0</v>
      </c>
      <c r="V28" s="10" t="n">
        <v>0</v>
      </c>
      <c r="W28" s="43" t="n">
        <f aca="false">$G28</f>
        <v>0.02</v>
      </c>
      <c r="X28" s="63" t="n">
        <f aca="false">V28*W28*X$7</f>
        <v>0</v>
      </c>
      <c r="Y28" s="10" t="n">
        <v>0</v>
      </c>
      <c r="Z28" s="43" t="n">
        <f aca="false">$G28</f>
        <v>0.02</v>
      </c>
      <c r="AA28" s="63" t="n">
        <f aca="false">Y28*Z28*AA$7</f>
        <v>0</v>
      </c>
      <c r="AB28" s="10" t="n">
        <v>0</v>
      </c>
      <c r="AC28" s="43" t="n">
        <f aca="false">$G28</f>
        <v>0.02</v>
      </c>
      <c r="AD28" s="63" t="n">
        <f aca="false">AB28*AC28*AD$7</f>
        <v>0</v>
      </c>
      <c r="AE28" s="10" t="n">
        <v>0</v>
      </c>
      <c r="AF28" s="43" t="n">
        <f aca="false">$G28</f>
        <v>0.02</v>
      </c>
      <c r="AG28" s="63" t="n">
        <f aca="false">AE28*AF28*AG$7</f>
        <v>0</v>
      </c>
      <c r="AH28" s="10" t="n">
        <v>0</v>
      </c>
      <c r="AI28" s="43" t="n">
        <f aca="false">$G28</f>
        <v>0.02</v>
      </c>
      <c r="AJ28" s="63" t="n">
        <f aca="false">AH28*AI28*AJ$7</f>
        <v>0</v>
      </c>
      <c r="AK28" s="10" t="n">
        <v>0</v>
      </c>
      <c r="AL28" s="43" t="n">
        <f aca="false">$G28</f>
        <v>0.02</v>
      </c>
      <c r="AM28" s="63" t="n">
        <f aca="false">AK28*AL28*AM$7</f>
        <v>0</v>
      </c>
      <c r="AN28" s="10" t="n">
        <v>0</v>
      </c>
      <c r="AO28" s="43" t="n">
        <f aca="false">$G28</f>
        <v>0.02</v>
      </c>
      <c r="AP28" s="63" t="n">
        <f aca="false">AN28*AO28*AP$7</f>
        <v>0</v>
      </c>
      <c r="AQ28" s="10" t="n">
        <v>0</v>
      </c>
      <c r="AR28" s="43" t="n">
        <f aca="false">$G28</f>
        <v>0.02</v>
      </c>
      <c r="AS28" s="63" t="n">
        <f aca="false">AQ28*AR28*AS$7</f>
        <v>0</v>
      </c>
      <c r="AT28" s="63"/>
      <c r="AV28" s="65" t="n">
        <f aca="false">AS28+AP28+AM28+AJ28+AG28+AD28+AA28+X28+U28+R28+O28+L28</f>
        <v>-11800</v>
      </c>
    </row>
    <row r="29" customFormat="false" ht="12.75" hidden="false" customHeight="false" outlineLevel="0" collapsed="false">
      <c r="D29" s="64"/>
      <c r="E29" s="64"/>
      <c r="J29" s="10"/>
      <c r="L29" s="63"/>
      <c r="M29" s="10"/>
      <c r="N29" s="43"/>
      <c r="O29" s="63"/>
      <c r="P29" s="10"/>
      <c r="Q29" s="43"/>
      <c r="R29" s="63"/>
      <c r="S29" s="10"/>
      <c r="T29" s="43"/>
      <c r="U29" s="63"/>
      <c r="V29" s="10"/>
      <c r="W29" s="43"/>
      <c r="X29" s="63"/>
      <c r="Y29" s="10"/>
      <c r="Z29" s="43"/>
      <c r="AA29" s="63"/>
      <c r="AB29" s="10"/>
      <c r="AC29" s="43"/>
      <c r="AD29" s="63"/>
      <c r="AE29" s="10"/>
      <c r="AF29" s="43"/>
      <c r="AG29" s="63"/>
      <c r="AH29" s="10"/>
      <c r="AI29" s="43"/>
      <c r="AJ29" s="63"/>
      <c r="AK29" s="10"/>
      <c r="AL29" s="43"/>
      <c r="AM29" s="63"/>
      <c r="AN29" s="10"/>
      <c r="AO29" s="43"/>
      <c r="AP29" s="63"/>
      <c r="AQ29" s="10"/>
      <c r="AR29" s="43"/>
      <c r="AS29" s="63"/>
      <c r="AT29" s="63"/>
      <c r="AV29" s="65"/>
    </row>
    <row r="30" customFormat="false" ht="12.75" hidden="false" customHeight="false" outlineLevel="0" collapsed="false">
      <c r="A30" s="42" t="n">
        <v>27291</v>
      </c>
      <c r="B30" s="0" t="s">
        <v>564</v>
      </c>
      <c r="C30" s="0" t="s">
        <v>710</v>
      </c>
      <c r="D30" s="64" t="n">
        <v>36739</v>
      </c>
      <c r="E30" s="64" t="n">
        <v>37468</v>
      </c>
      <c r="F30" s="7" t="n">
        <v>-20000</v>
      </c>
      <c r="G30" s="43" t="n">
        <v>0.02</v>
      </c>
      <c r="I30" s="43" t="n">
        <f aca="false">SUM(G30:H30)</f>
        <v>0.02</v>
      </c>
      <c r="J30" s="10" t="n">
        <f aca="false">$F30</f>
        <v>-20000</v>
      </c>
      <c r="K30" s="43" t="n">
        <f aca="false">$G30</f>
        <v>0.02</v>
      </c>
      <c r="L30" s="63" t="n">
        <f aca="false">J30*K30*L$7</f>
        <v>-12400</v>
      </c>
      <c r="M30" s="10" t="n">
        <f aca="false">$F30</f>
        <v>-20000</v>
      </c>
      <c r="N30" s="43" t="n">
        <f aca="false">$G30</f>
        <v>0.02</v>
      </c>
      <c r="O30" s="63" t="n">
        <f aca="false">M30*N30*O$7</f>
        <v>-11200</v>
      </c>
      <c r="P30" s="10" t="n">
        <f aca="false">$F30</f>
        <v>-20000</v>
      </c>
      <c r="Q30" s="43" t="n">
        <f aca="false">$G30</f>
        <v>0.02</v>
      </c>
      <c r="R30" s="63" t="n">
        <f aca="false">P30*Q30*R$7</f>
        <v>-12400</v>
      </c>
      <c r="S30" s="10" t="n">
        <f aca="false">$F30</f>
        <v>-20000</v>
      </c>
      <c r="T30" s="43" t="n">
        <f aca="false">$G30</f>
        <v>0.02</v>
      </c>
      <c r="U30" s="63" t="n">
        <f aca="false">S30*T30*U$7</f>
        <v>-12000</v>
      </c>
      <c r="V30" s="10" t="n">
        <f aca="false">$F30</f>
        <v>-20000</v>
      </c>
      <c r="W30" s="43" t="n">
        <f aca="false">$G30</f>
        <v>0.02</v>
      </c>
      <c r="X30" s="63" t="n">
        <f aca="false">V30*W30*X$7</f>
        <v>-12400</v>
      </c>
      <c r="Y30" s="10" t="n">
        <f aca="false">$F30</f>
        <v>-20000</v>
      </c>
      <c r="Z30" s="43" t="n">
        <f aca="false">$G30</f>
        <v>0.02</v>
      </c>
      <c r="AA30" s="63" t="n">
        <f aca="false">Y30*Z30*AA$7</f>
        <v>-12000</v>
      </c>
      <c r="AB30" s="10" t="n">
        <f aca="false">$F30</f>
        <v>-20000</v>
      </c>
      <c r="AC30" s="43" t="n">
        <f aca="false">$G30</f>
        <v>0.02</v>
      </c>
      <c r="AD30" s="63" t="n">
        <f aca="false">AB30*AC30*AD$7</f>
        <v>-12400</v>
      </c>
      <c r="AE30" s="10" t="n">
        <f aca="false">$F30</f>
        <v>-20000</v>
      </c>
      <c r="AF30" s="43" t="n">
        <f aca="false">$G30</f>
        <v>0.02</v>
      </c>
      <c r="AG30" s="63" t="n">
        <f aca="false">AE30*AF30*AG$7</f>
        <v>-12400</v>
      </c>
      <c r="AH30" s="10" t="n">
        <f aca="false">$F30</f>
        <v>-20000</v>
      </c>
      <c r="AI30" s="43" t="n">
        <f aca="false">$G30</f>
        <v>0.02</v>
      </c>
      <c r="AJ30" s="63" t="n">
        <f aca="false">AH30*AI30*AJ$7</f>
        <v>-12000</v>
      </c>
      <c r="AK30" s="10" t="n">
        <f aca="false">$F30</f>
        <v>-20000</v>
      </c>
      <c r="AL30" s="43" t="n">
        <f aca="false">$G30</f>
        <v>0.02</v>
      </c>
      <c r="AM30" s="63" t="n">
        <f aca="false">AK30*AL30*AM$7</f>
        <v>-12400</v>
      </c>
      <c r="AN30" s="10" t="n">
        <f aca="false">$F30</f>
        <v>-20000</v>
      </c>
      <c r="AO30" s="43" t="n">
        <f aca="false">$G30</f>
        <v>0.02</v>
      </c>
      <c r="AP30" s="63" t="n">
        <f aca="false">AN30*AO30*AP$7</f>
        <v>-12000</v>
      </c>
      <c r="AQ30" s="10" t="n">
        <f aca="false">$F30</f>
        <v>-20000</v>
      </c>
      <c r="AR30" s="43" t="n">
        <f aca="false">$G30</f>
        <v>0.02</v>
      </c>
      <c r="AS30" s="63" t="n">
        <f aca="false">AQ30*AR30*AS$7</f>
        <v>-12400</v>
      </c>
      <c r="AT30" s="63"/>
      <c r="AV30" s="65" t="n">
        <f aca="false">AS30+AP30+AM30+AJ30+AG30+AD30+AA30+X30+U30+R30+O30+L30</f>
        <v>-146000</v>
      </c>
    </row>
    <row r="31" customFormat="false" ht="12.75" hidden="false" customHeight="false" outlineLevel="0" collapsed="false">
      <c r="A31" s="42" t="n">
        <v>27291</v>
      </c>
      <c r="B31" s="0" t="s">
        <v>136</v>
      </c>
      <c r="C31" s="0" t="s">
        <v>348</v>
      </c>
      <c r="D31" s="64" t="n">
        <v>37469</v>
      </c>
      <c r="E31" s="64" t="n">
        <v>37621</v>
      </c>
      <c r="F31" s="7" t="n">
        <v>20000</v>
      </c>
      <c r="G31" s="43" t="n">
        <v>0.02</v>
      </c>
      <c r="I31" s="43" t="n">
        <f aca="false">SUM(G31:H31)</f>
        <v>0.02</v>
      </c>
      <c r="J31" s="10" t="n">
        <f aca="false">$F31</f>
        <v>20000</v>
      </c>
      <c r="K31" s="43" t="n">
        <f aca="false">$G31</f>
        <v>0.02</v>
      </c>
      <c r="L31" s="63" t="n">
        <f aca="false">J31*K31*L$7</f>
        <v>12400</v>
      </c>
      <c r="M31" s="10" t="n">
        <f aca="false">$F31</f>
        <v>20000</v>
      </c>
      <c r="N31" s="43" t="n">
        <f aca="false">$G31</f>
        <v>0.02</v>
      </c>
      <c r="O31" s="63" t="n">
        <f aca="false">M31*N31*O$7</f>
        <v>11200</v>
      </c>
      <c r="P31" s="10" t="n">
        <f aca="false">$F31</f>
        <v>20000</v>
      </c>
      <c r="Q31" s="43" t="n">
        <f aca="false">$G31</f>
        <v>0.02</v>
      </c>
      <c r="R31" s="63" t="n">
        <f aca="false">P31*Q31*R$7</f>
        <v>12400</v>
      </c>
      <c r="S31" s="10" t="n">
        <f aca="false">$F31</f>
        <v>20000</v>
      </c>
      <c r="T31" s="43" t="n">
        <f aca="false">$G31</f>
        <v>0.02</v>
      </c>
      <c r="U31" s="63" t="n">
        <f aca="false">S31*T31*U$7</f>
        <v>12000</v>
      </c>
      <c r="V31" s="10" t="n">
        <f aca="false">$F31</f>
        <v>20000</v>
      </c>
      <c r="W31" s="43" t="n">
        <f aca="false">$G31</f>
        <v>0.02</v>
      </c>
      <c r="X31" s="63" t="n">
        <f aca="false">V31*W31*X$7</f>
        <v>12400</v>
      </c>
      <c r="Y31" s="10" t="n">
        <f aca="false">$F31</f>
        <v>20000</v>
      </c>
      <c r="Z31" s="43" t="n">
        <f aca="false">$G31</f>
        <v>0.02</v>
      </c>
      <c r="AA31" s="63" t="n">
        <f aca="false">Y31*Z31*AA$7</f>
        <v>12000</v>
      </c>
      <c r="AB31" s="10" t="n">
        <f aca="false">$F31</f>
        <v>20000</v>
      </c>
      <c r="AC31" s="43" t="n">
        <f aca="false">$G31</f>
        <v>0.02</v>
      </c>
      <c r="AD31" s="63" t="n">
        <f aca="false">AB31*AC31*AD$7</f>
        <v>12400</v>
      </c>
      <c r="AE31" s="10" t="n">
        <f aca="false">$F31</f>
        <v>20000</v>
      </c>
      <c r="AF31" s="43" t="n">
        <f aca="false">$G31</f>
        <v>0.02</v>
      </c>
      <c r="AG31" s="63" t="n">
        <f aca="false">AE31*AF31*AG$7</f>
        <v>12400</v>
      </c>
      <c r="AH31" s="10" t="n">
        <f aca="false">$F31</f>
        <v>20000</v>
      </c>
      <c r="AI31" s="43" t="n">
        <f aca="false">$G31</f>
        <v>0.02</v>
      </c>
      <c r="AJ31" s="63" t="n">
        <f aca="false">AH31*AI31*AJ$7</f>
        <v>12000</v>
      </c>
      <c r="AK31" s="10" t="n">
        <f aca="false">$F31</f>
        <v>20000</v>
      </c>
      <c r="AL31" s="43" t="n">
        <f aca="false">$G31</f>
        <v>0.02</v>
      </c>
      <c r="AM31" s="63" t="n">
        <f aca="false">AK31*AL31*AM$7</f>
        <v>12400</v>
      </c>
      <c r="AN31" s="10" t="n">
        <f aca="false">$F31</f>
        <v>20000</v>
      </c>
      <c r="AO31" s="43" t="n">
        <f aca="false">$G31</f>
        <v>0.02</v>
      </c>
      <c r="AP31" s="63" t="n">
        <f aca="false">AN31*AO31*AP$7</f>
        <v>12000</v>
      </c>
      <c r="AQ31" s="10" t="n">
        <f aca="false">$F31</f>
        <v>20000</v>
      </c>
      <c r="AR31" s="43" t="n">
        <f aca="false">$G31</f>
        <v>0.02</v>
      </c>
      <c r="AS31" s="63" t="n">
        <f aca="false">AQ31*AR31*AS$7</f>
        <v>12400</v>
      </c>
      <c r="AT31" s="63"/>
      <c r="AV31" s="65" t="n">
        <f aca="false">AS31+AP31+AM31+AJ31+AG31+AD31+AA31+X31+U31+R31+O31+L31</f>
        <v>146000</v>
      </c>
    </row>
    <row r="32" customFormat="false" ht="12.75" hidden="false" customHeight="false" outlineLevel="0" collapsed="false">
      <c r="D32" s="64"/>
      <c r="E32" s="64"/>
      <c r="J32" s="10"/>
      <c r="L32" s="63"/>
      <c r="M32" s="10"/>
      <c r="N32" s="43"/>
      <c r="O32" s="63"/>
      <c r="P32" s="10"/>
      <c r="Q32" s="43"/>
      <c r="R32" s="63"/>
      <c r="S32" s="10"/>
      <c r="T32" s="43"/>
      <c r="U32" s="63"/>
      <c r="V32" s="10"/>
      <c r="W32" s="43"/>
      <c r="X32" s="63"/>
      <c r="Y32" s="10"/>
      <c r="Z32" s="43"/>
      <c r="AA32" s="63"/>
      <c r="AB32" s="10"/>
      <c r="AC32" s="43"/>
      <c r="AD32" s="63"/>
      <c r="AE32" s="10"/>
      <c r="AF32" s="43"/>
      <c r="AG32" s="63"/>
      <c r="AH32" s="10"/>
      <c r="AI32" s="43"/>
      <c r="AJ32" s="63"/>
      <c r="AK32" s="10"/>
      <c r="AL32" s="43"/>
      <c r="AM32" s="63"/>
      <c r="AN32" s="10"/>
      <c r="AO32" s="43"/>
      <c r="AP32" s="63"/>
      <c r="AQ32" s="10"/>
      <c r="AR32" s="43"/>
      <c r="AS32" s="63"/>
      <c r="AT32" s="63"/>
      <c r="AV32" s="65"/>
    </row>
    <row r="33" customFormat="false" ht="12.75" hidden="false" customHeight="false" outlineLevel="0" collapsed="false">
      <c r="A33" s="42" t="n">
        <v>27420</v>
      </c>
      <c r="B33" s="0" t="s">
        <v>567</v>
      </c>
      <c r="C33" s="0" t="s">
        <v>710</v>
      </c>
      <c r="D33" s="64" t="n">
        <v>36861</v>
      </c>
      <c r="E33" s="64" t="n">
        <v>37225</v>
      </c>
      <c r="F33" s="7" t="n">
        <v>-1600</v>
      </c>
      <c r="G33" s="43" t="n">
        <v>0.065</v>
      </c>
      <c r="I33" s="43" t="n">
        <f aca="false">SUM(G33:H33)</f>
        <v>0.065</v>
      </c>
      <c r="J33" s="10" t="n">
        <f aca="false">$F33</f>
        <v>-1600</v>
      </c>
      <c r="K33" s="43" t="n">
        <f aca="false">$G33</f>
        <v>0.065</v>
      </c>
      <c r="L33" s="63" t="n">
        <f aca="false">J33*K33*L$7</f>
        <v>-3224</v>
      </c>
      <c r="M33" s="10" t="n">
        <v>-1932</v>
      </c>
      <c r="N33" s="43" t="n">
        <f aca="false">$G33</f>
        <v>0.065</v>
      </c>
      <c r="O33" s="63" t="n">
        <f aca="false">M33*N33*O$7</f>
        <v>-3516.24</v>
      </c>
      <c r="P33" s="10" t="n">
        <v>-1932</v>
      </c>
      <c r="Q33" s="43" t="n">
        <f aca="false">$G33</f>
        <v>0.065</v>
      </c>
      <c r="R33" s="63" t="n">
        <f aca="false">P33*Q33*R$7</f>
        <v>-3892.98</v>
      </c>
      <c r="S33" s="10" t="n">
        <v>-1932</v>
      </c>
      <c r="T33" s="43" t="n">
        <f aca="false">$G33</f>
        <v>0.065</v>
      </c>
      <c r="U33" s="63" t="n">
        <f aca="false">S33*T33*U$7</f>
        <v>-3767.4</v>
      </c>
      <c r="V33" s="10" t="n">
        <v>-900</v>
      </c>
      <c r="W33" s="43" t="n">
        <f aca="false">$G33</f>
        <v>0.065</v>
      </c>
      <c r="X33" s="63" t="n">
        <f aca="false">V33*W33*X$7</f>
        <v>-1813.5</v>
      </c>
      <c r="Y33" s="10" t="n">
        <v>-1836</v>
      </c>
      <c r="Z33" s="43" t="n">
        <f aca="false">$G33</f>
        <v>0.065</v>
      </c>
      <c r="AA33" s="63" t="n">
        <f aca="false">Y33*Z33*AA$7</f>
        <v>-3580.2</v>
      </c>
      <c r="AB33" s="10" t="n">
        <v>-2500</v>
      </c>
      <c r="AC33" s="43" t="n">
        <f aca="false">$G33</f>
        <v>0.065</v>
      </c>
      <c r="AD33" s="63" t="n">
        <f aca="false">AB33*AC33*AD$7</f>
        <v>-5037.5</v>
      </c>
      <c r="AE33" s="10" t="n">
        <v>-2500</v>
      </c>
      <c r="AF33" s="43" t="n">
        <f aca="false">$G33</f>
        <v>0.065</v>
      </c>
      <c r="AG33" s="63" t="n">
        <f aca="false">AE33*AF33*AG$7</f>
        <v>-5037.5</v>
      </c>
      <c r="AH33" s="10" t="n">
        <v>-2500</v>
      </c>
      <c r="AI33" s="43" t="n">
        <f aca="false">$G33</f>
        <v>0.065</v>
      </c>
      <c r="AJ33" s="63" t="n">
        <f aca="false">AH33*AI33*AJ$7</f>
        <v>-4875</v>
      </c>
      <c r="AK33" s="10" t="n">
        <v>-2500</v>
      </c>
      <c r="AL33" s="43" t="n">
        <f aca="false">$G33</f>
        <v>0.065</v>
      </c>
      <c r="AM33" s="63" t="n">
        <f aca="false">AK33*AL33*AM$7</f>
        <v>-5037.5</v>
      </c>
      <c r="AN33" s="10" t="n">
        <v>-2500</v>
      </c>
      <c r="AO33" s="43" t="n">
        <f aca="false">$G33</f>
        <v>0.065</v>
      </c>
      <c r="AP33" s="63" t="n">
        <f aca="false">AN33*AO33*AP$7</f>
        <v>-4875</v>
      </c>
      <c r="AQ33" s="10" t="n">
        <v>0</v>
      </c>
      <c r="AR33" s="43" t="n">
        <f aca="false">$G33</f>
        <v>0.065</v>
      </c>
      <c r="AS33" s="63" t="n">
        <f aca="false">AQ33*AR33*AS$7</f>
        <v>0</v>
      </c>
      <c r="AT33" s="63"/>
      <c r="AV33" s="65" t="n">
        <f aca="false">AS33+AP33+AM33+AJ33+AG33+AD33+AA33+X33+U33+R33+O33+L33</f>
        <v>-44656.82</v>
      </c>
    </row>
    <row r="34" customFormat="false" ht="12.75" hidden="false" customHeight="false" outlineLevel="0" collapsed="false">
      <c r="D34" s="64"/>
      <c r="E34" s="64"/>
      <c r="J34" s="10"/>
      <c r="L34" s="63"/>
      <c r="M34" s="10"/>
      <c r="N34" s="43"/>
      <c r="O34" s="63"/>
      <c r="P34" s="10"/>
      <c r="Q34" s="43"/>
      <c r="R34" s="63"/>
      <c r="S34" s="10"/>
      <c r="T34" s="43"/>
      <c r="U34" s="63"/>
      <c r="V34" s="10"/>
      <c r="W34" s="43"/>
      <c r="X34" s="63"/>
      <c r="Y34" s="10"/>
      <c r="Z34" s="43"/>
      <c r="AA34" s="63"/>
      <c r="AB34" s="10"/>
      <c r="AC34" s="43"/>
      <c r="AD34" s="63"/>
      <c r="AE34" s="10"/>
      <c r="AF34" s="43"/>
      <c r="AG34" s="63"/>
      <c r="AH34" s="10"/>
      <c r="AI34" s="43"/>
      <c r="AJ34" s="63"/>
      <c r="AK34" s="10"/>
      <c r="AL34" s="43"/>
      <c r="AM34" s="63"/>
      <c r="AN34" s="10"/>
      <c r="AO34" s="43"/>
      <c r="AP34" s="63"/>
      <c r="AQ34" s="10"/>
      <c r="AR34" s="43"/>
      <c r="AS34" s="63"/>
      <c r="AT34" s="63"/>
      <c r="AV34" s="65"/>
    </row>
    <row r="35" customFormat="false" ht="12.75" hidden="false" customHeight="false" outlineLevel="0" collapsed="false">
      <c r="A35" s="42" t="n">
        <v>27377</v>
      </c>
      <c r="B35" s="0" t="s">
        <v>133</v>
      </c>
      <c r="C35" s="0" t="s">
        <v>710</v>
      </c>
      <c r="D35" s="64" t="n">
        <v>36951</v>
      </c>
      <c r="E35" s="64" t="n">
        <v>37315</v>
      </c>
      <c r="F35" s="7" t="n">
        <v>-10000</v>
      </c>
      <c r="G35" s="43" t="n">
        <v>0.05</v>
      </c>
      <c r="I35" s="43" t="n">
        <f aca="false">SUM(G35:H35)</f>
        <v>0.05</v>
      </c>
      <c r="J35" s="10" t="n">
        <v>0</v>
      </c>
      <c r="K35" s="43" t="n">
        <f aca="false">$G35</f>
        <v>0.05</v>
      </c>
      <c r="L35" s="63" t="n">
        <f aca="false">J35*K35*L$7</f>
        <v>0</v>
      </c>
      <c r="M35" s="10" t="n">
        <v>0</v>
      </c>
      <c r="N35" s="43" t="n">
        <f aca="false">$G35</f>
        <v>0.05</v>
      </c>
      <c r="O35" s="63" t="n">
        <f aca="false">M35*N35*O$7</f>
        <v>0</v>
      </c>
      <c r="P35" s="10" t="n">
        <f aca="false">$F35</f>
        <v>-10000</v>
      </c>
      <c r="Q35" s="43" t="n">
        <f aca="false">$G35</f>
        <v>0.05</v>
      </c>
      <c r="R35" s="63" t="n">
        <f aca="false">P35*Q35*R$7</f>
        <v>-15500</v>
      </c>
      <c r="S35" s="10" t="n">
        <f aca="false">$F35</f>
        <v>-10000</v>
      </c>
      <c r="T35" s="43" t="n">
        <f aca="false">$G35</f>
        <v>0.05</v>
      </c>
      <c r="U35" s="63" t="n">
        <f aca="false">S35*T35*U$7</f>
        <v>-15000</v>
      </c>
      <c r="V35" s="10" t="n">
        <f aca="false">$F35</f>
        <v>-10000</v>
      </c>
      <c r="W35" s="43" t="n">
        <f aca="false">$G35</f>
        <v>0.05</v>
      </c>
      <c r="X35" s="63" t="n">
        <f aca="false">V35*W35*X$7</f>
        <v>-15500</v>
      </c>
      <c r="Y35" s="10" t="n">
        <f aca="false">$F35</f>
        <v>-10000</v>
      </c>
      <c r="Z35" s="43" t="n">
        <f aca="false">$G35</f>
        <v>0.05</v>
      </c>
      <c r="AA35" s="63" t="n">
        <f aca="false">Y35*Z35*AA$7</f>
        <v>-15000</v>
      </c>
      <c r="AB35" s="10" t="n">
        <f aca="false">$F35</f>
        <v>-10000</v>
      </c>
      <c r="AC35" s="43" t="n">
        <f aca="false">$G35</f>
        <v>0.05</v>
      </c>
      <c r="AD35" s="63" t="n">
        <f aca="false">AB35*AC35*AD$7</f>
        <v>-15500</v>
      </c>
      <c r="AE35" s="10" t="n">
        <f aca="false">$F35</f>
        <v>-10000</v>
      </c>
      <c r="AF35" s="43" t="n">
        <f aca="false">$G35</f>
        <v>0.05</v>
      </c>
      <c r="AG35" s="63" t="n">
        <f aca="false">AE35*AF35*AG$7</f>
        <v>-15500</v>
      </c>
      <c r="AH35" s="10" t="n">
        <f aca="false">$F35</f>
        <v>-10000</v>
      </c>
      <c r="AI35" s="43" t="n">
        <f aca="false">$G35</f>
        <v>0.05</v>
      </c>
      <c r="AJ35" s="63" t="n">
        <f aca="false">AH35*AI35*AJ$7</f>
        <v>-15000</v>
      </c>
      <c r="AK35" s="10" t="n">
        <f aca="false">$F35</f>
        <v>-10000</v>
      </c>
      <c r="AL35" s="43" t="n">
        <f aca="false">$G35</f>
        <v>0.05</v>
      </c>
      <c r="AM35" s="63" t="n">
        <f aca="false">AK35*AL35*AM$7</f>
        <v>-15500</v>
      </c>
      <c r="AN35" s="10" t="n">
        <f aca="false">$F35</f>
        <v>-10000</v>
      </c>
      <c r="AO35" s="43" t="n">
        <f aca="false">$G35</f>
        <v>0.05</v>
      </c>
      <c r="AP35" s="63" t="n">
        <f aca="false">AN35*AO35*AP$7</f>
        <v>-15000</v>
      </c>
      <c r="AQ35" s="10" t="n">
        <f aca="false">$F35</f>
        <v>-10000</v>
      </c>
      <c r="AR35" s="43" t="n">
        <f aca="false">$G35</f>
        <v>0.05</v>
      </c>
      <c r="AS35" s="63" t="n">
        <f aca="false">AQ35*AR35*AS$7</f>
        <v>-15500</v>
      </c>
      <c r="AT35" s="63"/>
      <c r="AV35" s="65" t="n">
        <f aca="false">AS35+AP35+AM35+AJ35+AG35+AD35+AA35+X35+U35+R35+O35+L35</f>
        <v>-153000</v>
      </c>
    </row>
    <row r="36" customFormat="false" ht="12.75" hidden="false" customHeight="false" outlineLevel="0" collapsed="false">
      <c r="A36" s="42" t="n">
        <v>27377</v>
      </c>
      <c r="B36" s="0" t="s">
        <v>133</v>
      </c>
      <c r="C36" s="0" t="s">
        <v>348</v>
      </c>
      <c r="D36" s="64"/>
      <c r="E36" s="64"/>
      <c r="F36" s="7" t="n">
        <v>10000</v>
      </c>
      <c r="G36" s="43" t="n">
        <v>0.05</v>
      </c>
      <c r="I36" s="43" t="n">
        <f aca="false">SUM(G36:H36)</f>
        <v>0.05</v>
      </c>
      <c r="J36" s="10" t="n">
        <f aca="false">$F36</f>
        <v>10000</v>
      </c>
      <c r="K36" s="43" t="n">
        <f aca="false">$G36</f>
        <v>0.05</v>
      </c>
      <c r="L36" s="63" t="n">
        <f aca="false">J36*K36*L$7</f>
        <v>15500</v>
      </c>
      <c r="M36" s="10" t="n">
        <f aca="false">$F36</f>
        <v>10000</v>
      </c>
      <c r="N36" s="43" t="n">
        <f aca="false">$G36</f>
        <v>0.05</v>
      </c>
      <c r="O36" s="63" t="n">
        <f aca="false">M36*N36*O$7</f>
        <v>14000</v>
      </c>
      <c r="P36" s="10" t="n">
        <v>0</v>
      </c>
      <c r="Q36" s="43" t="n">
        <f aca="false">$G36</f>
        <v>0.05</v>
      </c>
      <c r="R36" s="63" t="n">
        <f aca="false">P36*Q36*R$7</f>
        <v>0</v>
      </c>
      <c r="S36" s="10" t="n">
        <v>0</v>
      </c>
      <c r="T36" s="43" t="n">
        <f aca="false">$G36</f>
        <v>0.05</v>
      </c>
      <c r="U36" s="63" t="n">
        <f aca="false">S36*T36*U$7</f>
        <v>0</v>
      </c>
      <c r="V36" s="10" t="n">
        <v>0</v>
      </c>
      <c r="W36" s="43" t="n">
        <f aca="false">$G36</f>
        <v>0.05</v>
      </c>
      <c r="X36" s="63" t="n">
        <f aca="false">V36*W36*X$7</f>
        <v>0</v>
      </c>
      <c r="Y36" s="10" t="n">
        <v>0</v>
      </c>
      <c r="Z36" s="43" t="n">
        <f aca="false">$G36</f>
        <v>0.05</v>
      </c>
      <c r="AA36" s="63" t="n">
        <f aca="false">Y36*Z36*AA$7</f>
        <v>0</v>
      </c>
      <c r="AB36" s="10" t="n">
        <v>0</v>
      </c>
      <c r="AC36" s="43" t="n">
        <f aca="false">$G36</f>
        <v>0.05</v>
      </c>
      <c r="AD36" s="63" t="n">
        <f aca="false">AB36*AC36*AD$7</f>
        <v>0</v>
      </c>
      <c r="AE36" s="10" t="n">
        <v>0</v>
      </c>
      <c r="AF36" s="43" t="n">
        <f aca="false">$G36</f>
        <v>0.05</v>
      </c>
      <c r="AG36" s="63" t="n">
        <f aca="false">AE36*AF36*AG$7</f>
        <v>0</v>
      </c>
      <c r="AH36" s="10" t="n">
        <v>0</v>
      </c>
      <c r="AI36" s="43" t="n">
        <f aca="false">$G36</f>
        <v>0.05</v>
      </c>
      <c r="AJ36" s="63" t="n">
        <f aca="false">AH36*AI36*AJ$7</f>
        <v>0</v>
      </c>
      <c r="AK36" s="10" t="n">
        <v>0</v>
      </c>
      <c r="AL36" s="43" t="n">
        <f aca="false">$G36</f>
        <v>0.05</v>
      </c>
      <c r="AM36" s="63" t="n">
        <f aca="false">AK36*AL36*AM$7</f>
        <v>0</v>
      </c>
      <c r="AN36" s="10" t="n">
        <v>0</v>
      </c>
      <c r="AO36" s="43" t="n">
        <f aca="false">$G36</f>
        <v>0.05</v>
      </c>
      <c r="AP36" s="63" t="n">
        <f aca="false">AN36*AO36*AP$7</f>
        <v>0</v>
      </c>
      <c r="AQ36" s="10" t="n">
        <v>0</v>
      </c>
      <c r="AR36" s="43" t="n">
        <f aca="false">$G36</f>
        <v>0.05</v>
      </c>
      <c r="AS36" s="63" t="n">
        <f aca="false">AQ36*AR36*AS$7</f>
        <v>0</v>
      </c>
      <c r="AT36" s="63"/>
      <c r="AV36" s="65" t="n">
        <f aca="false">AS36+AP36+AM36+AJ36+AG36+AD36+AA36+X36+U36+R36+O36+L36</f>
        <v>29500</v>
      </c>
    </row>
    <row r="37" customFormat="false" ht="12.75" hidden="false" customHeight="false" outlineLevel="0" collapsed="false">
      <c r="D37" s="64"/>
      <c r="E37" s="64"/>
      <c r="I37" s="43" t="n">
        <f aca="false">SUM(G37:H37)</f>
        <v>0</v>
      </c>
      <c r="J37" s="10" t="n">
        <f aca="false">$F37</f>
        <v>0</v>
      </c>
      <c r="K37" s="43" t="n">
        <f aca="false">$G37</f>
        <v>0</v>
      </c>
      <c r="L37" s="63" t="n">
        <f aca="false">J37*K37*L$7</f>
        <v>0</v>
      </c>
      <c r="M37" s="10" t="n">
        <f aca="false">$F37</f>
        <v>0</v>
      </c>
      <c r="N37" s="43" t="n">
        <f aca="false">$G37</f>
        <v>0</v>
      </c>
      <c r="O37" s="63" t="n">
        <f aca="false">M37*N37*O$7</f>
        <v>0</v>
      </c>
      <c r="P37" s="10" t="n">
        <f aca="false">$F37</f>
        <v>0</v>
      </c>
      <c r="Q37" s="43" t="n">
        <f aca="false">$G37</f>
        <v>0</v>
      </c>
      <c r="R37" s="63" t="n">
        <f aca="false">P37*Q37*R$7</f>
        <v>0</v>
      </c>
      <c r="S37" s="10" t="n">
        <f aca="false">$F37</f>
        <v>0</v>
      </c>
      <c r="T37" s="43" t="n">
        <f aca="false">$G37</f>
        <v>0</v>
      </c>
      <c r="U37" s="63" t="n">
        <f aca="false">S37*T37*U$7</f>
        <v>0</v>
      </c>
      <c r="V37" s="10" t="n">
        <f aca="false">$F37</f>
        <v>0</v>
      </c>
      <c r="W37" s="43" t="n">
        <f aca="false">$G37</f>
        <v>0</v>
      </c>
      <c r="X37" s="63" t="n">
        <f aca="false">V37*W37*X$7</f>
        <v>0</v>
      </c>
      <c r="Y37" s="10" t="n">
        <f aca="false">$F37</f>
        <v>0</v>
      </c>
      <c r="Z37" s="43" t="n">
        <f aca="false">$G37</f>
        <v>0</v>
      </c>
      <c r="AA37" s="63" t="n">
        <f aca="false">Y37*Z37*AA$7</f>
        <v>0</v>
      </c>
      <c r="AB37" s="10" t="n">
        <f aca="false">$F37</f>
        <v>0</v>
      </c>
      <c r="AC37" s="43" t="n">
        <f aca="false">$G37</f>
        <v>0</v>
      </c>
      <c r="AD37" s="63" t="n">
        <f aca="false">AB37*AC37*AD$7</f>
        <v>0</v>
      </c>
      <c r="AE37" s="10" t="n">
        <f aca="false">$F37</f>
        <v>0</v>
      </c>
      <c r="AF37" s="43" t="n">
        <f aca="false">$G37</f>
        <v>0</v>
      </c>
      <c r="AG37" s="63" t="n">
        <f aca="false">AE37*AF37*AG$7</f>
        <v>0</v>
      </c>
      <c r="AH37" s="10" t="n">
        <f aca="false">$F37</f>
        <v>0</v>
      </c>
      <c r="AI37" s="43" t="n">
        <f aca="false">$G37</f>
        <v>0</v>
      </c>
      <c r="AJ37" s="63" t="n">
        <f aca="false">AH37*AI37*AJ$7</f>
        <v>0</v>
      </c>
      <c r="AK37" s="10" t="n">
        <f aca="false">$F37</f>
        <v>0</v>
      </c>
      <c r="AL37" s="43" t="n">
        <f aca="false">$G37</f>
        <v>0</v>
      </c>
      <c r="AM37" s="63" t="n">
        <f aca="false">AK37*AL37*AM$7</f>
        <v>0</v>
      </c>
      <c r="AN37" s="10" t="n">
        <f aca="false">$F37</f>
        <v>0</v>
      </c>
      <c r="AO37" s="43" t="n">
        <f aca="false">$G37</f>
        <v>0</v>
      </c>
      <c r="AP37" s="63" t="n">
        <f aca="false">AN37*AO37*AP$7</f>
        <v>0</v>
      </c>
      <c r="AQ37" s="10" t="n">
        <f aca="false">$F37</f>
        <v>0</v>
      </c>
      <c r="AR37" s="43" t="n">
        <f aca="false">$G37</f>
        <v>0</v>
      </c>
      <c r="AS37" s="63" t="n">
        <f aca="false">AQ37*AR37*AS$7</f>
        <v>0</v>
      </c>
      <c r="AT37" s="63"/>
      <c r="AV37" s="65" t="n">
        <f aca="false">AS37+AP37+AM37+AJ37+AG37+AD37+AA37+X37+U37+R37+O37+L37</f>
        <v>0</v>
      </c>
    </row>
    <row r="38" customFormat="false" ht="12.75" hidden="false" customHeight="false" outlineLevel="0" collapsed="false">
      <c r="A38" s="42" t="n">
        <v>27579</v>
      </c>
      <c r="B38" s="0" t="s">
        <v>564</v>
      </c>
      <c r="C38" s="0" t="s">
        <v>710</v>
      </c>
      <c r="D38" s="64" t="n">
        <v>37012</v>
      </c>
      <c r="E38" s="64" t="n">
        <v>37407</v>
      </c>
      <c r="F38" s="7" t="n">
        <v>-20000</v>
      </c>
      <c r="G38" s="43" t="n">
        <v>0.06</v>
      </c>
      <c r="I38" s="43" t="n">
        <f aca="false">SUM(G38:H38)</f>
        <v>0.06</v>
      </c>
      <c r="J38" s="10" t="n">
        <v>0</v>
      </c>
      <c r="K38" s="43" t="n">
        <f aca="false">$G38</f>
        <v>0.06</v>
      </c>
      <c r="L38" s="63" t="n">
        <f aca="false">J38*K38*L$7</f>
        <v>0</v>
      </c>
      <c r="M38" s="10" t="n">
        <v>0</v>
      </c>
      <c r="N38" s="43" t="n">
        <f aca="false">$G38</f>
        <v>0.06</v>
      </c>
      <c r="O38" s="63" t="n">
        <f aca="false">M38*N38*O$7</f>
        <v>0</v>
      </c>
      <c r="P38" s="10" t="n">
        <v>0</v>
      </c>
      <c r="Q38" s="43" t="n">
        <f aca="false">$G38</f>
        <v>0.06</v>
      </c>
      <c r="R38" s="63" t="n">
        <f aca="false">P38*Q38*R$7</f>
        <v>0</v>
      </c>
      <c r="S38" s="10" t="n">
        <v>0</v>
      </c>
      <c r="T38" s="43" t="n">
        <f aca="false">$G38</f>
        <v>0.06</v>
      </c>
      <c r="U38" s="63" t="n">
        <f aca="false">S38*T38*U$7</f>
        <v>0</v>
      </c>
      <c r="V38" s="10" t="n">
        <f aca="false">$F38</f>
        <v>-20000</v>
      </c>
      <c r="W38" s="43" t="n">
        <f aca="false">$G38</f>
        <v>0.06</v>
      </c>
      <c r="X38" s="63" t="n">
        <f aca="false">V38*W38*X$7</f>
        <v>-37200</v>
      </c>
      <c r="Y38" s="10" t="n">
        <f aca="false">$F38</f>
        <v>-20000</v>
      </c>
      <c r="Z38" s="43" t="n">
        <f aca="false">$G38</f>
        <v>0.06</v>
      </c>
      <c r="AA38" s="63" t="n">
        <f aca="false">Y38*Z38*AA$7</f>
        <v>-36000</v>
      </c>
      <c r="AB38" s="10" t="n">
        <f aca="false">$F38</f>
        <v>-20000</v>
      </c>
      <c r="AC38" s="43" t="n">
        <f aca="false">$G38</f>
        <v>0.06</v>
      </c>
      <c r="AD38" s="63" t="n">
        <f aca="false">AB38*AC38*AD$7</f>
        <v>-37200</v>
      </c>
      <c r="AE38" s="10" t="n">
        <f aca="false">$F38</f>
        <v>-20000</v>
      </c>
      <c r="AF38" s="43" t="n">
        <f aca="false">$G38</f>
        <v>0.06</v>
      </c>
      <c r="AG38" s="63" t="n">
        <f aca="false">AE38*AF38*AG$7</f>
        <v>-37200</v>
      </c>
      <c r="AH38" s="10" t="n">
        <f aca="false">$F38</f>
        <v>-20000</v>
      </c>
      <c r="AI38" s="43" t="n">
        <f aca="false">$G38</f>
        <v>0.06</v>
      </c>
      <c r="AJ38" s="63" t="n">
        <f aca="false">AH38*AI38*AJ$7</f>
        <v>-36000</v>
      </c>
      <c r="AK38" s="10" t="n">
        <f aca="false">$F38</f>
        <v>-20000</v>
      </c>
      <c r="AL38" s="43" t="n">
        <f aca="false">$G38</f>
        <v>0.06</v>
      </c>
      <c r="AM38" s="63" t="n">
        <f aca="false">AK38*AL38*AM$7</f>
        <v>-37200</v>
      </c>
      <c r="AN38" s="10" t="n">
        <f aca="false">$F38</f>
        <v>-20000</v>
      </c>
      <c r="AO38" s="43" t="n">
        <f aca="false">$G38</f>
        <v>0.06</v>
      </c>
      <c r="AP38" s="63" t="n">
        <f aca="false">AN38*AO38*AP$7</f>
        <v>-36000</v>
      </c>
      <c r="AQ38" s="10" t="n">
        <f aca="false">$F38</f>
        <v>-20000</v>
      </c>
      <c r="AR38" s="43" t="n">
        <f aca="false">$G38</f>
        <v>0.06</v>
      </c>
      <c r="AS38" s="63" t="n">
        <f aca="false">AQ38*AR38*AS$7</f>
        <v>-37200</v>
      </c>
      <c r="AT38" s="63"/>
      <c r="AV38" s="65" t="n">
        <f aca="false">AS38+AP38+AM38+AJ38+AG38+AD38+AA38+X38+U38+R38+O38+L38</f>
        <v>-294000</v>
      </c>
    </row>
    <row r="39" customFormat="false" ht="12.75" hidden="false" customHeight="false" outlineLevel="0" collapsed="false">
      <c r="A39" s="42" t="n">
        <v>27579</v>
      </c>
      <c r="B39" s="0" t="s">
        <v>564</v>
      </c>
      <c r="C39" s="0" t="s">
        <v>348</v>
      </c>
      <c r="D39" s="64" t="n">
        <v>37012</v>
      </c>
      <c r="E39" s="64" t="n">
        <v>37407</v>
      </c>
      <c r="F39" s="7" t="n">
        <v>20000</v>
      </c>
      <c r="G39" s="43" t="n">
        <v>0.06</v>
      </c>
      <c r="I39" s="43" t="n">
        <f aca="false">SUM(G39:H39)</f>
        <v>0.06</v>
      </c>
      <c r="J39" s="10" t="n">
        <f aca="false">$F39</f>
        <v>20000</v>
      </c>
      <c r="K39" s="43" t="n">
        <f aca="false">$G39</f>
        <v>0.06</v>
      </c>
      <c r="L39" s="63" t="n">
        <f aca="false">J39*K39*L$7</f>
        <v>37200</v>
      </c>
      <c r="M39" s="10" t="n">
        <f aca="false">$F39</f>
        <v>20000</v>
      </c>
      <c r="N39" s="43" t="n">
        <f aca="false">$G39</f>
        <v>0.06</v>
      </c>
      <c r="O39" s="63" t="n">
        <f aca="false">M39*N39*O$7</f>
        <v>33600</v>
      </c>
      <c r="P39" s="10" t="n">
        <f aca="false">$F39</f>
        <v>20000</v>
      </c>
      <c r="Q39" s="43" t="n">
        <f aca="false">$G39</f>
        <v>0.06</v>
      </c>
      <c r="R39" s="63" t="n">
        <f aca="false">P39*Q39*R$7</f>
        <v>37200</v>
      </c>
      <c r="S39" s="10" t="n">
        <f aca="false">$F39</f>
        <v>20000</v>
      </c>
      <c r="T39" s="43" t="n">
        <f aca="false">$G39</f>
        <v>0.06</v>
      </c>
      <c r="U39" s="63" t="n">
        <f aca="false">S39*T39*U$7</f>
        <v>36000</v>
      </c>
      <c r="V39" s="10" t="n">
        <f aca="false">$F39</f>
        <v>20000</v>
      </c>
      <c r="W39" s="43" t="n">
        <f aca="false">$G39</f>
        <v>0.06</v>
      </c>
      <c r="X39" s="63" t="n">
        <f aca="false">V39*W39*X$7</f>
        <v>37200</v>
      </c>
      <c r="Y39" s="10" t="n">
        <v>0</v>
      </c>
      <c r="Z39" s="43" t="n">
        <f aca="false">$G39</f>
        <v>0.06</v>
      </c>
      <c r="AA39" s="63" t="n">
        <f aca="false">Y39*Z39*AA$7</f>
        <v>0</v>
      </c>
      <c r="AB39" s="10" t="n">
        <v>0</v>
      </c>
      <c r="AC39" s="43" t="n">
        <f aca="false">$G39</f>
        <v>0.06</v>
      </c>
      <c r="AD39" s="63" t="n">
        <f aca="false">AB39*AC39*AD$7</f>
        <v>0</v>
      </c>
      <c r="AE39" s="10" t="n">
        <v>0</v>
      </c>
      <c r="AF39" s="43" t="n">
        <f aca="false">$G39</f>
        <v>0.06</v>
      </c>
      <c r="AG39" s="63" t="n">
        <f aca="false">AE39*AF39*AG$7</f>
        <v>0</v>
      </c>
      <c r="AH39" s="10" t="n">
        <v>0</v>
      </c>
      <c r="AI39" s="43" t="n">
        <f aca="false">$G39</f>
        <v>0.06</v>
      </c>
      <c r="AJ39" s="63" t="n">
        <f aca="false">AH39*AI39*AJ$7</f>
        <v>0</v>
      </c>
      <c r="AK39" s="10" t="n">
        <v>0</v>
      </c>
      <c r="AL39" s="43" t="n">
        <f aca="false">$G39</f>
        <v>0.06</v>
      </c>
      <c r="AM39" s="63" t="n">
        <f aca="false">AK39*AL39*AM$7</f>
        <v>0</v>
      </c>
      <c r="AN39" s="10" t="n">
        <v>0</v>
      </c>
      <c r="AO39" s="43" t="n">
        <f aca="false">$G39</f>
        <v>0.06</v>
      </c>
      <c r="AP39" s="63" t="n">
        <f aca="false">AN39*AO39*AP$7</f>
        <v>0</v>
      </c>
      <c r="AQ39" s="10" t="n">
        <v>0</v>
      </c>
      <c r="AR39" s="43" t="n">
        <f aca="false">$G39</f>
        <v>0.06</v>
      </c>
      <c r="AS39" s="63" t="n">
        <f aca="false">AQ39*AR39*AS$7</f>
        <v>0</v>
      </c>
      <c r="AT39" s="63"/>
      <c r="AV39" s="65" t="n">
        <f aca="false">AS39+AP39+AM39+AJ39+AG39+AD39+AA39+X39+U39+R39+O39+L39</f>
        <v>181200</v>
      </c>
    </row>
    <row r="40" customFormat="false" ht="12.75" hidden="false" customHeight="false" outlineLevel="0" collapsed="false">
      <c r="A40" s="42" t="n">
        <v>27579</v>
      </c>
      <c r="B40" s="0" t="s">
        <v>136</v>
      </c>
      <c r="C40" s="0" t="s">
        <v>348</v>
      </c>
      <c r="D40" s="64" t="n">
        <v>37408</v>
      </c>
      <c r="E40" s="64" t="n">
        <v>37621</v>
      </c>
      <c r="F40" s="7" t="n">
        <v>20000</v>
      </c>
      <c r="G40" s="43" t="n">
        <v>0.06</v>
      </c>
      <c r="I40" s="43" t="n">
        <f aca="false">SUM(G40:H40)</f>
        <v>0.06</v>
      </c>
      <c r="J40" s="10" t="n">
        <v>0</v>
      </c>
      <c r="K40" s="43" t="n">
        <f aca="false">IF(J40&gt;0,L40/J40/L$7,0)</f>
        <v>0</v>
      </c>
      <c r="L40" s="63" t="n">
        <v>0</v>
      </c>
      <c r="M40" s="10" t="n">
        <v>0</v>
      </c>
      <c r="N40" s="43" t="n">
        <f aca="false">IF(M40&gt;0,O40/M40/O$7,0)</f>
        <v>0</v>
      </c>
      <c r="O40" s="63" t="n">
        <v>0</v>
      </c>
      <c r="P40" s="10" t="n">
        <v>0</v>
      </c>
      <c r="Q40" s="43" t="n">
        <f aca="false">IF(P40&gt;0,R40/P40/R$7,0)</f>
        <v>0</v>
      </c>
      <c r="R40" s="63" t="n">
        <v>0</v>
      </c>
      <c r="S40" s="10" t="n">
        <v>0</v>
      </c>
      <c r="T40" s="43" t="n">
        <f aca="false">IF(S40&gt;0,U40/S40/U$7,0)</f>
        <v>0</v>
      </c>
      <c r="U40" s="63" t="n">
        <v>0</v>
      </c>
      <c r="V40" s="10" t="n">
        <v>0</v>
      </c>
      <c r="W40" s="43" t="n">
        <v>0</v>
      </c>
      <c r="X40" s="63" t="n">
        <v>0</v>
      </c>
      <c r="Y40" s="10" t="n">
        <v>20000</v>
      </c>
      <c r="Z40" s="43" t="n">
        <f aca="false">$G40</f>
        <v>0.06</v>
      </c>
      <c r="AA40" s="63" t="n">
        <f aca="false">Y40*Z40*AA$7</f>
        <v>36000</v>
      </c>
      <c r="AB40" s="10" t="n">
        <v>20000</v>
      </c>
      <c r="AC40" s="43" t="n">
        <f aca="false">IF(AB40&gt;0,AD40/AB40/AD$7,0)</f>
        <v>0.06</v>
      </c>
      <c r="AD40" s="63" t="n">
        <f aca="false">ROUND($F40*$G40*AD$7,0)</f>
        <v>37200</v>
      </c>
      <c r="AE40" s="10" t="n">
        <v>20000</v>
      </c>
      <c r="AF40" s="43" t="n">
        <f aca="false">IF(AE40&gt;0,AG40/AE40/AG$7,0)</f>
        <v>0.06</v>
      </c>
      <c r="AG40" s="63" t="n">
        <f aca="false">ROUND($F40*$G40*AG$7,0)</f>
        <v>37200</v>
      </c>
      <c r="AH40" s="10" t="n">
        <v>20000</v>
      </c>
      <c r="AI40" s="43" t="n">
        <f aca="false">$G40</f>
        <v>0.06</v>
      </c>
      <c r="AJ40" s="63" t="n">
        <f aca="false">AH40*AI40*AJ$7</f>
        <v>36000</v>
      </c>
      <c r="AK40" s="10" t="n">
        <v>20000</v>
      </c>
      <c r="AL40" s="43" t="n">
        <f aca="false">$G40</f>
        <v>0.06</v>
      </c>
      <c r="AM40" s="63" t="n">
        <f aca="false">AK40*AL40*AM$7</f>
        <v>37200</v>
      </c>
      <c r="AN40" s="10" t="n">
        <v>20000</v>
      </c>
      <c r="AO40" s="43" t="n">
        <f aca="false">$G40</f>
        <v>0.06</v>
      </c>
      <c r="AP40" s="63" t="n">
        <f aca="false">AN40*AO40*AP$7</f>
        <v>36000</v>
      </c>
      <c r="AQ40" s="10" t="n">
        <v>20000</v>
      </c>
      <c r="AR40" s="43" t="n">
        <f aca="false">$G40</f>
        <v>0.06</v>
      </c>
      <c r="AS40" s="63" t="n">
        <f aca="false">AQ40*AR40*AS$7</f>
        <v>37200</v>
      </c>
      <c r="AT40" s="63"/>
      <c r="AV40" s="65" t="n">
        <f aca="false">AS40+AP40+AM40+AJ40+AG40+AD40+AA40+X40+U40+R40+O40+L40</f>
        <v>256800</v>
      </c>
    </row>
    <row r="41" customFormat="false" ht="12.75" hidden="false" customHeight="false" outlineLevel="0" collapsed="false">
      <c r="D41" s="64"/>
      <c r="E41" s="64"/>
      <c r="I41" s="43" t="n">
        <f aca="false">SUM(G41:H41)</f>
        <v>0</v>
      </c>
      <c r="J41" s="10" t="n">
        <f aca="false">$F41</f>
        <v>0</v>
      </c>
      <c r="K41" s="43" t="n">
        <f aca="false">$G41</f>
        <v>0</v>
      </c>
      <c r="L41" s="63" t="n">
        <f aca="false">J41*K41*L$7</f>
        <v>0</v>
      </c>
      <c r="M41" s="10" t="n">
        <f aca="false">$F41</f>
        <v>0</v>
      </c>
      <c r="N41" s="43" t="n">
        <f aca="false">$G41</f>
        <v>0</v>
      </c>
      <c r="O41" s="63" t="n">
        <f aca="false">M41*N41*O$7</f>
        <v>0</v>
      </c>
      <c r="P41" s="10" t="n">
        <f aca="false">$F41</f>
        <v>0</v>
      </c>
      <c r="Q41" s="43" t="n">
        <f aca="false">$G41</f>
        <v>0</v>
      </c>
      <c r="R41" s="63" t="n">
        <f aca="false">P41*Q41*R$7</f>
        <v>0</v>
      </c>
      <c r="S41" s="10" t="n">
        <f aca="false">$F41</f>
        <v>0</v>
      </c>
      <c r="T41" s="43" t="n">
        <f aca="false">$G41</f>
        <v>0</v>
      </c>
      <c r="U41" s="63" t="n">
        <f aca="false">S41*T41*U$7</f>
        <v>0</v>
      </c>
      <c r="V41" s="10" t="n">
        <f aca="false">$F41</f>
        <v>0</v>
      </c>
      <c r="W41" s="43" t="n">
        <f aca="false">$G41</f>
        <v>0</v>
      </c>
      <c r="X41" s="63" t="n">
        <f aca="false">V41*W41*X$7</f>
        <v>0</v>
      </c>
      <c r="Y41" s="10" t="n">
        <f aca="false">$F41</f>
        <v>0</v>
      </c>
      <c r="Z41" s="43" t="n">
        <f aca="false">$G41</f>
        <v>0</v>
      </c>
      <c r="AA41" s="63" t="n">
        <f aca="false">Y41*Z41*AA$7</f>
        <v>0</v>
      </c>
      <c r="AB41" s="10" t="n">
        <f aca="false">$F41</f>
        <v>0</v>
      </c>
      <c r="AC41" s="43" t="n">
        <f aca="false">$G41</f>
        <v>0</v>
      </c>
      <c r="AD41" s="63" t="n">
        <f aca="false">AB41*AC41*AD$7</f>
        <v>0</v>
      </c>
      <c r="AE41" s="10" t="n">
        <f aca="false">$F41</f>
        <v>0</v>
      </c>
      <c r="AF41" s="43" t="n">
        <f aca="false">$G41</f>
        <v>0</v>
      </c>
      <c r="AG41" s="63" t="n">
        <f aca="false">AE41*AF41*AG$7</f>
        <v>0</v>
      </c>
      <c r="AH41" s="10" t="n">
        <f aca="false">$F41</f>
        <v>0</v>
      </c>
      <c r="AI41" s="43" t="n">
        <f aca="false">$G41</f>
        <v>0</v>
      </c>
      <c r="AJ41" s="63" t="n">
        <f aca="false">AH41*AI41*AJ$7</f>
        <v>0</v>
      </c>
      <c r="AK41" s="10" t="n">
        <f aca="false">$F41</f>
        <v>0</v>
      </c>
      <c r="AL41" s="43" t="n">
        <f aca="false">$G41</f>
        <v>0</v>
      </c>
      <c r="AM41" s="63" t="n">
        <f aca="false">AK41*AL41*AM$7</f>
        <v>0</v>
      </c>
      <c r="AN41" s="10" t="n">
        <f aca="false">$F41</f>
        <v>0</v>
      </c>
      <c r="AO41" s="43" t="n">
        <f aca="false">$G41</f>
        <v>0</v>
      </c>
      <c r="AP41" s="63" t="n">
        <f aca="false">AN41*AO41*AP$7</f>
        <v>0</v>
      </c>
      <c r="AQ41" s="10" t="n">
        <f aca="false">$F41</f>
        <v>0</v>
      </c>
      <c r="AR41" s="43" t="n">
        <f aca="false">$G41</f>
        <v>0</v>
      </c>
      <c r="AS41" s="63" t="n">
        <f aca="false">AQ41*AR41*AS$7</f>
        <v>0</v>
      </c>
      <c r="AT41" s="63"/>
      <c r="AV41" s="65" t="n">
        <f aca="false">AS41+AP41+AM41+AJ41+AG41+AD41+AA41+X41+U41+R41+O41+L41</f>
        <v>0</v>
      </c>
    </row>
    <row r="42" customFormat="false" ht="12.75" hidden="false" customHeight="false" outlineLevel="0" collapsed="false">
      <c r="A42" s="42" t="n">
        <v>27161</v>
      </c>
      <c r="B42" s="0" t="s">
        <v>561</v>
      </c>
      <c r="C42" s="0" t="s">
        <v>710</v>
      </c>
      <c r="D42" s="64" t="n">
        <v>36617</v>
      </c>
      <c r="E42" s="64" t="n">
        <v>37711</v>
      </c>
      <c r="F42" s="7" t="n">
        <v>-400000</v>
      </c>
      <c r="G42" s="43" t="n">
        <v>0.0075</v>
      </c>
      <c r="H42" s="43" t="n">
        <v>0.0093</v>
      </c>
      <c r="I42" s="43" t="n">
        <f aca="false">SUM(G42:H42)</f>
        <v>0.0168</v>
      </c>
      <c r="J42" s="10" t="n">
        <f aca="false">$F42</f>
        <v>-400000</v>
      </c>
      <c r="K42" s="43" t="n">
        <f aca="false">$G42</f>
        <v>0.0075</v>
      </c>
      <c r="L42" s="63" t="n">
        <f aca="false">J42*K42*L$7</f>
        <v>-93000</v>
      </c>
      <c r="M42" s="10" t="n">
        <f aca="false">$F42</f>
        <v>-400000</v>
      </c>
      <c r="N42" s="43" t="n">
        <f aca="false">$G42</f>
        <v>0.0075</v>
      </c>
      <c r="O42" s="63" t="n">
        <f aca="false">M42*N42*O$7</f>
        <v>-84000</v>
      </c>
      <c r="P42" s="10" t="n">
        <f aca="false">$F42</f>
        <v>-400000</v>
      </c>
      <c r="Q42" s="43" t="n">
        <f aca="false">$G42</f>
        <v>0.0075</v>
      </c>
      <c r="R42" s="63" t="n">
        <f aca="false">P42*Q42*R$7</f>
        <v>-93000</v>
      </c>
      <c r="S42" s="10" t="n">
        <f aca="false">$F42</f>
        <v>-400000</v>
      </c>
      <c r="T42" s="43" t="n">
        <f aca="false">$G42</f>
        <v>0.0075</v>
      </c>
      <c r="U42" s="63" t="n">
        <f aca="false">S42*T42*U$7</f>
        <v>-90000</v>
      </c>
      <c r="V42" s="10" t="n">
        <f aca="false">$F42</f>
        <v>-400000</v>
      </c>
      <c r="W42" s="43" t="n">
        <f aca="false">$G42</f>
        <v>0.0075</v>
      </c>
      <c r="X42" s="63" t="n">
        <f aca="false">V42*W42*X$7</f>
        <v>-93000</v>
      </c>
      <c r="Y42" s="10" t="n">
        <f aca="false">$F42</f>
        <v>-400000</v>
      </c>
      <c r="Z42" s="43" t="n">
        <f aca="false">$G42</f>
        <v>0.0075</v>
      </c>
      <c r="AA42" s="63" t="n">
        <f aca="false">Y42*Z42*AA$7</f>
        <v>-90000</v>
      </c>
      <c r="AB42" s="10" t="n">
        <f aca="false">$F42</f>
        <v>-400000</v>
      </c>
      <c r="AC42" s="43" t="n">
        <f aca="false">$G42</f>
        <v>0.0075</v>
      </c>
      <c r="AD42" s="63" t="n">
        <f aca="false">AB42*AC42*AD$7</f>
        <v>-93000</v>
      </c>
      <c r="AE42" s="10" t="n">
        <f aca="false">$F42</f>
        <v>-400000</v>
      </c>
      <c r="AF42" s="43" t="n">
        <f aca="false">$G42</f>
        <v>0.0075</v>
      </c>
      <c r="AG42" s="63" t="n">
        <f aca="false">AE42*AF42*AG$7</f>
        <v>-93000</v>
      </c>
      <c r="AH42" s="10" t="n">
        <f aca="false">$F42</f>
        <v>-400000</v>
      </c>
      <c r="AI42" s="43" t="n">
        <f aca="false">$G42</f>
        <v>0.0075</v>
      </c>
      <c r="AJ42" s="63" t="n">
        <f aca="false">AH42*AI42*AJ$7</f>
        <v>-90000</v>
      </c>
      <c r="AK42" s="10" t="n">
        <f aca="false">$F42</f>
        <v>-400000</v>
      </c>
      <c r="AL42" s="43" t="n">
        <f aca="false">$G42</f>
        <v>0.0075</v>
      </c>
      <c r="AM42" s="63" t="n">
        <f aca="false">AK42*AL42*AM$7</f>
        <v>-93000</v>
      </c>
      <c r="AN42" s="10" t="n">
        <f aca="false">$F42</f>
        <v>-400000</v>
      </c>
      <c r="AO42" s="43" t="n">
        <f aca="false">$G42</f>
        <v>0.0075</v>
      </c>
      <c r="AP42" s="63" t="n">
        <f aca="false">AN42*AO42*AP$7</f>
        <v>-90000</v>
      </c>
      <c r="AQ42" s="10" t="n">
        <f aca="false">$F42</f>
        <v>-400000</v>
      </c>
      <c r="AR42" s="43" t="n">
        <f aca="false">$G42</f>
        <v>0.0075</v>
      </c>
      <c r="AS42" s="63" t="n">
        <f aca="false">AQ42*AR42*AS$7</f>
        <v>-93000</v>
      </c>
      <c r="AT42" s="63"/>
      <c r="AV42" s="65" t="n">
        <f aca="false">AS42+AP42+AM42+AJ42+AG42+AD42+AA42+X42+U42+R42+O42+L42</f>
        <v>-1095000</v>
      </c>
    </row>
    <row r="43" customFormat="false" ht="12.75" hidden="false" customHeight="false" outlineLevel="0" collapsed="false">
      <c r="A43" s="42" t="n">
        <v>27161</v>
      </c>
      <c r="B43" s="0" t="s">
        <v>561</v>
      </c>
      <c r="C43" s="0" t="s">
        <v>710</v>
      </c>
      <c r="D43" s="64" t="n">
        <v>36617</v>
      </c>
      <c r="E43" s="64" t="n">
        <v>37711</v>
      </c>
      <c r="G43" s="43" t="s">
        <v>714</v>
      </c>
      <c r="J43" s="10"/>
      <c r="L43" s="63"/>
      <c r="M43" s="10"/>
      <c r="N43" s="43"/>
      <c r="O43" s="63"/>
      <c r="P43" s="10"/>
      <c r="Q43" s="43"/>
      <c r="R43" s="63"/>
      <c r="S43" s="10"/>
      <c r="T43" s="43"/>
      <c r="U43" s="63"/>
      <c r="V43" s="10"/>
      <c r="W43" s="43"/>
      <c r="X43" s="63" t="n">
        <v>-100000</v>
      </c>
      <c r="Y43" s="10"/>
      <c r="Z43" s="43"/>
      <c r="AA43" s="63"/>
      <c r="AB43" s="10"/>
      <c r="AC43" s="43"/>
      <c r="AD43" s="63"/>
      <c r="AE43" s="10"/>
      <c r="AF43" s="43"/>
      <c r="AG43" s="63"/>
      <c r="AH43" s="10"/>
      <c r="AI43" s="43"/>
      <c r="AJ43" s="63"/>
      <c r="AK43" s="10"/>
      <c r="AL43" s="43"/>
      <c r="AM43" s="63"/>
      <c r="AN43" s="10"/>
      <c r="AO43" s="43"/>
      <c r="AP43" s="63"/>
      <c r="AQ43" s="10"/>
      <c r="AR43" s="43"/>
      <c r="AS43" s="63" t="n">
        <v>0</v>
      </c>
      <c r="AT43" s="63"/>
      <c r="AV43" s="65" t="n">
        <f aca="false">AS43+AP43+AM43+AJ43+AG43+AD43+AA43+X43+U43+R43+O43+L43</f>
        <v>-100000</v>
      </c>
    </row>
    <row r="44" customFormat="false" ht="12.75" hidden="false" customHeight="false" outlineLevel="0" collapsed="false">
      <c r="A44" s="42" t="n">
        <v>27161</v>
      </c>
      <c r="B44" s="0" t="s">
        <v>561</v>
      </c>
      <c r="C44" s="0" t="s">
        <v>348</v>
      </c>
      <c r="D44" s="64" t="n">
        <v>36617</v>
      </c>
      <c r="E44" s="64" t="n">
        <v>37711</v>
      </c>
      <c r="F44" s="7" t="n">
        <v>400000</v>
      </c>
      <c r="G44" s="43" t="n">
        <v>0.025</v>
      </c>
      <c r="H44" s="43" t="n">
        <v>0.0093</v>
      </c>
      <c r="I44" s="43" t="n">
        <f aca="false">SUM(G44:H44)</f>
        <v>0.0343</v>
      </c>
      <c r="J44" s="10" t="n">
        <f aca="false">$F44</f>
        <v>400000</v>
      </c>
      <c r="K44" s="43" t="n">
        <f aca="false">$G44</f>
        <v>0.025</v>
      </c>
      <c r="L44" s="63" t="n">
        <f aca="false">J44*K44*L$7</f>
        <v>310000</v>
      </c>
      <c r="M44" s="10" t="n">
        <f aca="false">$F44</f>
        <v>400000</v>
      </c>
      <c r="N44" s="43" t="n">
        <f aca="false">$G44</f>
        <v>0.025</v>
      </c>
      <c r="O44" s="63" t="n">
        <f aca="false">M44*N44*O$7</f>
        <v>280000</v>
      </c>
      <c r="P44" s="10" t="n">
        <f aca="false">$F44</f>
        <v>400000</v>
      </c>
      <c r="Q44" s="43" t="n">
        <f aca="false">$G44</f>
        <v>0.025</v>
      </c>
      <c r="R44" s="63" t="n">
        <f aca="false">P44*Q44*R$7</f>
        <v>310000</v>
      </c>
      <c r="S44" s="10" t="n">
        <f aca="false">$F44</f>
        <v>400000</v>
      </c>
      <c r="T44" s="43" t="n">
        <f aca="false">$G44</f>
        <v>0.025</v>
      </c>
      <c r="U44" s="63" t="n">
        <f aca="false">S44*T44*U$7</f>
        <v>300000</v>
      </c>
      <c r="V44" s="10" t="n">
        <f aca="false">$F44</f>
        <v>400000</v>
      </c>
      <c r="W44" s="43" t="n">
        <f aca="false">$G44</f>
        <v>0.025</v>
      </c>
      <c r="X44" s="63" t="n">
        <f aca="false">V44*W44*X$7</f>
        <v>310000</v>
      </c>
      <c r="Y44" s="10" t="n">
        <f aca="false">$F44</f>
        <v>400000</v>
      </c>
      <c r="Z44" s="43" t="n">
        <f aca="false">$G44</f>
        <v>0.025</v>
      </c>
      <c r="AA44" s="63" t="n">
        <f aca="false">Y44*Z44*AA$7</f>
        <v>300000</v>
      </c>
      <c r="AB44" s="10" t="n">
        <f aca="false">$F44</f>
        <v>400000</v>
      </c>
      <c r="AC44" s="43" t="n">
        <f aca="false">$G44</f>
        <v>0.025</v>
      </c>
      <c r="AD44" s="63" t="n">
        <f aca="false">AB44*AC44*AD$7</f>
        <v>310000</v>
      </c>
      <c r="AE44" s="10" t="n">
        <f aca="false">$F44</f>
        <v>400000</v>
      </c>
      <c r="AF44" s="43" t="n">
        <f aca="false">$G44</f>
        <v>0.025</v>
      </c>
      <c r="AG44" s="63" t="n">
        <f aca="false">AE44*AF44*AG$7</f>
        <v>310000</v>
      </c>
      <c r="AH44" s="10" t="n">
        <f aca="false">$F44</f>
        <v>400000</v>
      </c>
      <c r="AI44" s="43" t="n">
        <f aca="false">$G44</f>
        <v>0.025</v>
      </c>
      <c r="AJ44" s="63" t="n">
        <f aca="false">AH44*AI44*AJ$7</f>
        <v>300000</v>
      </c>
      <c r="AK44" s="10" t="n">
        <f aca="false">$F44</f>
        <v>400000</v>
      </c>
      <c r="AL44" s="43" t="n">
        <f aca="false">$G44</f>
        <v>0.025</v>
      </c>
      <c r="AM44" s="63" t="n">
        <f aca="false">AK44*AL44*AM$7</f>
        <v>310000</v>
      </c>
      <c r="AN44" s="10" t="n">
        <f aca="false">$F44</f>
        <v>400000</v>
      </c>
      <c r="AO44" s="43" t="n">
        <f aca="false">$G44</f>
        <v>0.025</v>
      </c>
      <c r="AP44" s="63" t="n">
        <f aca="false">AN44*AO44*AP$7</f>
        <v>300000</v>
      </c>
      <c r="AQ44" s="10" t="n">
        <f aca="false">$F44</f>
        <v>400000</v>
      </c>
      <c r="AR44" s="43" t="n">
        <f aca="false">$G44</f>
        <v>0.025</v>
      </c>
      <c r="AS44" s="63" t="n">
        <f aca="false">AQ44*AR44*AS$7</f>
        <v>310000</v>
      </c>
      <c r="AT44" s="63"/>
      <c r="AV44" s="65" t="n">
        <f aca="false">AS44+AP44+AM44+AJ44+AG44+AD44+AA44+X44+U44+R44+O44+L44</f>
        <v>3650000</v>
      </c>
      <c r="AW44" s="65" t="n">
        <f aca="false">SUM(AV42:AV44)</f>
        <v>2455000</v>
      </c>
    </row>
    <row r="45" customFormat="false" ht="12.75" hidden="false" customHeight="false" outlineLevel="0" collapsed="false">
      <c r="D45" s="64"/>
      <c r="E45" s="64"/>
      <c r="I45" s="43" t="n">
        <f aca="false">SUM(G45:H45)</f>
        <v>0</v>
      </c>
      <c r="J45" s="10" t="n">
        <f aca="false">$F45</f>
        <v>0</v>
      </c>
      <c r="K45" s="43" t="n">
        <f aca="false">$G45</f>
        <v>0</v>
      </c>
      <c r="L45" s="63" t="n">
        <f aca="false">J45*K45*L$7</f>
        <v>0</v>
      </c>
      <c r="M45" s="10" t="n">
        <f aca="false">$F45</f>
        <v>0</v>
      </c>
      <c r="N45" s="43" t="n">
        <f aca="false">$G45</f>
        <v>0</v>
      </c>
      <c r="O45" s="63" t="n">
        <f aca="false">M45*N45*O$7</f>
        <v>0</v>
      </c>
      <c r="P45" s="10" t="n">
        <f aca="false">$F45</f>
        <v>0</v>
      </c>
      <c r="Q45" s="43" t="n">
        <f aca="false">$G45</f>
        <v>0</v>
      </c>
      <c r="R45" s="63" t="n">
        <f aca="false">P45*Q45*R$7</f>
        <v>0</v>
      </c>
      <c r="S45" s="10" t="n">
        <f aca="false">$F45</f>
        <v>0</v>
      </c>
      <c r="T45" s="43" t="n">
        <f aca="false">$G45</f>
        <v>0</v>
      </c>
      <c r="U45" s="63" t="n">
        <f aca="false">S45*T45*U$7</f>
        <v>0</v>
      </c>
      <c r="V45" s="10" t="n">
        <f aca="false">$F45</f>
        <v>0</v>
      </c>
      <c r="W45" s="43" t="n">
        <f aca="false">$G45</f>
        <v>0</v>
      </c>
      <c r="X45" s="63" t="n">
        <f aca="false">V45*W45*X$7</f>
        <v>0</v>
      </c>
      <c r="Y45" s="10" t="n">
        <f aca="false">$F45</f>
        <v>0</v>
      </c>
      <c r="Z45" s="43" t="n">
        <f aca="false">$G45</f>
        <v>0</v>
      </c>
      <c r="AA45" s="63" t="n">
        <f aca="false">Y45*Z45*AA$7</f>
        <v>0</v>
      </c>
      <c r="AB45" s="10" t="n">
        <f aca="false">$F45</f>
        <v>0</v>
      </c>
      <c r="AC45" s="43" t="n">
        <f aca="false">$G45</f>
        <v>0</v>
      </c>
      <c r="AD45" s="63" t="n">
        <f aca="false">AB45*AC45*AD$7</f>
        <v>0</v>
      </c>
      <c r="AE45" s="10" t="n">
        <f aca="false">$F45</f>
        <v>0</v>
      </c>
      <c r="AF45" s="43" t="n">
        <f aca="false">$G45</f>
        <v>0</v>
      </c>
      <c r="AG45" s="63" t="n">
        <f aca="false">AE45*AF45*AG$7</f>
        <v>0</v>
      </c>
      <c r="AH45" s="10" t="n">
        <f aca="false">$F45</f>
        <v>0</v>
      </c>
      <c r="AI45" s="43" t="n">
        <f aca="false">$G45</f>
        <v>0</v>
      </c>
      <c r="AJ45" s="63" t="n">
        <f aca="false">AH45*AI45*AJ$7</f>
        <v>0</v>
      </c>
      <c r="AK45" s="10" t="n">
        <f aca="false">$F45</f>
        <v>0</v>
      </c>
      <c r="AL45" s="43" t="n">
        <f aca="false">$G45</f>
        <v>0</v>
      </c>
      <c r="AM45" s="63" t="n">
        <f aca="false">AK45*AL45*AM$7</f>
        <v>0</v>
      </c>
      <c r="AN45" s="10" t="n">
        <f aca="false">$F45</f>
        <v>0</v>
      </c>
      <c r="AO45" s="43" t="n">
        <f aca="false">$G45</f>
        <v>0</v>
      </c>
      <c r="AP45" s="63" t="n">
        <f aca="false">AN45*AO45*AP$7</f>
        <v>0</v>
      </c>
      <c r="AQ45" s="10" t="n">
        <f aca="false">$F45</f>
        <v>0</v>
      </c>
      <c r="AR45" s="43" t="n">
        <f aca="false">$G45</f>
        <v>0</v>
      </c>
      <c r="AS45" s="63" t="n">
        <f aca="false">AQ45*AR45*AS$7</f>
        <v>0</v>
      </c>
      <c r="AT45" s="63"/>
      <c r="AV45" s="65" t="n">
        <f aca="false">AS45+AP45+AM45+AJ45+AG45+AD45+AA45+X45+U45+R45+O45+L45</f>
        <v>0</v>
      </c>
    </row>
    <row r="46" customFormat="false" ht="12.75" hidden="false" customHeight="false" outlineLevel="0" collapsed="false">
      <c r="D46" s="64"/>
      <c r="E46" s="64"/>
      <c r="I46" s="43" t="n">
        <f aca="false">SUM(G46:H46)</f>
        <v>0</v>
      </c>
      <c r="J46" s="10" t="n">
        <f aca="false">$F46</f>
        <v>0</v>
      </c>
      <c r="K46" s="43" t="n">
        <f aca="false">$G46</f>
        <v>0</v>
      </c>
      <c r="L46" s="63" t="n">
        <f aca="false">J46*K46*L$7</f>
        <v>0</v>
      </c>
      <c r="M46" s="10" t="n">
        <f aca="false">$F46</f>
        <v>0</v>
      </c>
      <c r="N46" s="43" t="n">
        <f aca="false">$G46</f>
        <v>0</v>
      </c>
      <c r="O46" s="63" t="n">
        <f aca="false">M46*N46*O$7</f>
        <v>0</v>
      </c>
      <c r="P46" s="10" t="n">
        <f aca="false">$F46</f>
        <v>0</v>
      </c>
      <c r="Q46" s="43" t="n">
        <f aca="false">$G46</f>
        <v>0</v>
      </c>
      <c r="R46" s="63" t="n">
        <f aca="false">P46*Q46*R$7</f>
        <v>0</v>
      </c>
      <c r="S46" s="10" t="n">
        <f aca="false">$F46</f>
        <v>0</v>
      </c>
      <c r="T46" s="43" t="n">
        <f aca="false">$G46</f>
        <v>0</v>
      </c>
      <c r="U46" s="63" t="n">
        <f aca="false">S46*T46*U$7</f>
        <v>0</v>
      </c>
      <c r="V46" s="10" t="n">
        <f aca="false">$F46</f>
        <v>0</v>
      </c>
      <c r="W46" s="43" t="n">
        <f aca="false">$G46</f>
        <v>0</v>
      </c>
      <c r="X46" s="63" t="n">
        <f aca="false">V46*W46*X$7</f>
        <v>0</v>
      </c>
      <c r="Y46" s="10" t="n">
        <f aca="false">$F46</f>
        <v>0</v>
      </c>
      <c r="Z46" s="43" t="n">
        <f aca="false">$G46</f>
        <v>0</v>
      </c>
      <c r="AA46" s="63" t="n">
        <f aca="false">Y46*Z46*AA$7</f>
        <v>0</v>
      </c>
      <c r="AB46" s="10" t="n">
        <f aca="false">$F46</f>
        <v>0</v>
      </c>
      <c r="AC46" s="43" t="n">
        <f aca="false">$G46</f>
        <v>0</v>
      </c>
      <c r="AD46" s="63" t="n">
        <f aca="false">AB46*AC46*AD$7</f>
        <v>0</v>
      </c>
      <c r="AE46" s="10" t="n">
        <f aca="false">$F46</f>
        <v>0</v>
      </c>
      <c r="AF46" s="43" t="n">
        <f aca="false">$G46</f>
        <v>0</v>
      </c>
      <c r="AG46" s="63" t="n">
        <f aca="false">AE46*AF46*AG$7</f>
        <v>0</v>
      </c>
      <c r="AH46" s="10" t="n">
        <f aca="false">$F46</f>
        <v>0</v>
      </c>
      <c r="AI46" s="43" t="n">
        <f aca="false">$G46</f>
        <v>0</v>
      </c>
      <c r="AJ46" s="63" t="n">
        <f aca="false">AH46*AI46*AJ$7</f>
        <v>0</v>
      </c>
      <c r="AK46" s="10" t="n">
        <f aca="false">$F46</f>
        <v>0</v>
      </c>
      <c r="AL46" s="43" t="n">
        <f aca="false">$G46</f>
        <v>0</v>
      </c>
      <c r="AM46" s="63" t="n">
        <f aca="false">AK46*AL46*AM$7</f>
        <v>0</v>
      </c>
      <c r="AN46" s="10" t="n">
        <f aca="false">$F46</f>
        <v>0</v>
      </c>
      <c r="AO46" s="43" t="n">
        <f aca="false">$G46</f>
        <v>0</v>
      </c>
      <c r="AP46" s="63" t="n">
        <f aca="false">AN46*AO46*AP$7</f>
        <v>0</v>
      </c>
      <c r="AQ46" s="10" t="n">
        <f aca="false">$F46</f>
        <v>0</v>
      </c>
      <c r="AR46" s="43" t="n">
        <f aca="false">$G46</f>
        <v>0</v>
      </c>
      <c r="AS46" s="63" t="n">
        <f aca="false">AQ46*AR46*AS$7</f>
        <v>0</v>
      </c>
      <c r="AT46" s="63"/>
      <c r="AV46" s="65" t="n">
        <f aca="false">AS46+AP46+AM46+AJ46+AG46+AD46+AA46+X46+U46+R46+O46+L46</f>
        <v>0</v>
      </c>
    </row>
    <row r="47" customFormat="false" ht="12.75" hidden="false" customHeight="false" outlineLevel="0" collapsed="false">
      <c r="D47" s="64"/>
      <c r="E47" s="64"/>
      <c r="I47" s="43" t="n">
        <f aca="false">SUM(G47:H47)</f>
        <v>0</v>
      </c>
      <c r="J47" s="10" t="n">
        <f aca="false">$F47</f>
        <v>0</v>
      </c>
      <c r="K47" s="43" t="n">
        <f aca="false">$G47</f>
        <v>0</v>
      </c>
      <c r="L47" s="63" t="n">
        <f aca="false">J47*K47*L$7</f>
        <v>0</v>
      </c>
      <c r="M47" s="10" t="n">
        <f aca="false">$F47</f>
        <v>0</v>
      </c>
      <c r="N47" s="43" t="n">
        <f aca="false">$G47</f>
        <v>0</v>
      </c>
      <c r="O47" s="63" t="n">
        <f aca="false">M47*N47*O$7</f>
        <v>0</v>
      </c>
      <c r="P47" s="10" t="n">
        <f aca="false">$F47</f>
        <v>0</v>
      </c>
      <c r="Q47" s="43" t="n">
        <f aca="false">$G47</f>
        <v>0</v>
      </c>
      <c r="R47" s="63" t="n">
        <f aca="false">P47*Q47*R$7</f>
        <v>0</v>
      </c>
      <c r="S47" s="10" t="n">
        <f aca="false">$F47</f>
        <v>0</v>
      </c>
      <c r="T47" s="43" t="n">
        <f aca="false">$G47</f>
        <v>0</v>
      </c>
      <c r="U47" s="63" t="n">
        <f aca="false">S47*T47*U$7</f>
        <v>0</v>
      </c>
      <c r="V47" s="10" t="n">
        <f aca="false">$F47</f>
        <v>0</v>
      </c>
      <c r="W47" s="43" t="n">
        <f aca="false">$G47</f>
        <v>0</v>
      </c>
      <c r="X47" s="63" t="n">
        <f aca="false">V47*W47*X$7</f>
        <v>0</v>
      </c>
      <c r="Y47" s="10" t="n">
        <f aca="false">$F47</f>
        <v>0</v>
      </c>
      <c r="Z47" s="43" t="n">
        <f aca="false">$G47</f>
        <v>0</v>
      </c>
      <c r="AA47" s="63" t="n">
        <f aca="false">Y47*Z47*AA$7</f>
        <v>0</v>
      </c>
      <c r="AB47" s="10" t="n">
        <f aca="false">$F47</f>
        <v>0</v>
      </c>
      <c r="AC47" s="43" t="n">
        <f aca="false">$G47</f>
        <v>0</v>
      </c>
      <c r="AD47" s="63" t="n">
        <f aca="false">AB47*AC47*AD$7</f>
        <v>0</v>
      </c>
      <c r="AE47" s="10" t="n">
        <f aca="false">$F47</f>
        <v>0</v>
      </c>
      <c r="AF47" s="43" t="n">
        <f aca="false">$G47</f>
        <v>0</v>
      </c>
      <c r="AG47" s="63" t="n">
        <f aca="false">AE47*AF47*AG$7</f>
        <v>0</v>
      </c>
      <c r="AH47" s="10" t="n">
        <f aca="false">$F47</f>
        <v>0</v>
      </c>
      <c r="AI47" s="43" t="n">
        <f aca="false">$G47</f>
        <v>0</v>
      </c>
      <c r="AJ47" s="63" t="n">
        <f aca="false">AH47*AI47*AJ$7</f>
        <v>0</v>
      </c>
      <c r="AK47" s="10" t="n">
        <f aca="false">$F47</f>
        <v>0</v>
      </c>
      <c r="AL47" s="43" t="n">
        <f aca="false">$G47</f>
        <v>0</v>
      </c>
      <c r="AM47" s="63" t="n">
        <f aca="false">AK47*AL47*AM$7</f>
        <v>0</v>
      </c>
      <c r="AN47" s="10" t="n">
        <f aca="false">$F47</f>
        <v>0</v>
      </c>
      <c r="AO47" s="43" t="n">
        <f aca="false">$G47</f>
        <v>0</v>
      </c>
      <c r="AP47" s="63" t="n">
        <f aca="false">AN47*AO47*AP$7</f>
        <v>0</v>
      </c>
      <c r="AQ47" s="10" t="n">
        <f aca="false">$F47</f>
        <v>0</v>
      </c>
      <c r="AR47" s="43" t="n">
        <f aca="false">$G47</f>
        <v>0</v>
      </c>
      <c r="AS47" s="63" t="n">
        <f aca="false">AQ47*AR47*AS$7</f>
        <v>0</v>
      </c>
      <c r="AT47" s="63"/>
      <c r="AV47" s="65" t="n">
        <f aca="false">AS47+AP47+AM47+AJ47+AG47+AD47+AA47+X47+U47+R47+O47+L47</f>
        <v>0</v>
      </c>
    </row>
    <row r="48" customFormat="false" ht="12.75" hidden="false" customHeight="false" outlineLevel="0" collapsed="false">
      <c r="D48" s="64"/>
      <c r="E48" s="64"/>
      <c r="J48" s="10"/>
      <c r="L48" s="63"/>
      <c r="M48" s="10"/>
      <c r="N48" s="43"/>
      <c r="O48" s="63"/>
      <c r="P48" s="10"/>
      <c r="Q48" s="43"/>
      <c r="R48" s="63"/>
      <c r="S48" s="10"/>
      <c r="T48" s="43"/>
      <c r="U48" s="63"/>
      <c r="V48" s="10"/>
      <c r="W48" s="43"/>
      <c r="X48" s="63"/>
      <c r="Y48" s="10"/>
      <c r="Z48" s="43"/>
      <c r="AA48" s="63"/>
      <c r="AB48" s="10"/>
      <c r="AC48" s="43"/>
      <c r="AD48" s="63"/>
      <c r="AE48" s="10"/>
      <c r="AF48" s="43"/>
      <c r="AG48" s="63"/>
      <c r="AH48" s="10"/>
      <c r="AI48" s="43"/>
      <c r="AJ48" s="63"/>
      <c r="AK48" s="10"/>
      <c r="AL48" s="43"/>
      <c r="AM48" s="63"/>
      <c r="AN48" s="10"/>
      <c r="AO48" s="43"/>
      <c r="AP48" s="63"/>
      <c r="AQ48" s="10"/>
      <c r="AR48" s="43"/>
      <c r="AS48" s="63"/>
      <c r="AT48" s="63"/>
      <c r="AV48" s="65"/>
    </row>
    <row r="49" customFormat="false" ht="12.75" hidden="false" customHeight="false" outlineLevel="0" collapsed="false">
      <c r="E49" s="64"/>
      <c r="F49" s="70"/>
      <c r="J49" s="71" t="n">
        <v>0</v>
      </c>
      <c r="K49" s="43" t="n">
        <f aca="false">IF(J49&gt;0,L49/J49/L$7,0)</f>
        <v>0</v>
      </c>
      <c r="L49" s="72" t="n">
        <v>0</v>
      </c>
      <c r="M49" s="71" t="n">
        <v>0</v>
      </c>
      <c r="N49" s="43" t="n">
        <f aca="false">IF(M49&gt;0,O49/M49/O$7,0)</f>
        <v>0</v>
      </c>
      <c r="O49" s="72" t="n">
        <v>0</v>
      </c>
      <c r="P49" s="71" t="n">
        <v>0</v>
      </c>
      <c r="Q49" s="43" t="n">
        <f aca="false">IF(P49&gt;0,R49/P49/R$7,0)</f>
        <v>0</v>
      </c>
      <c r="R49" s="72" t="n">
        <v>0</v>
      </c>
      <c r="S49" s="71" t="n">
        <v>0</v>
      </c>
      <c r="T49" s="43" t="n">
        <f aca="false">IF(S49&gt;0,U49/S49/U$7,0)</f>
        <v>0</v>
      </c>
      <c r="U49" s="72" t="n">
        <v>0</v>
      </c>
      <c r="V49" s="71" t="n">
        <v>0</v>
      </c>
      <c r="W49" s="43" t="n">
        <f aca="false">IF(V49&gt;0,X49/V49/X$7,0)</f>
        <v>0</v>
      </c>
      <c r="X49" s="72" t="n">
        <v>0</v>
      </c>
      <c r="Y49" s="71" t="n">
        <v>0</v>
      </c>
      <c r="Z49" s="43" t="n">
        <f aca="false">IF(Y49&gt;0,AA49/Y49/AA$7,0)</f>
        <v>0</v>
      </c>
      <c r="AA49" s="72" t="n">
        <v>0</v>
      </c>
      <c r="AB49" s="71" t="n">
        <v>0</v>
      </c>
      <c r="AC49" s="43" t="n">
        <f aca="false">IF(AB49&gt;0,AD49/AB49/AD$7,0)</f>
        <v>0</v>
      </c>
      <c r="AD49" s="72" t="n">
        <f aca="false">ROUND($F49*$G49*AD$7,0)</f>
        <v>0</v>
      </c>
      <c r="AE49" s="71" t="n">
        <v>0</v>
      </c>
      <c r="AF49" s="43" t="n">
        <f aca="false">IF(AE49&gt;0,AG49/AE49/AG$7,0)</f>
        <v>0</v>
      </c>
      <c r="AG49" s="72" t="n">
        <f aca="false">ROUND($F49*$G49*AG$7,0)</f>
        <v>0</v>
      </c>
      <c r="AH49" s="71" t="n">
        <v>0</v>
      </c>
      <c r="AI49" s="43" t="n">
        <f aca="false">IF(AH49&gt;0,AJ49/AH49/AJ$7,0)</f>
        <v>0</v>
      </c>
      <c r="AJ49" s="72" t="n">
        <f aca="false">ROUND($F49*$G49*AJ$7,0)</f>
        <v>0</v>
      </c>
      <c r="AK49" s="71" t="n">
        <v>0</v>
      </c>
      <c r="AL49" s="43" t="n">
        <f aca="false">IF(AK49&gt;0,AM49/AK49/AM$7,0)</f>
        <v>0</v>
      </c>
      <c r="AM49" s="72" t="n">
        <f aca="false">ROUND($F49*$G49*AM$7,0)</f>
        <v>0</v>
      </c>
      <c r="AN49" s="71" t="n">
        <v>0</v>
      </c>
      <c r="AO49" s="43" t="n">
        <f aca="false">IF(AN49&gt;0,AP49/AN49/AP$7,0)</f>
        <v>0</v>
      </c>
      <c r="AP49" s="72" t="n">
        <f aca="false">ROUND($F49*$G49*AP$7,0)</f>
        <v>0</v>
      </c>
      <c r="AQ49" s="71" t="n">
        <v>0</v>
      </c>
      <c r="AR49" s="43" t="n">
        <f aca="false">IF(AQ49&gt;0,AS49/AQ49/AS$7,0)</f>
        <v>0</v>
      </c>
      <c r="AS49" s="72" t="n">
        <f aca="false">ROUND($F49*$G49*AS$7,0)</f>
        <v>0</v>
      </c>
      <c r="AT49" s="63"/>
      <c r="AV49" s="755"/>
    </row>
    <row r="50" customFormat="false" ht="12.75" hidden="false" customHeight="false" outlineLevel="0" collapsed="false">
      <c r="A50" s="44" t="s">
        <v>138</v>
      </c>
      <c r="B50" s="4"/>
      <c r="C50" s="4"/>
      <c r="D50" s="11"/>
      <c r="E50" s="11"/>
      <c r="F50" s="5"/>
      <c r="G50" s="73"/>
      <c r="H50" s="73"/>
      <c r="I50" s="73"/>
      <c r="J50" s="74" t="n">
        <f aca="false">SUM(J7:J49)</f>
        <v>43060</v>
      </c>
      <c r="K50" s="73" t="n">
        <f aca="false">IF(J50&gt;0,L50/J50/L$7,0)</f>
        <v>0.245539019972132</v>
      </c>
      <c r="L50" s="75" t="n">
        <f aca="false">SUM(L13:L49)</f>
        <v>327760.2162</v>
      </c>
      <c r="M50" s="74" t="n">
        <f aca="false">SUM(M7:M49)</f>
        <v>43068</v>
      </c>
      <c r="N50" s="73" t="n">
        <f aca="false">IF(M50&gt;0,O50/M50/O$7,0)</f>
        <v>0.243037294511006</v>
      </c>
      <c r="O50" s="75" t="n">
        <f aca="false">SUM(O13:O49)</f>
        <v>293079.6456</v>
      </c>
      <c r="P50" s="74" t="n">
        <f aca="false">SUM(P7:P49)</f>
        <v>3068</v>
      </c>
      <c r="Q50" s="73" t="n">
        <f aca="false">IF(P50&gt;0,R50/P50/R$7,0)</f>
        <v>2.48293031290743</v>
      </c>
      <c r="R50" s="75" t="n">
        <f aca="false">SUM(R13:R49)</f>
        <v>236146.5362</v>
      </c>
      <c r="S50" s="74" t="n">
        <f aca="false">SUM(S7:S49)</f>
        <v>18068</v>
      </c>
      <c r="T50" s="73" t="n">
        <f aca="false">IF(S50&gt;0,U50/S50/U$7,0)</f>
        <v>0.479307626743414</v>
      </c>
      <c r="U50" s="75" t="n">
        <f aca="false">SUM(U13:U49)</f>
        <v>259803.906</v>
      </c>
      <c r="V50" s="74" t="n">
        <f aca="false">SUM(V7:V49)</f>
        <v>-900</v>
      </c>
      <c r="W50" s="73" t="n">
        <f aca="false">IF(V50&gt;0,X50/V50/X$7,0)</f>
        <v>0</v>
      </c>
      <c r="X50" s="75" t="n">
        <f aca="false">SUM(X13:X49)</f>
        <v>144968.5162</v>
      </c>
      <c r="Y50" s="74" t="n">
        <f aca="false">SUM(Y7:Y49)</f>
        <v>-1836</v>
      </c>
      <c r="Z50" s="73" t="n">
        <f aca="false">IF(Y50&gt;0,AA50/Y50/AA$7,0)</f>
        <v>0</v>
      </c>
      <c r="AA50" s="75" t="n">
        <f aca="false">SUM(AA13:AA49)</f>
        <v>219919.8</v>
      </c>
      <c r="AB50" s="74" t="n">
        <f aca="false">SUM(AB7:AB49)</f>
        <v>-2500</v>
      </c>
      <c r="AC50" s="73" t="n">
        <f aca="false">IF(AB50&gt;0,AD50/AB50/AD$7,0)</f>
        <v>0</v>
      </c>
      <c r="AD50" s="75" t="n">
        <f aca="false">SUM(AD13:AD49)</f>
        <v>225912.5</v>
      </c>
      <c r="AE50" s="74" t="n">
        <f aca="false">SUM(AE7:AE49)</f>
        <v>-2500</v>
      </c>
      <c r="AF50" s="73" t="n">
        <f aca="false">IF(AE50&gt;0,AG50/AE50/AG$7,0)</f>
        <v>0</v>
      </c>
      <c r="AG50" s="75" t="n">
        <f aca="false">SUM(AG6:AG49)</f>
        <v>225943.5</v>
      </c>
      <c r="AH50" s="74" t="n">
        <f aca="false">SUM(AH7:AH49)</f>
        <v>-2500</v>
      </c>
      <c r="AI50" s="73" t="n">
        <f aca="false">IF(AH50&gt;0,AJ50/AH50/AJ$7,0)</f>
        <v>0</v>
      </c>
      <c r="AJ50" s="75" t="n">
        <f aca="false">SUM(AJ6:AJ49)</f>
        <v>218655</v>
      </c>
      <c r="AK50" s="74" t="n">
        <f aca="false">SUM(AK7:AK49)</f>
        <v>-12500</v>
      </c>
      <c r="AL50" s="73" t="n">
        <f aca="false">IF(AK50&gt;0,AM50/AK50/AM$7,0)</f>
        <v>0</v>
      </c>
      <c r="AM50" s="75" t="n">
        <f aca="false">SUM(AM6:AM49)</f>
        <v>208893.5</v>
      </c>
      <c r="AN50" s="74" t="n">
        <f aca="false">SUM(AN7:AN49)</f>
        <v>-12500</v>
      </c>
      <c r="AO50" s="73" t="n">
        <f aca="false">IF(AN50&gt;0,AP50/AN50/AP$7,0)</f>
        <v>0</v>
      </c>
      <c r="AP50" s="75" t="n">
        <f aca="false">SUM(AP6:AP49)</f>
        <v>201315</v>
      </c>
      <c r="AQ50" s="74" t="n">
        <f aca="false">SUM(AQ7:AQ49)</f>
        <v>-10000</v>
      </c>
      <c r="AR50" s="73" t="n">
        <f aca="false">IF(AQ50&gt;0,AS50/AQ50/AS$7,0)</f>
        <v>0</v>
      </c>
      <c r="AS50" s="75" t="n">
        <f aca="false">SUM(AS6:AS49)</f>
        <v>213063</v>
      </c>
      <c r="AT50" s="75"/>
      <c r="AU50" s="4"/>
      <c r="AV50" s="98" t="n">
        <f aca="false">SUM(AV17:AV49)</f>
        <v>2545214.6202</v>
      </c>
      <c r="AW50" s="4"/>
      <c r="AX50" s="4"/>
      <c r="AY50" s="4"/>
      <c r="AZ50" s="4"/>
    </row>
    <row r="51" customFormat="false" ht="12.75" hidden="false" customHeight="false" outlineLevel="0" collapsed="false">
      <c r="A51" s="76"/>
      <c r="B51" s="77"/>
      <c r="C51" s="77"/>
      <c r="D51" s="77"/>
      <c r="E51" s="77"/>
      <c r="F51" s="761"/>
      <c r="G51" s="50"/>
      <c r="H51" s="50"/>
      <c r="I51" s="50"/>
      <c r="J51" s="78"/>
      <c r="K51" s="50"/>
      <c r="L51" s="79"/>
      <c r="M51" s="80"/>
      <c r="N51" s="79"/>
      <c r="O51" s="79"/>
      <c r="P51" s="80"/>
      <c r="Q51" s="79"/>
      <c r="R51" s="79"/>
      <c r="S51" s="80"/>
      <c r="T51" s="79"/>
      <c r="U51" s="79"/>
      <c r="V51" s="80"/>
      <c r="W51" s="79"/>
      <c r="X51" s="79"/>
      <c r="Y51" s="80"/>
      <c r="Z51" s="79"/>
      <c r="AA51" s="79"/>
      <c r="AB51" s="80"/>
      <c r="AC51" s="79"/>
      <c r="AD51" s="79"/>
      <c r="AE51" s="80"/>
      <c r="AF51" s="79"/>
      <c r="AG51" s="79"/>
      <c r="AH51" s="80"/>
      <c r="AI51" s="79"/>
      <c r="AJ51" s="79"/>
      <c r="AK51" s="80"/>
      <c r="AL51" s="79"/>
      <c r="AM51" s="79"/>
      <c r="AN51" s="80"/>
      <c r="AO51" s="79"/>
      <c r="AP51" s="79"/>
      <c r="AQ51" s="80"/>
      <c r="AR51" s="79"/>
      <c r="AS51" s="79"/>
    </row>
    <row r="52" customFormat="false" ht="12.75" hidden="false" customHeight="false" outlineLevel="0" collapsed="false">
      <c r="A52" s="763"/>
      <c r="B52" s="764"/>
      <c r="C52" s="764"/>
      <c r="D52" s="764"/>
      <c r="E52" s="764"/>
      <c r="F52" s="765"/>
      <c r="G52" s="766"/>
      <c r="H52" s="766"/>
      <c r="I52" s="766"/>
      <c r="J52" s="767"/>
      <c r="K52" s="766"/>
      <c r="L52" s="768"/>
      <c r="M52" s="769"/>
      <c r="N52" s="768"/>
      <c r="O52" s="768"/>
      <c r="P52" s="769"/>
      <c r="Q52" s="768"/>
      <c r="R52" s="768"/>
      <c r="S52" s="769"/>
      <c r="T52" s="768"/>
      <c r="U52" s="768"/>
      <c r="V52" s="769"/>
      <c r="W52" s="768"/>
      <c r="X52" s="768"/>
      <c r="Y52" s="769"/>
      <c r="Z52" s="768"/>
      <c r="AA52" s="768"/>
      <c r="AB52" s="769"/>
      <c r="AC52" s="768"/>
      <c r="AD52" s="768"/>
      <c r="AE52" s="769"/>
      <c r="AF52" s="768"/>
      <c r="AG52" s="768"/>
      <c r="AH52" s="769"/>
      <c r="AI52" s="768"/>
      <c r="AJ52" s="768"/>
      <c r="AK52" s="769"/>
      <c r="AL52" s="768"/>
      <c r="AM52" s="768"/>
      <c r="AN52" s="769"/>
      <c r="AO52" s="768"/>
      <c r="AP52" s="768"/>
      <c r="AQ52" s="769"/>
      <c r="AR52" s="768"/>
      <c r="AS52" s="768"/>
      <c r="AT52" s="160"/>
      <c r="AU52" s="160"/>
      <c r="AV52" s="160"/>
    </row>
    <row r="53" customFormat="false" ht="12.75" hidden="false" customHeight="false" outlineLevel="0" collapsed="false">
      <c r="A53" s="81" t="s">
        <v>715</v>
      </c>
      <c r="B53" s="77"/>
      <c r="C53" s="77"/>
      <c r="D53" s="77"/>
      <c r="E53" s="77"/>
      <c r="F53" s="761"/>
      <c r="G53" s="50"/>
      <c r="H53" s="50"/>
      <c r="I53" s="50"/>
      <c r="J53" s="78"/>
      <c r="K53" s="50"/>
      <c r="L53" s="79"/>
      <c r="M53" s="80"/>
      <c r="N53" s="79"/>
      <c r="O53" s="79"/>
      <c r="P53" s="80"/>
      <c r="Q53" s="79"/>
      <c r="R53" s="79"/>
      <c r="S53" s="80"/>
      <c r="T53" s="79"/>
      <c r="U53" s="79"/>
      <c r="V53" s="80"/>
      <c r="W53" s="79"/>
      <c r="X53" s="79"/>
      <c r="Y53" s="80"/>
      <c r="Z53" s="79"/>
      <c r="AA53" s="79"/>
      <c r="AB53" s="80"/>
      <c r="AC53" s="79"/>
      <c r="AD53" s="79"/>
      <c r="AE53" s="80"/>
      <c r="AF53" s="79"/>
      <c r="AG53" s="79"/>
      <c r="AH53" s="80"/>
      <c r="AI53" s="79"/>
      <c r="AJ53" s="79"/>
      <c r="AK53" s="80"/>
      <c r="AL53" s="79"/>
      <c r="AM53" s="79"/>
      <c r="AN53" s="80"/>
      <c r="AO53" s="79"/>
      <c r="AP53" s="79"/>
      <c r="AQ53" s="80"/>
      <c r="AR53" s="79"/>
      <c r="AS53" s="79"/>
      <c r="AU53" s="14"/>
      <c r="AV53" s="14"/>
    </row>
    <row r="54" customFormat="false" ht="12.75" hidden="false" customHeight="false" outlineLevel="0" collapsed="false">
      <c r="A54" s="62" t="s">
        <v>128</v>
      </c>
      <c r="J54" s="10"/>
      <c r="L54" s="63"/>
      <c r="M54" s="10"/>
      <c r="N54" s="43"/>
      <c r="O54" s="63"/>
      <c r="P54" s="10"/>
      <c r="Q54" s="43"/>
      <c r="R54" s="63"/>
      <c r="S54" s="10"/>
      <c r="T54" s="43"/>
      <c r="U54" s="63"/>
      <c r="V54" s="10"/>
      <c r="W54" s="43"/>
      <c r="X54" s="63"/>
      <c r="Y54" s="10"/>
      <c r="Z54" s="43"/>
      <c r="AA54" s="63"/>
      <c r="AB54" s="10"/>
      <c r="AC54" s="43"/>
      <c r="AD54" s="63"/>
      <c r="AE54" s="10"/>
      <c r="AF54" s="43"/>
      <c r="AG54" s="63"/>
      <c r="AH54" s="10"/>
      <c r="AI54" s="43"/>
      <c r="AJ54" s="63"/>
      <c r="AK54" s="10"/>
      <c r="AL54" s="43"/>
      <c r="AM54" s="63"/>
      <c r="AN54" s="10"/>
      <c r="AO54" s="43"/>
      <c r="AP54" s="63"/>
      <c r="AQ54" s="10"/>
      <c r="AR54" s="43"/>
      <c r="AS54" s="63"/>
      <c r="AT54" s="63"/>
    </row>
    <row r="55" customFormat="false" ht="12.75" hidden="false" customHeight="false" outlineLevel="0" collapsed="false">
      <c r="A55" s="66" t="n">
        <v>24194</v>
      </c>
      <c r="B55" s="66" t="s">
        <v>572</v>
      </c>
      <c r="C55" s="0" t="n">
        <v>2001</v>
      </c>
      <c r="D55" s="274"/>
      <c r="E55" s="68" t="n">
        <v>37164</v>
      </c>
      <c r="F55" s="155" t="n">
        <v>-25000</v>
      </c>
      <c r="G55" s="93" t="n">
        <v>0.1007</v>
      </c>
      <c r="H55" s="583" t="n">
        <v>0.0093</v>
      </c>
      <c r="I55" s="43" t="n">
        <f aca="false">SUM(G55:H55)</f>
        <v>0.11</v>
      </c>
      <c r="J55" s="10" t="n">
        <v>-40000</v>
      </c>
      <c r="K55" s="43" t="n">
        <f aca="false">$G55</f>
        <v>0.1007</v>
      </c>
      <c r="L55" s="63" t="n">
        <f aca="false">J55*K55*L$7</f>
        <v>-124868</v>
      </c>
      <c r="M55" s="10" t="n">
        <v>-40000</v>
      </c>
      <c r="N55" s="43" t="n">
        <f aca="false">$G55</f>
        <v>0.1007</v>
      </c>
      <c r="O55" s="63" t="n">
        <f aca="false">M55*N55*O$7</f>
        <v>-112784</v>
      </c>
      <c r="P55" s="10" t="n">
        <f aca="false">$F55</f>
        <v>-25000</v>
      </c>
      <c r="Q55" s="43" t="n">
        <f aca="false">$G55</f>
        <v>0.1007</v>
      </c>
      <c r="R55" s="63" t="n">
        <f aca="false">P55*Q55*R$7</f>
        <v>-78042.5</v>
      </c>
      <c r="S55" s="10" t="n">
        <f aca="false">$F55</f>
        <v>-25000</v>
      </c>
      <c r="T55" s="43" t="n">
        <f aca="false">$G55</f>
        <v>0.1007</v>
      </c>
      <c r="U55" s="63" t="n">
        <f aca="false">S55*T55*U$7</f>
        <v>-75525</v>
      </c>
      <c r="V55" s="10" t="n">
        <v>-10000</v>
      </c>
      <c r="W55" s="43" t="n">
        <f aca="false">$G55</f>
        <v>0.1007</v>
      </c>
      <c r="X55" s="63" t="n">
        <f aca="false">V55*W55*X$7</f>
        <v>-31217</v>
      </c>
      <c r="Y55" s="10" t="n">
        <v>-10000</v>
      </c>
      <c r="Z55" s="43" t="n">
        <f aca="false">$G55</f>
        <v>0.1007</v>
      </c>
      <c r="AA55" s="63" t="n">
        <f aca="false">Y55*Z55*AA$7</f>
        <v>-30210</v>
      </c>
      <c r="AB55" s="10" t="n">
        <v>-10000</v>
      </c>
      <c r="AC55" s="43" t="n">
        <f aca="false">$G55</f>
        <v>0.1007</v>
      </c>
      <c r="AD55" s="63" t="n">
        <f aca="false">AB55*AC55*AD$7</f>
        <v>-31217</v>
      </c>
      <c r="AE55" s="10" t="n">
        <v>-10000</v>
      </c>
      <c r="AF55" s="43" t="n">
        <f aca="false">$G55</f>
        <v>0.1007</v>
      </c>
      <c r="AG55" s="63" t="n">
        <f aca="false">AE55*AF55*AG$7</f>
        <v>-31217</v>
      </c>
      <c r="AH55" s="10" t="n">
        <v>-10000</v>
      </c>
      <c r="AI55" s="43" t="n">
        <f aca="false">$G55</f>
        <v>0.1007</v>
      </c>
      <c r="AJ55" s="63" t="n">
        <f aca="false">AH55*AI55*AJ$7</f>
        <v>-30210</v>
      </c>
      <c r="AK55" s="10" t="n">
        <v>0</v>
      </c>
      <c r="AL55" s="43" t="n">
        <f aca="false">$G55</f>
        <v>0.1007</v>
      </c>
      <c r="AM55" s="63" t="n">
        <f aca="false">AK55*AL55*AM$7</f>
        <v>0</v>
      </c>
      <c r="AN55" s="10" t="n">
        <v>0</v>
      </c>
      <c r="AO55" s="43" t="n">
        <f aca="false">$G55</f>
        <v>0.1007</v>
      </c>
      <c r="AP55" s="63" t="n">
        <f aca="false">AN55*AO55*AP$7</f>
        <v>0</v>
      </c>
      <c r="AQ55" s="10" t="n">
        <v>0</v>
      </c>
      <c r="AR55" s="43" t="n">
        <f aca="false">$G55</f>
        <v>0.1007</v>
      </c>
      <c r="AS55" s="63" t="n">
        <f aca="false">AQ55*AR55*AS$7</f>
        <v>0</v>
      </c>
      <c r="AT55" s="63"/>
      <c r="AV55" s="65" t="n">
        <f aca="false">AS55+AP55+AM55+AJ55+AG55+AD55+AA55+X55+U55+R55+O55+L55</f>
        <v>-545290.5</v>
      </c>
    </row>
    <row r="56" customFormat="false" ht="12.75" hidden="false" customHeight="false" outlineLevel="0" collapsed="false">
      <c r="A56" s="66" t="n">
        <v>27291</v>
      </c>
      <c r="B56" s="66" t="s">
        <v>564</v>
      </c>
      <c r="C56" s="0" t="n">
        <v>2001</v>
      </c>
      <c r="D56" s="770" t="n">
        <v>36739</v>
      </c>
      <c r="E56" s="68" t="n">
        <v>37468</v>
      </c>
      <c r="F56" s="155" t="n">
        <v>-20000</v>
      </c>
      <c r="G56" s="93" t="n">
        <v>0.0107</v>
      </c>
      <c r="H56" s="583" t="n">
        <v>0.0093</v>
      </c>
      <c r="I56" s="43" t="n">
        <f aca="false">SUM(G56:H56)</f>
        <v>0.02</v>
      </c>
      <c r="J56" s="10" t="n">
        <f aca="false">$F56</f>
        <v>-20000</v>
      </c>
      <c r="K56" s="43" t="n">
        <f aca="false">$G56</f>
        <v>0.0107</v>
      </c>
      <c r="L56" s="63" t="n">
        <f aca="false">J56*K56*L$7</f>
        <v>-6634</v>
      </c>
      <c r="M56" s="10" t="n">
        <f aca="false">$F56</f>
        <v>-20000</v>
      </c>
      <c r="N56" s="43" t="n">
        <f aca="false">$G56</f>
        <v>0.0107</v>
      </c>
      <c r="O56" s="63" t="n">
        <f aca="false">M56*N56*O$7</f>
        <v>-5992</v>
      </c>
      <c r="P56" s="10" t="n">
        <f aca="false">$F56</f>
        <v>-20000</v>
      </c>
      <c r="Q56" s="43" t="n">
        <f aca="false">$G56</f>
        <v>0.0107</v>
      </c>
      <c r="R56" s="63" t="n">
        <f aca="false">P56*Q56*R$7</f>
        <v>-6634</v>
      </c>
      <c r="S56" s="10" t="n">
        <f aca="false">$F56</f>
        <v>-20000</v>
      </c>
      <c r="T56" s="43" t="n">
        <f aca="false">$G56</f>
        <v>0.0107</v>
      </c>
      <c r="U56" s="63" t="n">
        <f aca="false">S56*T56*U$7</f>
        <v>-6420</v>
      </c>
      <c r="V56" s="10" t="n">
        <f aca="false">$F56</f>
        <v>-20000</v>
      </c>
      <c r="W56" s="43" t="n">
        <f aca="false">$G56</f>
        <v>0.0107</v>
      </c>
      <c r="X56" s="63" t="n">
        <f aca="false">V56*W56*X$7</f>
        <v>-6634</v>
      </c>
      <c r="Y56" s="10" t="n">
        <f aca="false">$F56</f>
        <v>-20000</v>
      </c>
      <c r="Z56" s="43" t="n">
        <f aca="false">$G56</f>
        <v>0.0107</v>
      </c>
      <c r="AA56" s="63" t="n">
        <f aca="false">Y56*Z56*AA$7</f>
        <v>-6420</v>
      </c>
      <c r="AB56" s="10" t="n">
        <f aca="false">$F56</f>
        <v>-20000</v>
      </c>
      <c r="AC56" s="43" t="n">
        <f aca="false">$G56</f>
        <v>0.0107</v>
      </c>
      <c r="AD56" s="63" t="n">
        <f aca="false">AB56*AC56*AD$7</f>
        <v>-6634</v>
      </c>
      <c r="AE56" s="10" t="n">
        <f aca="false">$F56</f>
        <v>-20000</v>
      </c>
      <c r="AF56" s="43" t="n">
        <v>0.0157</v>
      </c>
      <c r="AG56" s="63" t="n">
        <f aca="false">AE56*AF56*AG$7</f>
        <v>-9734</v>
      </c>
      <c r="AH56" s="10" t="n">
        <f aca="false">$F56</f>
        <v>-20000</v>
      </c>
      <c r="AI56" s="43" t="n">
        <v>0.0157</v>
      </c>
      <c r="AJ56" s="63" t="n">
        <f aca="false">AH56*AI56*AJ$7</f>
        <v>-9420</v>
      </c>
      <c r="AK56" s="10" t="n">
        <f aca="false">$F56</f>
        <v>-20000</v>
      </c>
      <c r="AL56" s="43" t="n">
        <v>0.0157</v>
      </c>
      <c r="AM56" s="63" t="n">
        <f aca="false">AK56*AL56*AM$7</f>
        <v>-9734</v>
      </c>
      <c r="AN56" s="10" t="n">
        <f aca="false">$F56</f>
        <v>-20000</v>
      </c>
      <c r="AO56" s="43" t="n">
        <v>0.0157</v>
      </c>
      <c r="AP56" s="63" t="n">
        <f aca="false">AN56*AO56*AP$7</f>
        <v>-9420</v>
      </c>
      <c r="AQ56" s="10" t="n">
        <f aca="false">$F56</f>
        <v>-20000</v>
      </c>
      <c r="AR56" s="43" t="n">
        <v>0.0157</v>
      </c>
      <c r="AS56" s="63" t="n">
        <f aca="false">AQ56*AR56*AS$7</f>
        <v>-9734</v>
      </c>
      <c r="AT56" s="63"/>
      <c r="AV56" s="65" t="n">
        <f aca="false">AS56+AP56+AM56+AJ56+AG56+AD56+AA56+X56+U56+R56+O56+L56</f>
        <v>-93410</v>
      </c>
    </row>
    <row r="57" customFormat="false" ht="12.75" hidden="false" customHeight="false" outlineLevel="0" collapsed="false">
      <c r="A57" s="66" t="s">
        <v>131</v>
      </c>
      <c r="B57" s="66" t="s">
        <v>132</v>
      </c>
      <c r="C57" s="0" t="n">
        <v>2001</v>
      </c>
      <c r="D57" s="274"/>
      <c r="E57" s="68" t="n">
        <v>37376</v>
      </c>
      <c r="F57" s="155" t="n">
        <v>-35700</v>
      </c>
      <c r="G57" s="93" t="n">
        <v>0.0957</v>
      </c>
      <c r="H57" s="583" t="n">
        <v>0.0093</v>
      </c>
      <c r="I57" s="43" t="n">
        <f aca="false">SUM(G57:H57)</f>
        <v>0.105</v>
      </c>
      <c r="J57" s="10" t="n">
        <f aca="false">$F57</f>
        <v>-35700</v>
      </c>
      <c r="K57" s="43" t="n">
        <f aca="false">$G57</f>
        <v>0.0957</v>
      </c>
      <c r="L57" s="63" t="n">
        <f aca="false">J57*K57*L$7</f>
        <v>-105911.19</v>
      </c>
      <c r="M57" s="10" t="n">
        <f aca="false">$F57</f>
        <v>-35700</v>
      </c>
      <c r="N57" s="43" t="n">
        <f aca="false">$G57</f>
        <v>0.0957</v>
      </c>
      <c r="O57" s="63" t="n">
        <f aca="false">M57*N57*O$7</f>
        <v>-95661.72</v>
      </c>
      <c r="P57" s="10" t="n">
        <f aca="false">$F57</f>
        <v>-35700</v>
      </c>
      <c r="Q57" s="43" t="n">
        <f aca="false">$G57</f>
        <v>0.0957</v>
      </c>
      <c r="R57" s="63" t="n">
        <f aca="false">P57*Q57*R$7</f>
        <v>-105911.19</v>
      </c>
      <c r="S57" s="10" t="n">
        <f aca="false">$F57</f>
        <v>-35700</v>
      </c>
      <c r="T57" s="43" t="n">
        <f aca="false">$G57</f>
        <v>0.0957</v>
      </c>
      <c r="U57" s="63" t="n">
        <f aca="false">S57*T57*U$7</f>
        <v>-102494.7</v>
      </c>
      <c r="V57" s="10" t="n">
        <f aca="false">$F57</f>
        <v>-35700</v>
      </c>
      <c r="W57" s="43" t="n">
        <f aca="false">$G57</f>
        <v>0.0957</v>
      </c>
      <c r="X57" s="63" t="n">
        <f aca="false">V57*W57*X$7</f>
        <v>-105911.19</v>
      </c>
      <c r="Y57" s="10" t="n">
        <f aca="false">$F57</f>
        <v>-35700</v>
      </c>
      <c r="Z57" s="43" t="n">
        <f aca="false">$G57</f>
        <v>0.0957</v>
      </c>
      <c r="AA57" s="63" t="n">
        <f aca="false">Y57*Z57*AA$7</f>
        <v>-102494.7</v>
      </c>
      <c r="AB57" s="10" t="n">
        <v>0</v>
      </c>
      <c r="AC57" s="43" t="n">
        <f aca="false">$G57</f>
        <v>0.0957</v>
      </c>
      <c r="AD57" s="63" t="n">
        <f aca="false">AB57*AC57*AD$7</f>
        <v>0</v>
      </c>
      <c r="AE57" s="10" t="n">
        <v>0</v>
      </c>
      <c r="AF57" s="43" t="n">
        <f aca="false">$G57</f>
        <v>0.0957</v>
      </c>
      <c r="AG57" s="63" t="n">
        <f aca="false">AE57*AF57*AG$7</f>
        <v>0</v>
      </c>
      <c r="AH57" s="10" t="n">
        <v>0</v>
      </c>
      <c r="AI57" s="43" t="n">
        <f aca="false">$G57</f>
        <v>0.0957</v>
      </c>
      <c r="AJ57" s="63" t="n">
        <f aca="false">AH57*AI57*AJ$7</f>
        <v>0</v>
      </c>
      <c r="AK57" s="10" t="n">
        <f aca="false">$F57</f>
        <v>-35700</v>
      </c>
      <c r="AL57" s="43" t="n">
        <f aca="false">$G57</f>
        <v>0.0957</v>
      </c>
      <c r="AM57" s="63" t="n">
        <f aca="false">AK57*AL57*AM$7</f>
        <v>-105911.19</v>
      </c>
      <c r="AN57" s="10" t="n">
        <f aca="false">$F57</f>
        <v>-35700</v>
      </c>
      <c r="AO57" s="43" t="n">
        <f aca="false">$G57</f>
        <v>0.0957</v>
      </c>
      <c r="AP57" s="63" t="n">
        <f aca="false">AN57*AO57*AP$7</f>
        <v>-102494.7</v>
      </c>
      <c r="AQ57" s="10" t="n">
        <f aca="false">$F57</f>
        <v>-35700</v>
      </c>
      <c r="AR57" s="43" t="n">
        <f aca="false">$G57</f>
        <v>0.0957</v>
      </c>
      <c r="AS57" s="63" t="n">
        <f aca="false">AQ57*AR57*AS$7</f>
        <v>-105911.19</v>
      </c>
      <c r="AT57" s="63"/>
      <c r="AV57" s="65" t="n">
        <f aca="false">AS57+AP57+AM57+AJ57+AG57+AD57+AA57+X57+U57+R57+O57+L57</f>
        <v>-932701.77</v>
      </c>
    </row>
    <row r="58" customFormat="false" ht="12.75" hidden="false" customHeight="false" outlineLevel="0" collapsed="false">
      <c r="A58" s="617" t="n">
        <v>24690</v>
      </c>
      <c r="B58" s="617" t="s">
        <v>712</v>
      </c>
      <c r="C58" s="0" t="n">
        <v>2001</v>
      </c>
      <c r="D58" s="274"/>
      <c r="E58" s="95" t="n">
        <v>36981</v>
      </c>
      <c r="F58" s="7" t="n">
        <v>-15000</v>
      </c>
      <c r="G58" s="93" t="n">
        <v>0.0607</v>
      </c>
      <c r="H58" s="93" t="n">
        <v>0.0093</v>
      </c>
      <c r="I58" s="43" t="n">
        <f aca="false">SUM(G58:H58)</f>
        <v>0.07</v>
      </c>
      <c r="J58" s="10" t="n">
        <f aca="false">$F58</f>
        <v>-15000</v>
      </c>
      <c r="K58" s="43" t="n">
        <f aca="false">$G58</f>
        <v>0.0607</v>
      </c>
      <c r="L58" s="63" t="n">
        <f aca="false">J58*K58*L$7</f>
        <v>-28225.5</v>
      </c>
      <c r="M58" s="10" t="n">
        <f aca="false">$F58</f>
        <v>-15000</v>
      </c>
      <c r="N58" s="43" t="n">
        <f aca="false">$G58</f>
        <v>0.0607</v>
      </c>
      <c r="O58" s="63" t="n">
        <f aca="false">M58*N58*O$7</f>
        <v>-25494</v>
      </c>
      <c r="P58" s="10" t="n">
        <f aca="false">$F58</f>
        <v>-15000</v>
      </c>
      <c r="Q58" s="43" t="n">
        <f aca="false">$G58</f>
        <v>0.0607</v>
      </c>
      <c r="R58" s="63" t="n">
        <f aca="false">P58*Q58*R$7</f>
        <v>-28225.5</v>
      </c>
      <c r="S58" s="10" t="n">
        <v>0</v>
      </c>
      <c r="T58" s="43" t="n">
        <f aca="false">$G58</f>
        <v>0.0607</v>
      </c>
      <c r="U58" s="63" t="n">
        <f aca="false">S58*T58*U$7</f>
        <v>0</v>
      </c>
      <c r="V58" s="10" t="n">
        <v>0</v>
      </c>
      <c r="W58" s="43" t="n">
        <f aca="false">$G58</f>
        <v>0.0607</v>
      </c>
      <c r="X58" s="63" t="n">
        <f aca="false">V58*W58*X$7</f>
        <v>0</v>
      </c>
      <c r="Y58" s="10" t="n">
        <v>0</v>
      </c>
      <c r="Z58" s="43" t="n">
        <f aca="false">$G58</f>
        <v>0.0607</v>
      </c>
      <c r="AA58" s="63" t="n">
        <f aca="false">Y58*Z58*AA$7</f>
        <v>0</v>
      </c>
      <c r="AB58" s="10" t="n">
        <v>0</v>
      </c>
      <c r="AC58" s="43" t="n">
        <f aca="false">$G58</f>
        <v>0.0607</v>
      </c>
      <c r="AD58" s="63" t="n">
        <f aca="false">AB58*AC58*AD$7</f>
        <v>0</v>
      </c>
      <c r="AE58" s="10" t="n">
        <v>0</v>
      </c>
      <c r="AF58" s="43" t="n">
        <f aca="false">$G58</f>
        <v>0.0607</v>
      </c>
      <c r="AG58" s="63" t="n">
        <f aca="false">AE58*AF58*AG$7</f>
        <v>0</v>
      </c>
      <c r="AH58" s="10" t="n">
        <v>0</v>
      </c>
      <c r="AI58" s="43" t="n">
        <f aca="false">$G58</f>
        <v>0.0607</v>
      </c>
      <c r="AJ58" s="63" t="n">
        <f aca="false">AH58*AI58*AJ$7</f>
        <v>0</v>
      </c>
      <c r="AK58" s="10" t="n">
        <v>0</v>
      </c>
      <c r="AL58" s="43" t="n">
        <f aca="false">$G58</f>
        <v>0.0607</v>
      </c>
      <c r="AM58" s="63" t="n">
        <f aca="false">AK58*AL58*AM$7</f>
        <v>0</v>
      </c>
      <c r="AN58" s="10" t="n">
        <v>0</v>
      </c>
      <c r="AO58" s="43" t="n">
        <f aca="false">$G58</f>
        <v>0.0607</v>
      </c>
      <c r="AP58" s="63" t="n">
        <f aca="false">AN58*AO58*AP$7</f>
        <v>0</v>
      </c>
      <c r="AQ58" s="10" t="n">
        <v>0</v>
      </c>
      <c r="AR58" s="43" t="n">
        <f aca="false">$G58</f>
        <v>0.0607</v>
      </c>
      <c r="AS58" s="63" t="n">
        <f aca="false">AQ58*AR58*AS$7</f>
        <v>0</v>
      </c>
      <c r="AT58" s="63"/>
      <c r="AV58" s="65" t="n">
        <f aca="false">AS58+AP58+AM58+AJ58+AG58+AD58+AA58+X58+U58+R58+O58+L58</f>
        <v>-81945</v>
      </c>
    </row>
    <row r="59" customFormat="false" ht="12.75" hidden="false" customHeight="false" outlineLevel="0" collapsed="false">
      <c r="A59" s="617" t="n">
        <v>26740</v>
      </c>
      <c r="B59" s="617" t="s">
        <v>555</v>
      </c>
      <c r="C59" s="0" t="n">
        <v>2001</v>
      </c>
      <c r="D59" s="274"/>
      <c r="E59" s="589" t="n">
        <v>39113</v>
      </c>
      <c r="F59" s="7" t="n">
        <v>-8000</v>
      </c>
      <c r="G59" s="93" t="n">
        <v>0.0407</v>
      </c>
      <c r="H59" s="93" t="n">
        <v>0.0093</v>
      </c>
      <c r="I59" s="43" t="n">
        <f aca="false">SUM(G59:H59)</f>
        <v>0.05</v>
      </c>
      <c r="J59" s="10" t="n">
        <f aca="false">$F59</f>
        <v>-8000</v>
      </c>
      <c r="K59" s="43" t="n">
        <f aca="false">$G59</f>
        <v>0.0407</v>
      </c>
      <c r="L59" s="63" t="n">
        <f aca="false">J59*K59*L$7</f>
        <v>-10093.6</v>
      </c>
      <c r="M59" s="10" t="n">
        <f aca="false">$F59</f>
        <v>-8000</v>
      </c>
      <c r="N59" s="43" t="n">
        <f aca="false">$G59</f>
        <v>0.0407</v>
      </c>
      <c r="O59" s="63" t="n">
        <f aca="false">M59*N59*O$7</f>
        <v>-9116.8</v>
      </c>
      <c r="P59" s="10" t="n">
        <f aca="false">$F59</f>
        <v>-8000</v>
      </c>
      <c r="Q59" s="43" t="n">
        <f aca="false">$G59</f>
        <v>0.0407</v>
      </c>
      <c r="R59" s="63" t="n">
        <f aca="false">P59*Q59*R$7</f>
        <v>-10093.6</v>
      </c>
      <c r="S59" s="10" t="n">
        <f aca="false">$F59</f>
        <v>-8000</v>
      </c>
      <c r="T59" s="43" t="n">
        <f aca="false">$G59</f>
        <v>0.0407</v>
      </c>
      <c r="U59" s="63" t="n">
        <f aca="false">S59*T59*U$7</f>
        <v>-9768</v>
      </c>
      <c r="V59" s="10" t="n">
        <f aca="false">$F59</f>
        <v>-8000</v>
      </c>
      <c r="W59" s="43" t="n">
        <f aca="false">$G59</f>
        <v>0.0407</v>
      </c>
      <c r="X59" s="63" t="n">
        <f aca="false">V59*W59*X$7</f>
        <v>-10093.6</v>
      </c>
      <c r="Y59" s="10" t="n">
        <f aca="false">$F59</f>
        <v>-8000</v>
      </c>
      <c r="Z59" s="43" t="n">
        <f aca="false">$G59</f>
        <v>0.0407</v>
      </c>
      <c r="AA59" s="63" t="n">
        <f aca="false">Y59*Z59*AA$7</f>
        <v>-9768</v>
      </c>
      <c r="AB59" s="10" t="n">
        <f aca="false">$F59</f>
        <v>-8000</v>
      </c>
      <c r="AC59" s="43" t="n">
        <f aca="false">$G59</f>
        <v>0.0407</v>
      </c>
      <c r="AD59" s="63" t="n">
        <f aca="false">AB59*AC59*AD$7</f>
        <v>-10093.6</v>
      </c>
      <c r="AE59" s="10" t="n">
        <f aca="false">$F59</f>
        <v>-8000</v>
      </c>
      <c r="AF59" s="43" t="n">
        <f aca="false">$G59</f>
        <v>0.0407</v>
      </c>
      <c r="AG59" s="63" t="n">
        <f aca="false">AE59*AF59*AG$7</f>
        <v>-10093.6</v>
      </c>
      <c r="AH59" s="10" t="n">
        <f aca="false">$F59</f>
        <v>-8000</v>
      </c>
      <c r="AI59" s="43" t="n">
        <f aca="false">$G59</f>
        <v>0.0407</v>
      </c>
      <c r="AJ59" s="63" t="n">
        <f aca="false">AH59*AI59*AJ$7</f>
        <v>-9768</v>
      </c>
      <c r="AK59" s="10" t="n">
        <f aca="false">$F59</f>
        <v>-8000</v>
      </c>
      <c r="AL59" s="43" t="n">
        <f aca="false">$G59</f>
        <v>0.0407</v>
      </c>
      <c r="AM59" s="63" t="n">
        <f aca="false">AK59*AL59*AM$7</f>
        <v>-10093.6</v>
      </c>
      <c r="AN59" s="10" t="n">
        <f aca="false">$F59</f>
        <v>-8000</v>
      </c>
      <c r="AO59" s="43" t="n">
        <f aca="false">$G59</f>
        <v>0.0407</v>
      </c>
      <c r="AP59" s="63" t="n">
        <f aca="false">AN59*AO59*AP$7</f>
        <v>-9768</v>
      </c>
      <c r="AQ59" s="10" t="n">
        <f aca="false">$F59</f>
        <v>-8000</v>
      </c>
      <c r="AR59" s="43" t="n">
        <f aca="false">$G59</f>
        <v>0.0407</v>
      </c>
      <c r="AS59" s="63" t="n">
        <f aca="false">AQ59*AR59*AS$7</f>
        <v>-10093.6</v>
      </c>
      <c r="AT59" s="63"/>
      <c r="AV59" s="65" t="n">
        <f aca="false">AS59+AP59+AM59+AJ59+AG59+AD59+AA59+X59+U59+R59+O59+L59</f>
        <v>-118844</v>
      </c>
    </row>
    <row r="60" customFormat="false" ht="12.75" hidden="false" customHeight="false" outlineLevel="0" collapsed="false">
      <c r="A60" s="617" t="n">
        <v>24754</v>
      </c>
      <c r="B60" s="617" t="s">
        <v>540</v>
      </c>
      <c r="C60" s="0" t="n">
        <v>2001</v>
      </c>
      <c r="D60" s="274"/>
      <c r="E60" s="660" t="n">
        <v>37011</v>
      </c>
      <c r="F60" s="7" t="n">
        <v>-1000</v>
      </c>
      <c r="G60" s="93" t="n">
        <v>0.0907</v>
      </c>
      <c r="H60" s="93" t="n">
        <v>0.0093</v>
      </c>
      <c r="I60" s="43" t="n">
        <f aca="false">SUM(G60:H60)</f>
        <v>0.1</v>
      </c>
      <c r="J60" s="10" t="n">
        <f aca="false">$F60</f>
        <v>-1000</v>
      </c>
      <c r="K60" s="43" t="n">
        <f aca="false">$G60</f>
        <v>0.0907</v>
      </c>
      <c r="L60" s="63" t="n">
        <f aca="false">J60*K60*L$7</f>
        <v>-2811.7</v>
      </c>
      <c r="M60" s="10" t="n">
        <f aca="false">$F60</f>
        <v>-1000</v>
      </c>
      <c r="N60" s="43" t="n">
        <f aca="false">$G60</f>
        <v>0.0907</v>
      </c>
      <c r="O60" s="63" t="n">
        <f aca="false">M60*N60*O$7</f>
        <v>-2539.6</v>
      </c>
      <c r="P60" s="10" t="n">
        <f aca="false">$F60</f>
        <v>-1000</v>
      </c>
      <c r="Q60" s="43" t="n">
        <f aca="false">$G60</f>
        <v>0.0907</v>
      </c>
      <c r="R60" s="63" t="n">
        <f aca="false">P60*Q60*R$7</f>
        <v>-2811.7</v>
      </c>
      <c r="S60" s="10" t="n">
        <f aca="false">$F60</f>
        <v>-1000</v>
      </c>
      <c r="T60" s="43" t="n">
        <f aca="false">$G60</f>
        <v>0.0907</v>
      </c>
      <c r="U60" s="63" t="n">
        <f aca="false">S60*T60*U$7</f>
        <v>-2721</v>
      </c>
      <c r="V60" s="10" t="n">
        <v>0</v>
      </c>
      <c r="W60" s="43" t="n">
        <f aca="false">$G60</f>
        <v>0.0907</v>
      </c>
      <c r="X60" s="63" t="n">
        <f aca="false">V60*W60*X$7</f>
        <v>0</v>
      </c>
      <c r="Y60" s="10" t="n">
        <v>0</v>
      </c>
      <c r="Z60" s="43" t="n">
        <f aca="false">$G60</f>
        <v>0.0907</v>
      </c>
      <c r="AA60" s="63" t="n">
        <f aca="false">Y60*Z60*AA$7</f>
        <v>0</v>
      </c>
      <c r="AB60" s="10" t="n">
        <v>0</v>
      </c>
      <c r="AC60" s="43" t="n">
        <f aca="false">$G60</f>
        <v>0.0907</v>
      </c>
      <c r="AD60" s="63" t="n">
        <f aca="false">AB60*AC60*AD$7</f>
        <v>0</v>
      </c>
      <c r="AE60" s="10" t="n">
        <v>0</v>
      </c>
      <c r="AF60" s="43" t="n">
        <f aca="false">$G60</f>
        <v>0.0907</v>
      </c>
      <c r="AG60" s="63" t="n">
        <f aca="false">AE60*AF60*AG$7</f>
        <v>0</v>
      </c>
      <c r="AH60" s="10" t="n">
        <v>0</v>
      </c>
      <c r="AI60" s="43" t="n">
        <f aca="false">$G60</f>
        <v>0.0907</v>
      </c>
      <c r="AJ60" s="63" t="n">
        <f aca="false">AH60*AI60*AJ$7</f>
        <v>0</v>
      </c>
      <c r="AK60" s="10" t="n">
        <v>0</v>
      </c>
      <c r="AL60" s="43" t="n">
        <f aca="false">$G60</f>
        <v>0.0907</v>
      </c>
      <c r="AM60" s="63" t="n">
        <f aca="false">AK60*AL60*AM$7</f>
        <v>0</v>
      </c>
      <c r="AN60" s="10" t="n">
        <v>0</v>
      </c>
      <c r="AO60" s="43" t="n">
        <f aca="false">$G60</f>
        <v>0.0907</v>
      </c>
      <c r="AP60" s="63" t="n">
        <f aca="false">AN60*AO60*AP$7</f>
        <v>0</v>
      </c>
      <c r="AQ60" s="10" t="n">
        <v>0</v>
      </c>
      <c r="AR60" s="43" t="n">
        <f aca="false">$G60</f>
        <v>0.0907</v>
      </c>
      <c r="AS60" s="63" t="n">
        <f aca="false">AQ60*AR60*AS$7</f>
        <v>0</v>
      </c>
      <c r="AT60" s="63"/>
      <c r="AV60" s="65" t="n">
        <f aca="false">AS60+AP60+AM60+AJ60+AG60+AD60+AA60+X60+U60+R60+O60+L60</f>
        <v>-10884</v>
      </c>
    </row>
    <row r="61" customFormat="false" ht="12.75" hidden="false" customHeight="false" outlineLevel="0" collapsed="false">
      <c r="A61" s="617" t="n">
        <v>25031</v>
      </c>
      <c r="B61" s="617" t="s">
        <v>544</v>
      </c>
      <c r="C61" s="0" t="n">
        <v>2001</v>
      </c>
      <c r="D61" s="274"/>
      <c r="E61" s="589" t="n">
        <v>39051</v>
      </c>
      <c r="F61" s="7" t="n">
        <v>0</v>
      </c>
      <c r="G61" s="25"/>
      <c r="H61" s="25"/>
      <c r="I61" s="43" t="n">
        <f aca="false">SUM(G61:H61)</f>
        <v>0</v>
      </c>
      <c r="J61" s="10" t="n">
        <f aca="false">$F61</f>
        <v>0</v>
      </c>
      <c r="K61" s="43" t="n">
        <f aca="false">$G61</f>
        <v>0</v>
      </c>
      <c r="L61" s="63" t="n">
        <f aca="false">J61*K61*L$7</f>
        <v>0</v>
      </c>
      <c r="M61" s="10" t="n">
        <f aca="false">$F61</f>
        <v>0</v>
      </c>
      <c r="N61" s="43" t="n">
        <f aca="false">$G61</f>
        <v>0</v>
      </c>
      <c r="O61" s="63" t="n">
        <f aca="false">M61*N61*O$7</f>
        <v>0</v>
      </c>
      <c r="P61" s="10" t="n">
        <f aca="false">$F61</f>
        <v>0</v>
      </c>
      <c r="Q61" s="43" t="n">
        <f aca="false">$G61</f>
        <v>0</v>
      </c>
      <c r="R61" s="63" t="n">
        <f aca="false">P61*Q61*R$7</f>
        <v>0</v>
      </c>
      <c r="S61" s="10" t="n">
        <f aca="false">$F61</f>
        <v>0</v>
      </c>
      <c r="T61" s="43" t="n">
        <f aca="false">$G61</f>
        <v>0</v>
      </c>
      <c r="U61" s="63" t="n">
        <f aca="false">S61*T61*U$7</f>
        <v>0</v>
      </c>
      <c r="V61" s="10" t="n">
        <f aca="false">$F61</f>
        <v>0</v>
      </c>
      <c r="W61" s="43" t="n">
        <f aca="false">$G61</f>
        <v>0</v>
      </c>
      <c r="X61" s="63" t="n">
        <f aca="false">V61*W61*X$7</f>
        <v>0</v>
      </c>
      <c r="Y61" s="10" t="n">
        <f aca="false">$F61</f>
        <v>0</v>
      </c>
      <c r="Z61" s="43" t="n">
        <f aca="false">$G61</f>
        <v>0</v>
      </c>
      <c r="AA61" s="63" t="n">
        <f aca="false">Y61*Z61*AA$7</f>
        <v>0</v>
      </c>
      <c r="AB61" s="10" t="n">
        <f aca="false">$F61</f>
        <v>0</v>
      </c>
      <c r="AC61" s="43" t="n">
        <f aca="false">$G61</f>
        <v>0</v>
      </c>
      <c r="AD61" s="63" t="n">
        <f aca="false">AB61*AC61*AD$7</f>
        <v>0</v>
      </c>
      <c r="AE61" s="10" t="n">
        <f aca="false">$F61</f>
        <v>0</v>
      </c>
      <c r="AF61" s="43" t="n">
        <f aca="false">$G61</f>
        <v>0</v>
      </c>
      <c r="AG61" s="63" t="n">
        <f aca="false">AE61*AF61*AG$7</f>
        <v>0</v>
      </c>
      <c r="AH61" s="10" t="n">
        <f aca="false">$F61</f>
        <v>0</v>
      </c>
      <c r="AI61" s="43" t="n">
        <f aca="false">$G61</f>
        <v>0</v>
      </c>
      <c r="AJ61" s="63" t="n">
        <f aca="false">AH61*AI61*AJ$7</f>
        <v>0</v>
      </c>
      <c r="AK61" s="10" t="n">
        <f aca="false">$F61</f>
        <v>0</v>
      </c>
      <c r="AL61" s="43" t="n">
        <f aca="false">$G61</f>
        <v>0</v>
      </c>
      <c r="AM61" s="63" t="n">
        <f aca="false">AK61*AL61*AM$7</f>
        <v>0</v>
      </c>
      <c r="AN61" s="10" t="n">
        <f aca="false">$F61</f>
        <v>0</v>
      </c>
      <c r="AO61" s="43" t="n">
        <f aca="false">$G61</f>
        <v>0</v>
      </c>
      <c r="AP61" s="63" t="n">
        <f aca="false">AN61*AO61*AP$7</f>
        <v>0</v>
      </c>
      <c r="AQ61" s="10" t="n">
        <f aca="false">$F61</f>
        <v>0</v>
      </c>
      <c r="AR61" s="43" t="n">
        <f aca="false">$G61</f>
        <v>0</v>
      </c>
      <c r="AS61" s="63" t="n">
        <f aca="false">AQ61*AR61*AS$7</f>
        <v>0</v>
      </c>
      <c r="AT61" s="63"/>
      <c r="AV61" s="65" t="n">
        <f aca="false">AS61+AP61+AM61+AJ61+AG61+AD61+AA61+X61+U61+R61+O61+L61</f>
        <v>0</v>
      </c>
    </row>
    <row r="62" customFormat="false" ht="12.75" hidden="false" customHeight="false" outlineLevel="0" collapsed="false">
      <c r="A62" s="617" t="s">
        <v>716</v>
      </c>
      <c r="B62" s="617" t="s">
        <v>564</v>
      </c>
      <c r="C62" s="0" t="n">
        <v>2001</v>
      </c>
      <c r="D62" s="274"/>
      <c r="E62" s="95" t="n">
        <v>36950</v>
      </c>
      <c r="F62" s="7" t="n">
        <v>-10000</v>
      </c>
      <c r="G62" s="93" t="n">
        <v>0.0107</v>
      </c>
      <c r="H62" s="93" t="n">
        <v>0.0093</v>
      </c>
      <c r="I62" s="43" t="n">
        <f aca="false">SUM(G62:H62)</f>
        <v>0.02</v>
      </c>
      <c r="J62" s="10" t="n">
        <f aca="false">$F62</f>
        <v>-10000</v>
      </c>
      <c r="K62" s="43" t="n">
        <f aca="false">$G62</f>
        <v>0.0107</v>
      </c>
      <c r="L62" s="63" t="n">
        <f aca="false">J62*K62*L$7</f>
        <v>-3317</v>
      </c>
      <c r="M62" s="10" t="n">
        <f aca="false">$F62</f>
        <v>-10000</v>
      </c>
      <c r="N62" s="43" t="n">
        <f aca="false">$G62</f>
        <v>0.0107</v>
      </c>
      <c r="O62" s="63" t="n">
        <f aca="false">M62*N62*O$7</f>
        <v>-2996</v>
      </c>
      <c r="P62" s="10" t="n">
        <v>0</v>
      </c>
      <c r="Q62" s="43" t="n">
        <f aca="false">$G62</f>
        <v>0.0107</v>
      </c>
      <c r="R62" s="63" t="n">
        <f aca="false">P62*Q62*R$7</f>
        <v>0</v>
      </c>
      <c r="S62" s="10" t="n">
        <v>0</v>
      </c>
      <c r="T62" s="43" t="n">
        <f aca="false">$G62</f>
        <v>0.0107</v>
      </c>
      <c r="U62" s="63" t="n">
        <f aca="false">S62*T62*U$7</f>
        <v>0</v>
      </c>
      <c r="V62" s="10" t="n">
        <v>0</v>
      </c>
      <c r="W62" s="43" t="n">
        <f aca="false">$G62</f>
        <v>0.0107</v>
      </c>
      <c r="X62" s="63" t="n">
        <f aca="false">V62*W62*X$7</f>
        <v>0</v>
      </c>
      <c r="Y62" s="10" t="n">
        <v>0</v>
      </c>
      <c r="Z62" s="43" t="n">
        <f aca="false">$G62</f>
        <v>0.0107</v>
      </c>
      <c r="AA62" s="63" t="n">
        <f aca="false">Y62*Z62*AA$7</f>
        <v>0</v>
      </c>
      <c r="AB62" s="10" t="n">
        <v>0</v>
      </c>
      <c r="AC62" s="43" t="n">
        <f aca="false">$G62</f>
        <v>0.0107</v>
      </c>
      <c r="AD62" s="63" t="n">
        <f aca="false">AB62*AC62*AD$7</f>
        <v>0</v>
      </c>
      <c r="AE62" s="10" t="n">
        <v>0</v>
      </c>
      <c r="AF62" s="43" t="n">
        <f aca="false">$G62</f>
        <v>0.0107</v>
      </c>
      <c r="AG62" s="63" t="n">
        <f aca="false">AE62*AF62*AG$7</f>
        <v>0</v>
      </c>
      <c r="AH62" s="10" t="n">
        <v>0</v>
      </c>
      <c r="AI62" s="43" t="n">
        <f aca="false">$G62</f>
        <v>0.0107</v>
      </c>
      <c r="AJ62" s="63" t="n">
        <f aca="false">AH62*AI62*AJ$7</f>
        <v>0</v>
      </c>
      <c r="AK62" s="10" t="n">
        <v>0</v>
      </c>
      <c r="AL62" s="43" t="n">
        <f aca="false">$G62</f>
        <v>0.0107</v>
      </c>
      <c r="AM62" s="63" t="n">
        <f aca="false">AK62*AL62*AM$7</f>
        <v>0</v>
      </c>
      <c r="AN62" s="10" t="n">
        <v>0</v>
      </c>
      <c r="AO62" s="43" t="n">
        <f aca="false">$G62</f>
        <v>0.0107</v>
      </c>
      <c r="AP62" s="63" t="n">
        <f aca="false">AN62*AO62*AP$7</f>
        <v>0</v>
      </c>
      <c r="AQ62" s="10" t="n">
        <v>0</v>
      </c>
      <c r="AR62" s="43" t="n">
        <f aca="false">$G62</f>
        <v>0.0107</v>
      </c>
      <c r="AS62" s="63" t="n">
        <f aca="false">AQ62*AR62*AS$7</f>
        <v>0</v>
      </c>
      <c r="AT62" s="63"/>
      <c r="AV62" s="65" t="n">
        <f aca="false">AS62+AP62+AM62+AJ62+AG62+AD62+AA62+X62+U62+R62+O62+L62</f>
        <v>-6313</v>
      </c>
    </row>
    <row r="63" customFormat="false" ht="12.75" hidden="false" customHeight="false" outlineLevel="0" collapsed="false">
      <c r="A63" s="617" t="n">
        <v>27161</v>
      </c>
      <c r="B63" s="617" t="s">
        <v>561</v>
      </c>
      <c r="C63" s="0" t="n">
        <v>2001</v>
      </c>
      <c r="D63" s="274"/>
      <c r="E63" s="95" t="n">
        <v>37195</v>
      </c>
      <c r="F63" s="155" t="n">
        <v>-400000</v>
      </c>
      <c r="G63" s="93" t="n">
        <v>0.0075</v>
      </c>
      <c r="H63" s="93" t="n">
        <v>0.0093</v>
      </c>
      <c r="I63" s="43" t="n">
        <f aca="false">SUM(G63:H63)</f>
        <v>0.0168</v>
      </c>
      <c r="J63" s="10" t="n">
        <f aca="false">$F63</f>
        <v>-400000</v>
      </c>
      <c r="K63" s="43" t="n">
        <f aca="false">$G63</f>
        <v>0.0075</v>
      </c>
      <c r="L63" s="63" t="n">
        <f aca="false">J63*K63*L$7</f>
        <v>-93000</v>
      </c>
      <c r="M63" s="10" t="n">
        <f aca="false">$F63</f>
        <v>-400000</v>
      </c>
      <c r="N63" s="43" t="n">
        <f aca="false">$G63</f>
        <v>0.0075</v>
      </c>
      <c r="O63" s="63" t="n">
        <f aca="false">M63*N63*O$7</f>
        <v>-84000</v>
      </c>
      <c r="P63" s="10" t="n">
        <f aca="false">$F63</f>
        <v>-400000</v>
      </c>
      <c r="Q63" s="43" t="n">
        <f aca="false">$G63</f>
        <v>0.0075</v>
      </c>
      <c r="R63" s="63" t="n">
        <f aca="false">P63*Q63*R$7</f>
        <v>-93000</v>
      </c>
      <c r="S63" s="10" t="n">
        <f aca="false">$F63</f>
        <v>-400000</v>
      </c>
      <c r="T63" s="43" t="n">
        <f aca="false">$G63</f>
        <v>0.0075</v>
      </c>
      <c r="U63" s="63" t="n">
        <f aca="false">S63*T63*U$7</f>
        <v>-90000</v>
      </c>
      <c r="V63" s="10" t="n">
        <f aca="false">$F63</f>
        <v>-400000</v>
      </c>
      <c r="W63" s="43" t="n">
        <f aca="false">$G63</f>
        <v>0.0075</v>
      </c>
      <c r="X63" s="63" t="n">
        <f aca="false">V63*W63*X$7</f>
        <v>-93000</v>
      </c>
      <c r="Y63" s="10" t="n">
        <f aca="false">$F63</f>
        <v>-400000</v>
      </c>
      <c r="Z63" s="43" t="n">
        <f aca="false">$G63</f>
        <v>0.0075</v>
      </c>
      <c r="AA63" s="63" t="n">
        <f aca="false">Y63*Z63*AA$7</f>
        <v>-90000</v>
      </c>
      <c r="AB63" s="10" t="n">
        <f aca="false">$F63</f>
        <v>-400000</v>
      </c>
      <c r="AC63" s="43" t="n">
        <f aca="false">$G63</f>
        <v>0.0075</v>
      </c>
      <c r="AD63" s="63" t="n">
        <f aca="false">AB63*AC63*AD$7</f>
        <v>-93000</v>
      </c>
      <c r="AE63" s="10" t="n">
        <f aca="false">$F63</f>
        <v>-400000</v>
      </c>
      <c r="AF63" s="43" t="n">
        <f aca="false">$G63</f>
        <v>0.0075</v>
      </c>
      <c r="AG63" s="63" t="n">
        <f aca="false">AE63*AF63*AG$7</f>
        <v>-93000</v>
      </c>
      <c r="AH63" s="10" t="n">
        <f aca="false">$F63</f>
        <v>-400000</v>
      </c>
      <c r="AI63" s="43" t="n">
        <f aca="false">$G63</f>
        <v>0.0075</v>
      </c>
      <c r="AJ63" s="63" t="n">
        <f aca="false">AH63*AI63*AJ$7</f>
        <v>-90000</v>
      </c>
      <c r="AK63" s="10" t="n">
        <f aca="false">$F63</f>
        <v>-400000</v>
      </c>
      <c r="AL63" s="43" t="n">
        <f aca="false">$G63</f>
        <v>0.0075</v>
      </c>
      <c r="AM63" s="63" t="n">
        <f aca="false">AK63*AL63*AM$7</f>
        <v>-93000</v>
      </c>
      <c r="AN63" s="10" t="n">
        <v>0</v>
      </c>
      <c r="AO63" s="43" t="n">
        <f aca="false">$G63</f>
        <v>0.0075</v>
      </c>
      <c r="AP63" s="63" t="n">
        <f aca="false">AN63*AO63*AP$7</f>
        <v>0</v>
      </c>
      <c r="AQ63" s="10" t="n">
        <v>0</v>
      </c>
      <c r="AR63" s="43" t="n">
        <f aca="false">$G63</f>
        <v>0.0075</v>
      </c>
      <c r="AS63" s="63" t="n">
        <f aca="false">AQ63*AR63*AS$7</f>
        <v>0</v>
      </c>
      <c r="AT63" s="63"/>
      <c r="AV63" s="65" t="n">
        <f aca="false">AS63+AP63+AM63+AJ63+AG63+AD63+AA63+X63+U63+R63+O63+L63</f>
        <v>-912000</v>
      </c>
    </row>
    <row r="64" customFormat="false" ht="12.75" hidden="false" customHeight="false" outlineLevel="0" collapsed="false">
      <c r="A64" s="617" t="s">
        <v>634</v>
      </c>
      <c r="B64" s="617" t="s">
        <v>133</v>
      </c>
      <c r="C64" s="0" t="n">
        <v>2001</v>
      </c>
      <c r="D64" s="274"/>
      <c r="E64" s="95" t="n">
        <v>37195</v>
      </c>
      <c r="F64" s="155" t="n">
        <v>-40000</v>
      </c>
      <c r="G64" s="93" t="n">
        <v>0.0507</v>
      </c>
      <c r="H64" s="93" t="n">
        <v>0.0093</v>
      </c>
      <c r="I64" s="43" t="n">
        <f aca="false">SUM(G64:H64)</f>
        <v>0.06</v>
      </c>
      <c r="J64" s="10" t="n">
        <f aca="false">$F64</f>
        <v>-40000</v>
      </c>
      <c r="K64" s="43" t="n">
        <f aca="false">$G64</f>
        <v>0.0507</v>
      </c>
      <c r="L64" s="63" t="n">
        <f aca="false">J64*K64*L$7</f>
        <v>-62868</v>
      </c>
      <c r="M64" s="10" t="n">
        <f aca="false">$F64</f>
        <v>-40000</v>
      </c>
      <c r="N64" s="43" t="n">
        <f aca="false">$G64</f>
        <v>0.0507</v>
      </c>
      <c r="O64" s="63" t="n">
        <f aca="false">M64*N64*O$7</f>
        <v>-56784</v>
      </c>
      <c r="P64" s="10" t="n">
        <f aca="false">$F64</f>
        <v>-40000</v>
      </c>
      <c r="Q64" s="43" t="n">
        <f aca="false">$G64</f>
        <v>0.0507</v>
      </c>
      <c r="R64" s="63" t="n">
        <f aca="false">P64*Q64*R$7</f>
        <v>-62868</v>
      </c>
      <c r="S64" s="10" t="n">
        <f aca="false">$F64</f>
        <v>-40000</v>
      </c>
      <c r="T64" s="43" t="n">
        <f aca="false">$G64</f>
        <v>0.0507</v>
      </c>
      <c r="U64" s="63" t="n">
        <f aca="false">S64*T64*U$7</f>
        <v>-60840</v>
      </c>
      <c r="V64" s="10" t="n">
        <f aca="false">$F64</f>
        <v>-40000</v>
      </c>
      <c r="W64" s="43" t="n">
        <f aca="false">$G64</f>
        <v>0.0507</v>
      </c>
      <c r="X64" s="63" t="n">
        <f aca="false">V64*W64*X$7</f>
        <v>-62868</v>
      </c>
      <c r="Y64" s="10" t="n">
        <f aca="false">$F64</f>
        <v>-40000</v>
      </c>
      <c r="Z64" s="43" t="n">
        <f aca="false">$G64</f>
        <v>0.0507</v>
      </c>
      <c r="AA64" s="63" t="n">
        <f aca="false">Y64*Z64*AA$7</f>
        <v>-60840</v>
      </c>
      <c r="AB64" s="10" t="n">
        <f aca="false">$F64</f>
        <v>-40000</v>
      </c>
      <c r="AC64" s="43" t="n">
        <f aca="false">$G64</f>
        <v>0.0507</v>
      </c>
      <c r="AD64" s="63" t="n">
        <f aca="false">AB64*AC64*AD$7</f>
        <v>-62868</v>
      </c>
      <c r="AE64" s="10" t="n">
        <f aca="false">$F64</f>
        <v>-40000</v>
      </c>
      <c r="AF64" s="43" t="n">
        <f aca="false">$G64</f>
        <v>0.0507</v>
      </c>
      <c r="AG64" s="63" t="n">
        <f aca="false">AE64*AF64*AG$7</f>
        <v>-62868</v>
      </c>
      <c r="AH64" s="10" t="n">
        <f aca="false">$F64</f>
        <v>-40000</v>
      </c>
      <c r="AI64" s="43" t="n">
        <f aca="false">$G64</f>
        <v>0.0507</v>
      </c>
      <c r="AJ64" s="63" t="n">
        <f aca="false">AH64*AI64*AJ$7</f>
        <v>-60840</v>
      </c>
      <c r="AK64" s="10" t="n">
        <f aca="false">$F64</f>
        <v>-40000</v>
      </c>
      <c r="AL64" s="43" t="n">
        <f aca="false">$G64</f>
        <v>0.0507</v>
      </c>
      <c r="AM64" s="63" t="n">
        <f aca="false">AK64*AL64*AM$7</f>
        <v>-62868</v>
      </c>
      <c r="AN64" s="10" t="n">
        <v>0</v>
      </c>
      <c r="AO64" s="43" t="n">
        <f aca="false">$G64</f>
        <v>0.0507</v>
      </c>
      <c r="AP64" s="63" t="n">
        <f aca="false">AN64*AO64*AP$7</f>
        <v>0</v>
      </c>
      <c r="AQ64" s="10" t="n">
        <v>0</v>
      </c>
      <c r="AR64" s="43" t="n">
        <f aca="false">$G64</f>
        <v>0.0507</v>
      </c>
      <c r="AS64" s="63" t="n">
        <f aca="false">AQ64*AR64*AS$7</f>
        <v>0</v>
      </c>
      <c r="AT64" s="63"/>
      <c r="AV64" s="65" t="n">
        <f aca="false">AS64+AP64+AM64+AJ64+AG64+AD64+AA64+X64+U64+R64+O64+L64</f>
        <v>-616512</v>
      </c>
    </row>
    <row r="65" customFormat="false" ht="12.75" hidden="false" customHeight="false" outlineLevel="0" collapsed="false">
      <c r="A65" s="617" t="n">
        <v>27104</v>
      </c>
      <c r="B65" s="617" t="s">
        <v>717</v>
      </c>
      <c r="C65" s="0" t="n">
        <v>2001</v>
      </c>
      <c r="D65" s="274"/>
      <c r="E65" s="95" t="n">
        <v>37652</v>
      </c>
      <c r="F65" s="155" t="n">
        <v>-1613</v>
      </c>
      <c r="G65" s="93" t="n">
        <v>0.0407</v>
      </c>
      <c r="H65" s="93" t="n">
        <v>0.0033</v>
      </c>
      <c r="I65" s="43" t="n">
        <f aca="false">SUM(G65:H65)</f>
        <v>0.044</v>
      </c>
      <c r="J65" s="10" t="n">
        <f aca="false">$F65</f>
        <v>-1613</v>
      </c>
      <c r="K65" s="43" t="n">
        <f aca="false">$G65</f>
        <v>0.0407</v>
      </c>
      <c r="L65" s="63" t="n">
        <f aca="false">J65*K65*L$7</f>
        <v>-2035.1221</v>
      </c>
      <c r="M65" s="10" t="n">
        <f aca="false">$F65</f>
        <v>-1613</v>
      </c>
      <c r="N65" s="43" t="n">
        <f aca="false">$G65</f>
        <v>0.0407</v>
      </c>
      <c r="O65" s="63" t="n">
        <f aca="false">M65*N65*O$7</f>
        <v>-1838.1748</v>
      </c>
      <c r="P65" s="10" t="n">
        <f aca="false">$F65</f>
        <v>-1613</v>
      </c>
      <c r="Q65" s="43" t="n">
        <f aca="false">$G65</f>
        <v>0.0407</v>
      </c>
      <c r="R65" s="63" t="n">
        <f aca="false">P65*Q65*R$7</f>
        <v>-2035.1221</v>
      </c>
      <c r="S65" s="10" t="n">
        <f aca="false">$F65</f>
        <v>-1613</v>
      </c>
      <c r="T65" s="43" t="n">
        <f aca="false">$G65</f>
        <v>0.0407</v>
      </c>
      <c r="U65" s="63" t="n">
        <f aca="false">S65*T65*U$7</f>
        <v>-1969.473</v>
      </c>
      <c r="V65" s="10" t="n">
        <f aca="false">$F65</f>
        <v>-1613</v>
      </c>
      <c r="W65" s="43" t="n">
        <f aca="false">$G65</f>
        <v>0.0407</v>
      </c>
      <c r="X65" s="63" t="n">
        <f aca="false">V65*W65*X$7</f>
        <v>-2035.1221</v>
      </c>
      <c r="Y65" s="10" t="n">
        <f aca="false">$F65</f>
        <v>-1613</v>
      </c>
      <c r="Z65" s="43" t="n">
        <f aca="false">$G65</f>
        <v>0.0407</v>
      </c>
      <c r="AA65" s="63" t="n">
        <f aca="false">Y65*Z65*AA$7</f>
        <v>-1969.473</v>
      </c>
      <c r="AB65" s="10" t="n">
        <f aca="false">$F65</f>
        <v>-1613</v>
      </c>
      <c r="AC65" s="43" t="n">
        <f aca="false">$G65</f>
        <v>0.0407</v>
      </c>
      <c r="AD65" s="63" t="n">
        <f aca="false">AB65*AC65*AD$7</f>
        <v>-2035.1221</v>
      </c>
      <c r="AE65" s="10" t="n">
        <f aca="false">$F65</f>
        <v>-1613</v>
      </c>
      <c r="AF65" s="43" t="n">
        <f aca="false">$G65</f>
        <v>0.0407</v>
      </c>
      <c r="AG65" s="63" t="n">
        <f aca="false">AE65*AF65*AG$7</f>
        <v>-2035.1221</v>
      </c>
      <c r="AH65" s="10" t="n">
        <f aca="false">$F65</f>
        <v>-1613</v>
      </c>
      <c r="AI65" s="43" t="n">
        <f aca="false">$G65</f>
        <v>0.0407</v>
      </c>
      <c r="AJ65" s="63" t="n">
        <f aca="false">AH65*AI65*AJ$7</f>
        <v>-1969.473</v>
      </c>
      <c r="AK65" s="10" t="n">
        <f aca="false">$F65</f>
        <v>-1613</v>
      </c>
      <c r="AL65" s="43" t="n">
        <f aca="false">$G65</f>
        <v>0.0407</v>
      </c>
      <c r="AM65" s="63" t="n">
        <f aca="false">AK65*AL65*AM$7</f>
        <v>-2035.1221</v>
      </c>
      <c r="AN65" s="10" t="n">
        <f aca="false">$F65</f>
        <v>-1613</v>
      </c>
      <c r="AO65" s="43" t="n">
        <f aca="false">$G65</f>
        <v>0.0407</v>
      </c>
      <c r="AP65" s="63" t="n">
        <f aca="false">AN65*AO65*AP$7</f>
        <v>-1969.473</v>
      </c>
      <c r="AQ65" s="10" t="n">
        <f aca="false">$F65</f>
        <v>-1613</v>
      </c>
      <c r="AR65" s="43" t="n">
        <f aca="false">$G65</f>
        <v>0.0407</v>
      </c>
      <c r="AS65" s="63" t="n">
        <f aca="false">AQ65*AR65*AS$7</f>
        <v>-2035.1221</v>
      </c>
      <c r="AT65" s="63"/>
      <c r="AV65" s="65" t="n">
        <f aca="false">AS65+AP65+AM65+AJ65+AG65+AD65+AA65+X65+U65+R65+O65+L65</f>
        <v>-23961.9215</v>
      </c>
    </row>
    <row r="66" customFormat="false" ht="12.75" hidden="false" customHeight="false" outlineLevel="0" collapsed="false">
      <c r="A66" s="610" t="n">
        <v>24194</v>
      </c>
      <c r="B66" s="610" t="s">
        <v>718</v>
      </c>
      <c r="C66" s="0" t="n">
        <v>2001</v>
      </c>
      <c r="D66" s="225" t="s">
        <v>719</v>
      </c>
      <c r="E66" s="771"/>
      <c r="F66" s="772" t="n">
        <v>-25000</v>
      </c>
      <c r="G66" s="607" t="n">
        <v>0.1007</v>
      </c>
      <c r="H66" s="773" t="n">
        <v>0.0093</v>
      </c>
      <c r="I66" s="43" t="n">
        <f aca="false">SUM(G66:H66)</f>
        <v>0.11</v>
      </c>
      <c r="J66" s="10" t="n">
        <v>0</v>
      </c>
      <c r="K66" s="43" t="n">
        <f aca="false">$G66</f>
        <v>0.1007</v>
      </c>
      <c r="L66" s="63" t="n">
        <f aca="false">J66*K66*L$7</f>
        <v>0</v>
      </c>
      <c r="M66" s="10" t="n">
        <v>0</v>
      </c>
      <c r="N66" s="43" t="n">
        <f aca="false">$G66</f>
        <v>0.1007</v>
      </c>
      <c r="O66" s="63" t="n">
        <f aca="false">M66*N66*O$7</f>
        <v>0</v>
      </c>
      <c r="P66" s="10" t="n">
        <v>0</v>
      </c>
      <c r="Q66" s="43" t="n">
        <f aca="false">$G66</f>
        <v>0.1007</v>
      </c>
      <c r="R66" s="63" t="n">
        <f aca="false">P66*Q66*R$7</f>
        <v>0</v>
      </c>
      <c r="S66" s="10" t="n">
        <v>0</v>
      </c>
      <c r="T66" s="43" t="n">
        <f aca="false">$G66</f>
        <v>0.1007</v>
      </c>
      <c r="U66" s="63" t="n">
        <f aca="false">S66*T66*U$7</f>
        <v>0</v>
      </c>
      <c r="V66" s="10" t="n">
        <v>0</v>
      </c>
      <c r="W66" s="43" t="n">
        <f aca="false">$G66</f>
        <v>0.1007</v>
      </c>
      <c r="X66" s="63" t="n">
        <f aca="false">V66*W66*X$7</f>
        <v>0</v>
      </c>
      <c r="Y66" s="10" t="n">
        <v>0</v>
      </c>
      <c r="Z66" s="43" t="n">
        <f aca="false">$G66</f>
        <v>0.1007</v>
      </c>
      <c r="AA66" s="63" t="n">
        <f aca="false">Y66*Z66*AA$7</f>
        <v>0</v>
      </c>
      <c r="AB66" s="10" t="n">
        <v>0</v>
      </c>
      <c r="AC66" s="43" t="n">
        <f aca="false">$G66</f>
        <v>0.1007</v>
      </c>
      <c r="AD66" s="63" t="n">
        <f aca="false">AB66*AC66*AD$7</f>
        <v>0</v>
      </c>
      <c r="AE66" s="10" t="n">
        <v>0</v>
      </c>
      <c r="AF66" s="43" t="n">
        <f aca="false">$G66</f>
        <v>0.1007</v>
      </c>
      <c r="AG66" s="63" t="n">
        <f aca="false">AE66*AF66*AG$7</f>
        <v>0</v>
      </c>
      <c r="AH66" s="10" t="n">
        <v>0</v>
      </c>
      <c r="AI66" s="43" t="n">
        <f aca="false">$G66</f>
        <v>0.1007</v>
      </c>
      <c r="AJ66" s="63" t="n">
        <f aca="false">AH66*AI66*AJ$7</f>
        <v>0</v>
      </c>
      <c r="AK66" s="10" t="n">
        <v>-10000</v>
      </c>
      <c r="AL66" s="43" t="n">
        <f aca="false">$G66</f>
        <v>0.1007</v>
      </c>
      <c r="AM66" s="63" t="n">
        <f aca="false">AK66*AL66*AM$7</f>
        <v>-31217</v>
      </c>
      <c r="AN66" s="10" t="n">
        <v>-40000</v>
      </c>
      <c r="AO66" s="43" t="n">
        <f aca="false">$G66</f>
        <v>0.1007</v>
      </c>
      <c r="AP66" s="63" t="n">
        <f aca="false">AN66*AO66*AP$7</f>
        <v>-120840</v>
      </c>
      <c r="AQ66" s="10" t="n">
        <v>-40000</v>
      </c>
      <c r="AR66" s="43" t="n">
        <f aca="false">$G66</f>
        <v>0.1007</v>
      </c>
      <c r="AS66" s="63" t="n">
        <f aca="false">AQ66*AR66*AS$7</f>
        <v>-124868</v>
      </c>
      <c r="AT66" s="63"/>
      <c r="AV66" s="65" t="n">
        <f aca="false">AS66+AP66+AM66+AJ66+AG66+AD66+AA66+X66+U66+R66+O66+L66</f>
        <v>-276925</v>
      </c>
    </row>
    <row r="67" customFormat="false" ht="12.75" hidden="false" customHeight="false" outlineLevel="0" collapsed="false">
      <c r="A67" s="610" t="n">
        <v>24754</v>
      </c>
      <c r="B67" s="610" t="s">
        <v>540</v>
      </c>
      <c r="C67" s="0" t="n">
        <v>2001</v>
      </c>
      <c r="D67" s="225" t="s">
        <v>719</v>
      </c>
      <c r="E67" s="771"/>
      <c r="F67" s="772" t="n">
        <v>-1000</v>
      </c>
      <c r="G67" s="607" t="n">
        <v>0.0907</v>
      </c>
      <c r="H67" s="607" t="n">
        <v>0.0093</v>
      </c>
      <c r="I67" s="43" t="n">
        <f aca="false">SUM(G67:H67)</f>
        <v>0.1</v>
      </c>
      <c r="J67" s="10" t="n">
        <v>0</v>
      </c>
      <c r="K67" s="43" t="n">
        <f aca="false">$G67</f>
        <v>0.0907</v>
      </c>
      <c r="L67" s="63" t="n">
        <f aca="false">J67*K67*L$7</f>
        <v>0</v>
      </c>
      <c r="M67" s="10" t="n">
        <v>0</v>
      </c>
      <c r="N67" s="43" t="n">
        <f aca="false">$G67</f>
        <v>0.0907</v>
      </c>
      <c r="O67" s="63" t="n">
        <f aca="false">M67*N67*O$7</f>
        <v>0</v>
      </c>
      <c r="P67" s="10" t="n">
        <v>0</v>
      </c>
      <c r="Q67" s="43" t="n">
        <f aca="false">$G67</f>
        <v>0.0907</v>
      </c>
      <c r="R67" s="63" t="n">
        <f aca="false">P67*Q67*R$7</f>
        <v>0</v>
      </c>
      <c r="S67" s="10" t="n">
        <v>0</v>
      </c>
      <c r="T67" s="43" t="n">
        <f aca="false">$G67</f>
        <v>0.0907</v>
      </c>
      <c r="U67" s="63" t="n">
        <f aca="false">S67*T67*U$7</f>
        <v>0</v>
      </c>
      <c r="V67" s="10" t="n">
        <f aca="false">$F67</f>
        <v>-1000</v>
      </c>
      <c r="W67" s="43" t="n">
        <f aca="false">$G67</f>
        <v>0.0907</v>
      </c>
      <c r="X67" s="63" t="n">
        <f aca="false">V67*W67*X$7</f>
        <v>-2811.7</v>
      </c>
      <c r="Y67" s="10" t="n">
        <f aca="false">$F67</f>
        <v>-1000</v>
      </c>
      <c r="Z67" s="43" t="n">
        <f aca="false">$G67</f>
        <v>0.0907</v>
      </c>
      <c r="AA67" s="63" t="n">
        <f aca="false">Y67*Z67*AA$7</f>
        <v>-2721</v>
      </c>
      <c r="AB67" s="10" t="n">
        <f aca="false">$F67</f>
        <v>-1000</v>
      </c>
      <c r="AC67" s="43" t="n">
        <f aca="false">$G67</f>
        <v>0.0907</v>
      </c>
      <c r="AD67" s="63" t="n">
        <f aca="false">AB67*AC67*AD$7</f>
        <v>-2811.7</v>
      </c>
      <c r="AE67" s="10" t="n">
        <f aca="false">$F67</f>
        <v>-1000</v>
      </c>
      <c r="AF67" s="43" t="n">
        <f aca="false">$G67</f>
        <v>0.0907</v>
      </c>
      <c r="AG67" s="63" t="n">
        <f aca="false">AE67*AF67*AG$7</f>
        <v>-2811.7</v>
      </c>
      <c r="AH67" s="10" t="n">
        <f aca="false">$F67</f>
        <v>-1000</v>
      </c>
      <c r="AI67" s="43" t="n">
        <f aca="false">$G67</f>
        <v>0.0907</v>
      </c>
      <c r="AJ67" s="63" t="n">
        <f aca="false">AH67*AI67*AJ$7</f>
        <v>-2721</v>
      </c>
      <c r="AK67" s="10" t="n">
        <f aca="false">$F67</f>
        <v>-1000</v>
      </c>
      <c r="AL67" s="43" t="n">
        <f aca="false">$G67</f>
        <v>0.0907</v>
      </c>
      <c r="AM67" s="63" t="n">
        <f aca="false">AK67*AL67*AM$7</f>
        <v>-2811.7</v>
      </c>
      <c r="AN67" s="10" t="n">
        <f aca="false">$F67</f>
        <v>-1000</v>
      </c>
      <c r="AO67" s="43" t="n">
        <f aca="false">$G67</f>
        <v>0.0907</v>
      </c>
      <c r="AP67" s="63" t="n">
        <f aca="false">AN67*AO67*AP$7</f>
        <v>-2721</v>
      </c>
      <c r="AQ67" s="10" t="n">
        <f aca="false">$F67</f>
        <v>-1000</v>
      </c>
      <c r="AR67" s="43" t="n">
        <f aca="false">$G67</f>
        <v>0.0907</v>
      </c>
      <c r="AS67" s="63" t="n">
        <f aca="false">AQ67*AR67*AS$7</f>
        <v>-2811.7</v>
      </c>
      <c r="AT67" s="63"/>
      <c r="AV67" s="65" t="n">
        <f aca="false">AS67+AP67+AM67+AJ67+AG67+AD67+AA67+X67+U67+R67+O67+L67</f>
        <v>-22221.5</v>
      </c>
    </row>
    <row r="68" customFormat="false" ht="12.75" hidden="false" customHeight="false" outlineLevel="0" collapsed="false">
      <c r="A68" s="610" t="n">
        <v>27137</v>
      </c>
      <c r="B68" s="610" t="s">
        <v>564</v>
      </c>
      <c r="C68" s="0" t="n">
        <v>2001</v>
      </c>
      <c r="D68" s="225" t="s">
        <v>719</v>
      </c>
      <c r="E68" s="771"/>
      <c r="F68" s="772" t="n">
        <v>-10000</v>
      </c>
      <c r="G68" s="607" t="n">
        <v>0.0157</v>
      </c>
      <c r="H68" s="607" t="n">
        <v>0.0093</v>
      </c>
      <c r="I68" s="43" t="n">
        <f aca="false">SUM(G68:H68)</f>
        <v>0.025</v>
      </c>
      <c r="J68" s="10" t="n">
        <v>0</v>
      </c>
      <c r="K68" s="43" t="n">
        <f aca="false">$G68</f>
        <v>0.0157</v>
      </c>
      <c r="L68" s="63" t="n">
        <f aca="false">J68*K68*L$7</f>
        <v>0</v>
      </c>
      <c r="M68" s="10" t="n">
        <v>0</v>
      </c>
      <c r="N68" s="43" t="n">
        <f aca="false">$G68</f>
        <v>0.0157</v>
      </c>
      <c r="O68" s="63" t="n">
        <f aca="false">M68*N68*O$7</f>
        <v>0</v>
      </c>
      <c r="P68" s="10" t="n">
        <f aca="false">$F68</f>
        <v>-10000</v>
      </c>
      <c r="Q68" s="43" t="n">
        <f aca="false">$G68</f>
        <v>0.0157</v>
      </c>
      <c r="R68" s="63" t="n">
        <f aca="false">P68*Q68*R$7</f>
        <v>-4867</v>
      </c>
      <c r="S68" s="10" t="n">
        <f aca="false">$F68</f>
        <v>-10000</v>
      </c>
      <c r="T68" s="43" t="n">
        <f aca="false">$G68</f>
        <v>0.0157</v>
      </c>
      <c r="U68" s="63" t="n">
        <f aca="false">S68*T68*U$7</f>
        <v>-4710</v>
      </c>
      <c r="V68" s="10" t="n">
        <f aca="false">$F68</f>
        <v>-10000</v>
      </c>
      <c r="W68" s="43" t="n">
        <f aca="false">$G68</f>
        <v>0.0157</v>
      </c>
      <c r="X68" s="63" t="n">
        <f aca="false">V68*W68*X$7</f>
        <v>-4867</v>
      </c>
      <c r="Y68" s="10" t="n">
        <f aca="false">$F68</f>
        <v>-10000</v>
      </c>
      <c r="Z68" s="43" t="n">
        <f aca="false">$G68</f>
        <v>0.0157</v>
      </c>
      <c r="AA68" s="63" t="n">
        <f aca="false">Y68*Z68*AA$7</f>
        <v>-4710</v>
      </c>
      <c r="AB68" s="10" t="n">
        <f aca="false">$F68</f>
        <v>-10000</v>
      </c>
      <c r="AC68" s="43" t="n">
        <f aca="false">$G68</f>
        <v>0.0157</v>
      </c>
      <c r="AD68" s="63" t="n">
        <f aca="false">AB68*AC68*AD$7</f>
        <v>-4867</v>
      </c>
      <c r="AE68" s="10" t="n">
        <f aca="false">$F68</f>
        <v>-10000</v>
      </c>
      <c r="AF68" s="43" t="n">
        <f aca="false">$G68</f>
        <v>0.0157</v>
      </c>
      <c r="AG68" s="63" t="n">
        <f aca="false">AE68*AF68*AG$7</f>
        <v>-4867</v>
      </c>
      <c r="AH68" s="10" t="n">
        <f aca="false">$F68</f>
        <v>-10000</v>
      </c>
      <c r="AI68" s="43" t="n">
        <f aca="false">$G68</f>
        <v>0.0157</v>
      </c>
      <c r="AJ68" s="63" t="n">
        <f aca="false">AH68*AI68*AJ$7</f>
        <v>-4710</v>
      </c>
      <c r="AK68" s="10" t="n">
        <f aca="false">$F68</f>
        <v>-10000</v>
      </c>
      <c r="AL68" s="43" t="n">
        <f aca="false">$G68</f>
        <v>0.0157</v>
      </c>
      <c r="AM68" s="63" t="n">
        <f aca="false">AK68*AL68*AM$7</f>
        <v>-4867</v>
      </c>
      <c r="AN68" s="10" t="n">
        <f aca="false">$F68</f>
        <v>-10000</v>
      </c>
      <c r="AO68" s="43" t="n">
        <f aca="false">$G68</f>
        <v>0.0157</v>
      </c>
      <c r="AP68" s="63" t="n">
        <f aca="false">AN68*AO68*AP$7</f>
        <v>-4710</v>
      </c>
      <c r="AQ68" s="10" t="n">
        <f aca="false">$F68</f>
        <v>-10000</v>
      </c>
      <c r="AR68" s="43" t="n">
        <f aca="false">$G68</f>
        <v>0.0157</v>
      </c>
      <c r="AS68" s="63" t="n">
        <f aca="false">AQ68*AR68*AS$7</f>
        <v>-4867</v>
      </c>
      <c r="AT68" s="63"/>
      <c r="AV68" s="65" t="n">
        <f aca="false">AS68+AP68+AM68+AJ68+AG68+AD68+AA68+X68+U68+R68+O68+L68</f>
        <v>-48042</v>
      </c>
    </row>
    <row r="69" customFormat="false" ht="12.75" hidden="false" customHeight="false" outlineLevel="0" collapsed="false">
      <c r="A69" s="774" t="n">
        <v>27161</v>
      </c>
      <c r="B69" s="225" t="s">
        <v>561</v>
      </c>
      <c r="C69" s="0" t="n">
        <v>2001</v>
      </c>
      <c r="D69" s="225" t="s">
        <v>719</v>
      </c>
      <c r="E69" s="775"/>
      <c r="F69" s="776" t="n">
        <v>-400000</v>
      </c>
      <c r="G69" s="607" t="n">
        <v>0.0075</v>
      </c>
      <c r="H69" s="607" t="n">
        <v>0.0093</v>
      </c>
      <c r="I69" s="43" t="n">
        <f aca="false">SUM(G69:H69)</f>
        <v>0.0168</v>
      </c>
      <c r="J69" s="10" t="n">
        <v>0</v>
      </c>
      <c r="K69" s="43" t="n">
        <f aca="false">$G69</f>
        <v>0.0075</v>
      </c>
      <c r="L69" s="63" t="n">
        <f aca="false">J69*K69*L$7</f>
        <v>0</v>
      </c>
      <c r="M69" s="10" t="n">
        <v>0</v>
      </c>
      <c r="N69" s="43" t="n">
        <f aca="false">$G69</f>
        <v>0.0075</v>
      </c>
      <c r="O69" s="63" t="n">
        <f aca="false">M69*N69*O$7</f>
        <v>0</v>
      </c>
      <c r="P69" s="10" t="n">
        <v>0</v>
      </c>
      <c r="Q69" s="43" t="n">
        <f aca="false">$G69</f>
        <v>0.0075</v>
      </c>
      <c r="R69" s="63" t="n">
        <f aca="false">P69*Q69*R$7</f>
        <v>0</v>
      </c>
      <c r="S69" s="10" t="n">
        <v>0</v>
      </c>
      <c r="T69" s="43" t="n">
        <f aca="false">$G69</f>
        <v>0.0075</v>
      </c>
      <c r="U69" s="63" t="n">
        <f aca="false">S69*T69*U$7</f>
        <v>0</v>
      </c>
      <c r="V69" s="10" t="n">
        <v>0</v>
      </c>
      <c r="W69" s="43" t="n">
        <f aca="false">$G69</f>
        <v>0.0075</v>
      </c>
      <c r="X69" s="63" t="n">
        <f aca="false">V69*W69*X$7</f>
        <v>0</v>
      </c>
      <c r="Y69" s="10" t="n">
        <v>0</v>
      </c>
      <c r="Z69" s="43" t="n">
        <f aca="false">$G69</f>
        <v>0.0075</v>
      </c>
      <c r="AA69" s="63" t="n">
        <f aca="false">Y69*Z69*AA$7</f>
        <v>0</v>
      </c>
      <c r="AB69" s="10" t="n">
        <v>0</v>
      </c>
      <c r="AC69" s="43" t="n">
        <f aca="false">$G69</f>
        <v>0.0075</v>
      </c>
      <c r="AD69" s="63" t="n">
        <f aca="false">AB69*AC69*AD$7</f>
        <v>0</v>
      </c>
      <c r="AE69" s="10" t="n">
        <v>0</v>
      </c>
      <c r="AF69" s="43" t="n">
        <f aca="false">$G69</f>
        <v>0.0075</v>
      </c>
      <c r="AG69" s="63" t="n">
        <f aca="false">AE69*AF69*AG$7</f>
        <v>0</v>
      </c>
      <c r="AH69" s="10" t="n">
        <v>0</v>
      </c>
      <c r="AI69" s="43" t="n">
        <f aca="false">$G69</f>
        <v>0.0075</v>
      </c>
      <c r="AJ69" s="63" t="n">
        <f aca="false">AH69*AI69*AJ$7</f>
        <v>0</v>
      </c>
      <c r="AK69" s="10" t="n">
        <v>0</v>
      </c>
      <c r="AL69" s="43" t="n">
        <f aca="false">$G69</f>
        <v>0.0075</v>
      </c>
      <c r="AM69" s="63" t="n">
        <f aca="false">AK69*AL69*AM$7</f>
        <v>0</v>
      </c>
      <c r="AN69" s="10" t="n">
        <f aca="false">$F69</f>
        <v>-400000</v>
      </c>
      <c r="AO69" s="43" t="n">
        <f aca="false">$G69</f>
        <v>0.0075</v>
      </c>
      <c r="AP69" s="63" t="n">
        <f aca="false">AN69*AO69*AP$7</f>
        <v>-90000</v>
      </c>
      <c r="AQ69" s="10" t="n">
        <f aca="false">$F69</f>
        <v>-400000</v>
      </c>
      <c r="AR69" s="43" t="n">
        <f aca="false">$G69</f>
        <v>0.0075</v>
      </c>
      <c r="AS69" s="63" t="n">
        <f aca="false">AQ69*AR69*AS$7</f>
        <v>-93000</v>
      </c>
      <c r="AT69" s="63"/>
      <c r="AV69" s="65" t="n">
        <f aca="false">AS69+AP69+AM69+AJ69+AG69+AD69+AA69+X69+U69+R69+O69+L69</f>
        <v>-183000</v>
      </c>
    </row>
    <row r="70" customFormat="false" ht="12.75" hidden="false" customHeight="false" outlineLevel="0" collapsed="false">
      <c r="A70" s="774" t="n">
        <v>26490</v>
      </c>
      <c r="B70" s="225" t="s">
        <v>133</v>
      </c>
      <c r="C70" s="0" t="n">
        <v>2001</v>
      </c>
      <c r="D70" s="225" t="s">
        <v>719</v>
      </c>
      <c r="E70" s="775"/>
      <c r="F70" s="776" t="n">
        <v>-40000</v>
      </c>
      <c r="G70" s="607" t="n">
        <v>0.0607</v>
      </c>
      <c r="H70" s="607" t="n">
        <v>0.0093</v>
      </c>
      <c r="I70" s="43" t="n">
        <f aca="false">SUM(G70:H70)</f>
        <v>0.07</v>
      </c>
      <c r="J70" s="10" t="n">
        <v>0</v>
      </c>
      <c r="K70" s="43" t="n">
        <f aca="false">$G70</f>
        <v>0.0607</v>
      </c>
      <c r="L70" s="63" t="n">
        <f aca="false">J70*K70*L$7</f>
        <v>0</v>
      </c>
      <c r="M70" s="10" t="n">
        <v>0</v>
      </c>
      <c r="N70" s="43" t="n">
        <f aca="false">$G70</f>
        <v>0.0607</v>
      </c>
      <c r="O70" s="63" t="n">
        <f aca="false">M70*N70*O$7</f>
        <v>0</v>
      </c>
      <c r="P70" s="10" t="n">
        <v>0</v>
      </c>
      <c r="Q70" s="43" t="n">
        <f aca="false">$G70</f>
        <v>0.0607</v>
      </c>
      <c r="R70" s="63" t="n">
        <f aca="false">P70*Q70*R$7</f>
        <v>0</v>
      </c>
      <c r="S70" s="10" t="n">
        <v>0</v>
      </c>
      <c r="T70" s="43" t="n">
        <f aca="false">$G70</f>
        <v>0.0607</v>
      </c>
      <c r="U70" s="63" t="n">
        <f aca="false">S70*T70*U$7</f>
        <v>0</v>
      </c>
      <c r="V70" s="10" t="n">
        <v>0</v>
      </c>
      <c r="W70" s="43" t="n">
        <f aca="false">$G70</f>
        <v>0.0607</v>
      </c>
      <c r="X70" s="63" t="n">
        <f aca="false">V70*W70*X$7</f>
        <v>0</v>
      </c>
      <c r="Y70" s="10" t="n">
        <v>0</v>
      </c>
      <c r="Z70" s="43" t="n">
        <f aca="false">$G70</f>
        <v>0.0607</v>
      </c>
      <c r="AA70" s="63" t="n">
        <f aca="false">Y70*Z70*AA$7</f>
        <v>0</v>
      </c>
      <c r="AB70" s="10" t="n">
        <v>0</v>
      </c>
      <c r="AC70" s="43" t="n">
        <f aca="false">$G70</f>
        <v>0.0607</v>
      </c>
      <c r="AD70" s="63" t="n">
        <f aca="false">AB70*AC70*AD$7</f>
        <v>0</v>
      </c>
      <c r="AE70" s="10" t="n">
        <v>0</v>
      </c>
      <c r="AF70" s="43" t="n">
        <f aca="false">$G70</f>
        <v>0.0607</v>
      </c>
      <c r="AG70" s="63" t="n">
        <f aca="false">AE70*AF70*AG$7</f>
        <v>0</v>
      </c>
      <c r="AH70" s="10" t="n">
        <v>0</v>
      </c>
      <c r="AI70" s="43" t="n">
        <f aca="false">$G70</f>
        <v>0.0607</v>
      </c>
      <c r="AJ70" s="63" t="n">
        <f aca="false">AH70*AI70*AJ$7</f>
        <v>0</v>
      </c>
      <c r="AK70" s="10" t="n">
        <v>0</v>
      </c>
      <c r="AL70" s="43" t="n">
        <f aca="false">$G70</f>
        <v>0.0607</v>
      </c>
      <c r="AM70" s="63" t="n">
        <f aca="false">AK70*AL70*AM$7</f>
        <v>0</v>
      </c>
      <c r="AN70" s="10" t="n">
        <f aca="false">$F70</f>
        <v>-40000</v>
      </c>
      <c r="AO70" s="43" t="n">
        <f aca="false">$G70</f>
        <v>0.0607</v>
      </c>
      <c r="AP70" s="63" t="n">
        <f aca="false">AN70*AO70*AP$7</f>
        <v>-72840</v>
      </c>
      <c r="AQ70" s="10" t="n">
        <f aca="false">$F70</f>
        <v>-40000</v>
      </c>
      <c r="AR70" s="43" t="n">
        <f aca="false">$G70</f>
        <v>0.0607</v>
      </c>
      <c r="AS70" s="63" t="n">
        <f aca="false">AQ70*AR70*AS$7</f>
        <v>-75268</v>
      </c>
      <c r="AT70" s="63"/>
      <c r="AV70" s="65" t="n">
        <f aca="false">AS70+AP70+AM70+AJ70+AG70+AD70+AA70+X70+U70+R70+O70+L70</f>
        <v>-148108</v>
      </c>
      <c r="AW70" s="183"/>
    </row>
    <row r="71" customFormat="false" ht="12.75" hidden="false" customHeight="false" outlineLevel="0" collapsed="false">
      <c r="A71" s="66" t="n">
        <v>24568</v>
      </c>
      <c r="B71" s="66" t="s">
        <v>578</v>
      </c>
      <c r="D71" s="68" t="s">
        <v>579</v>
      </c>
      <c r="E71" s="68" t="n">
        <v>37256</v>
      </c>
      <c r="F71" s="776" t="n">
        <v>-32000</v>
      </c>
      <c r="G71" s="607" t="n">
        <v>0.204</v>
      </c>
      <c r="H71" s="607" t="n">
        <v>0.016</v>
      </c>
      <c r="I71" s="43" t="n">
        <f aca="false">SUM(G71:H71)</f>
        <v>0.22</v>
      </c>
      <c r="J71" s="10" t="n">
        <f aca="false">$F71</f>
        <v>-32000</v>
      </c>
      <c r="K71" s="43" t="n">
        <f aca="false">$G71</f>
        <v>0.204</v>
      </c>
      <c r="L71" s="63" t="n">
        <f aca="false">J71*K71*L$7</f>
        <v>-202368</v>
      </c>
      <c r="M71" s="10" t="n">
        <f aca="false">$F71</f>
        <v>-32000</v>
      </c>
      <c r="N71" s="43" t="n">
        <f aca="false">$G71</f>
        <v>0.204</v>
      </c>
      <c r="O71" s="63" t="n">
        <f aca="false">M71*N71*O$7</f>
        <v>-182784</v>
      </c>
      <c r="P71" s="10" t="n">
        <f aca="false">$F71</f>
        <v>-32000</v>
      </c>
      <c r="Q71" s="43" t="n">
        <f aca="false">$G71</f>
        <v>0.204</v>
      </c>
      <c r="R71" s="63" t="n">
        <f aca="false">P71*Q71*R$7</f>
        <v>-202368</v>
      </c>
      <c r="S71" s="10" t="n">
        <f aca="false">$F71</f>
        <v>-32000</v>
      </c>
      <c r="T71" s="43" t="n">
        <f aca="false">$G71</f>
        <v>0.204</v>
      </c>
      <c r="U71" s="63" t="n">
        <f aca="false">S71*T71*U$7</f>
        <v>-195840</v>
      </c>
      <c r="V71" s="10" t="n">
        <f aca="false">$F71</f>
        <v>-32000</v>
      </c>
      <c r="W71" s="43" t="n">
        <f aca="false">$G71</f>
        <v>0.204</v>
      </c>
      <c r="X71" s="63" t="n">
        <f aca="false">V71*W71*X$7</f>
        <v>-202368</v>
      </c>
      <c r="Y71" s="10" t="n">
        <f aca="false">$F71</f>
        <v>-32000</v>
      </c>
      <c r="Z71" s="43" t="n">
        <f aca="false">$G71</f>
        <v>0.204</v>
      </c>
      <c r="AA71" s="63" t="n">
        <f aca="false">Y71*Z71*AA$7</f>
        <v>-195840</v>
      </c>
      <c r="AB71" s="10" t="n">
        <f aca="false">$F71</f>
        <v>-32000</v>
      </c>
      <c r="AC71" s="43" t="n">
        <f aca="false">$G71</f>
        <v>0.204</v>
      </c>
      <c r="AD71" s="63" t="n">
        <f aca="false">AB71*AC71*AD$7</f>
        <v>-202368</v>
      </c>
      <c r="AE71" s="10" t="n">
        <f aca="false">$F71</f>
        <v>-32000</v>
      </c>
      <c r="AF71" s="43" t="n">
        <f aca="false">$G71</f>
        <v>0.204</v>
      </c>
      <c r="AG71" s="63" t="n">
        <f aca="false">AE71*AF71*AG$7</f>
        <v>-202368</v>
      </c>
      <c r="AH71" s="10" t="n">
        <f aca="false">$F71</f>
        <v>-32000</v>
      </c>
      <c r="AI71" s="43" t="n">
        <f aca="false">$G71</f>
        <v>0.204</v>
      </c>
      <c r="AJ71" s="63" t="n">
        <f aca="false">AH71*AI71*AJ$7</f>
        <v>-195840</v>
      </c>
      <c r="AK71" s="10" t="n">
        <f aca="false">$F71</f>
        <v>-32000</v>
      </c>
      <c r="AL71" s="43" t="n">
        <f aca="false">$G71</f>
        <v>0.204</v>
      </c>
      <c r="AM71" s="63" t="n">
        <f aca="false">AK71*AL71*AM$7</f>
        <v>-202368</v>
      </c>
      <c r="AN71" s="10" t="n">
        <f aca="false">$F71</f>
        <v>-32000</v>
      </c>
      <c r="AO71" s="43" t="n">
        <f aca="false">$G71</f>
        <v>0.204</v>
      </c>
      <c r="AP71" s="63" t="n">
        <f aca="false">AN71*AO71*AP$7</f>
        <v>-195840</v>
      </c>
      <c r="AQ71" s="10" t="n">
        <f aca="false">$F71</f>
        <v>-32000</v>
      </c>
      <c r="AR71" s="43" t="n">
        <f aca="false">$G71</f>
        <v>0.204</v>
      </c>
      <c r="AS71" s="63" t="n">
        <f aca="false">AQ71*AR71*AS$7</f>
        <v>-202368</v>
      </c>
      <c r="AT71" s="63"/>
      <c r="AV71" s="65" t="n">
        <f aca="false">AS71+AP71+AM71+AJ71+AG71+AD71+AA71+X71+U71+R71+O71+L71</f>
        <v>-2382720</v>
      </c>
      <c r="AW71" s="183"/>
    </row>
    <row r="72" customFormat="false" ht="12.75" hidden="false" customHeight="false" outlineLevel="0" collapsed="false">
      <c r="A72" s="617" t="n">
        <v>24654</v>
      </c>
      <c r="B72" s="617" t="s">
        <v>555</v>
      </c>
      <c r="D72" s="95" t="s">
        <v>579</v>
      </c>
      <c r="E72" s="95" t="n">
        <v>37256</v>
      </c>
      <c r="F72" s="776" t="n">
        <v>-8000</v>
      </c>
      <c r="G72" s="607" t="n">
        <v>0.204</v>
      </c>
      <c r="H72" s="607" t="n">
        <v>0.0135</v>
      </c>
      <c r="I72" s="43" t="n">
        <f aca="false">SUM(G72:H72)</f>
        <v>0.2175</v>
      </c>
      <c r="J72" s="10" t="n">
        <f aca="false">$F72</f>
        <v>-8000</v>
      </c>
      <c r="K72" s="43" t="n">
        <f aca="false">$G72</f>
        <v>0.204</v>
      </c>
      <c r="L72" s="63" t="n">
        <f aca="false">J72*K72*L$7</f>
        <v>-50592</v>
      </c>
      <c r="M72" s="10" t="n">
        <f aca="false">$F72</f>
        <v>-8000</v>
      </c>
      <c r="N72" s="43" t="n">
        <f aca="false">$G72</f>
        <v>0.204</v>
      </c>
      <c r="O72" s="63" t="n">
        <f aca="false">M72*N72*O$7</f>
        <v>-45696</v>
      </c>
      <c r="P72" s="10" t="n">
        <f aca="false">$F72</f>
        <v>-8000</v>
      </c>
      <c r="Q72" s="43" t="n">
        <f aca="false">$G72</f>
        <v>0.204</v>
      </c>
      <c r="R72" s="63" t="n">
        <f aca="false">P72*Q72*R$7</f>
        <v>-50592</v>
      </c>
      <c r="S72" s="10" t="n">
        <f aca="false">$F72</f>
        <v>-8000</v>
      </c>
      <c r="T72" s="43" t="n">
        <f aca="false">$G72</f>
        <v>0.204</v>
      </c>
      <c r="U72" s="63" t="n">
        <f aca="false">S72*T72*U$7</f>
        <v>-48960</v>
      </c>
      <c r="V72" s="10" t="n">
        <f aca="false">$F72</f>
        <v>-8000</v>
      </c>
      <c r="W72" s="43" t="n">
        <f aca="false">$G72</f>
        <v>0.204</v>
      </c>
      <c r="X72" s="63" t="n">
        <f aca="false">V72*W72*X$7</f>
        <v>-50592</v>
      </c>
      <c r="Y72" s="10" t="n">
        <f aca="false">$F72</f>
        <v>-8000</v>
      </c>
      <c r="Z72" s="43" t="n">
        <f aca="false">$G72</f>
        <v>0.204</v>
      </c>
      <c r="AA72" s="63" t="n">
        <f aca="false">Y72*Z72*AA$7</f>
        <v>-48960</v>
      </c>
      <c r="AB72" s="10" t="n">
        <f aca="false">$F72</f>
        <v>-8000</v>
      </c>
      <c r="AC72" s="43" t="n">
        <f aca="false">$G72</f>
        <v>0.204</v>
      </c>
      <c r="AD72" s="63" t="n">
        <f aca="false">AB72*AC72*AD$7</f>
        <v>-50592</v>
      </c>
      <c r="AE72" s="10" t="n">
        <f aca="false">$F72</f>
        <v>-8000</v>
      </c>
      <c r="AF72" s="43" t="n">
        <f aca="false">$G72</f>
        <v>0.204</v>
      </c>
      <c r="AG72" s="63" t="n">
        <f aca="false">AE72*AF72*AG$7</f>
        <v>-50592</v>
      </c>
      <c r="AH72" s="10" t="n">
        <f aca="false">$F72</f>
        <v>-8000</v>
      </c>
      <c r="AI72" s="43" t="n">
        <f aca="false">$G72</f>
        <v>0.204</v>
      </c>
      <c r="AJ72" s="63" t="n">
        <f aca="false">AH72*AI72*AJ$7</f>
        <v>-48960</v>
      </c>
      <c r="AK72" s="10" t="n">
        <f aca="false">$F72</f>
        <v>-8000</v>
      </c>
      <c r="AL72" s="43" t="n">
        <f aca="false">$G72</f>
        <v>0.204</v>
      </c>
      <c r="AM72" s="63" t="n">
        <f aca="false">AK72*AL72*AM$7</f>
        <v>-50592</v>
      </c>
      <c r="AN72" s="10" t="n">
        <f aca="false">$F72</f>
        <v>-8000</v>
      </c>
      <c r="AO72" s="43" t="n">
        <f aca="false">$G72</f>
        <v>0.204</v>
      </c>
      <c r="AP72" s="63" t="n">
        <f aca="false">AN72*AO72*AP$7</f>
        <v>-48960</v>
      </c>
      <c r="AQ72" s="10" t="n">
        <f aca="false">$F72</f>
        <v>-8000</v>
      </c>
      <c r="AR72" s="43" t="n">
        <f aca="false">$G72</f>
        <v>0.204</v>
      </c>
      <c r="AS72" s="63" t="n">
        <f aca="false">AQ72*AR72*AS$7</f>
        <v>-50592</v>
      </c>
      <c r="AT72" s="63"/>
      <c r="AV72" s="65" t="n">
        <f aca="false">AS72+AP72+AM72+AJ72+AG72+AD72+AA72+X72+U72+R72+O72+L72</f>
        <v>-595680</v>
      </c>
      <c r="AW72" s="183"/>
    </row>
    <row r="73" customFormat="false" ht="12.75" hidden="false" customHeight="false" outlineLevel="0" collapsed="false">
      <c r="A73" s="600" t="n">
        <v>24809</v>
      </c>
      <c r="B73" s="600" t="s">
        <v>585</v>
      </c>
      <c r="D73" s="589" t="s">
        <v>586</v>
      </c>
      <c r="E73" s="68" t="n">
        <v>37225</v>
      </c>
      <c r="F73" s="776" t="n">
        <v>-20000</v>
      </c>
      <c r="G73" s="607" t="n">
        <v>0.207</v>
      </c>
      <c r="H73" s="607" t="n">
        <v>0.0192</v>
      </c>
      <c r="I73" s="43" t="n">
        <f aca="false">SUM(G73:H73)</f>
        <v>0.2262</v>
      </c>
      <c r="J73" s="10" t="n">
        <f aca="false">$F73</f>
        <v>-20000</v>
      </c>
      <c r="K73" s="43" t="n">
        <f aca="false">$G73</f>
        <v>0.207</v>
      </c>
      <c r="L73" s="63" t="n">
        <f aca="false">J73*K73*L$7</f>
        <v>-128340</v>
      </c>
      <c r="M73" s="10" t="n">
        <f aca="false">$F73</f>
        <v>-20000</v>
      </c>
      <c r="N73" s="43" t="n">
        <f aca="false">$G73</f>
        <v>0.207</v>
      </c>
      <c r="O73" s="63" t="n">
        <f aca="false">M73*N73*O$7</f>
        <v>-115920</v>
      </c>
      <c r="P73" s="10" t="n">
        <f aca="false">$F73</f>
        <v>-20000</v>
      </c>
      <c r="Q73" s="43" t="n">
        <f aca="false">$G73</f>
        <v>0.207</v>
      </c>
      <c r="R73" s="63" t="n">
        <f aca="false">P73*Q73*R$7</f>
        <v>-128340</v>
      </c>
      <c r="S73" s="10" t="n">
        <f aca="false">$F73</f>
        <v>-20000</v>
      </c>
      <c r="T73" s="43" t="n">
        <f aca="false">$G73</f>
        <v>0.207</v>
      </c>
      <c r="U73" s="63" t="n">
        <f aca="false">S73*T73*U$7</f>
        <v>-124200</v>
      </c>
      <c r="V73" s="10" t="n">
        <f aca="false">$F73</f>
        <v>-20000</v>
      </c>
      <c r="W73" s="43" t="n">
        <f aca="false">$G73</f>
        <v>0.207</v>
      </c>
      <c r="X73" s="63" t="n">
        <f aca="false">V73*W73*X$7</f>
        <v>-128340</v>
      </c>
      <c r="Y73" s="10" t="n">
        <f aca="false">$F73</f>
        <v>-20000</v>
      </c>
      <c r="Z73" s="43" t="n">
        <f aca="false">$G73</f>
        <v>0.207</v>
      </c>
      <c r="AA73" s="63" t="n">
        <f aca="false">Y73*Z73*AA$7</f>
        <v>-124200</v>
      </c>
      <c r="AB73" s="10" t="n">
        <f aca="false">$F73</f>
        <v>-20000</v>
      </c>
      <c r="AC73" s="43" t="n">
        <f aca="false">$G73</f>
        <v>0.207</v>
      </c>
      <c r="AD73" s="63" t="n">
        <f aca="false">AB73*AC73*AD$7</f>
        <v>-128340</v>
      </c>
      <c r="AE73" s="10" t="n">
        <f aca="false">$F73</f>
        <v>-20000</v>
      </c>
      <c r="AF73" s="43" t="n">
        <f aca="false">$G73</f>
        <v>0.207</v>
      </c>
      <c r="AG73" s="63" t="n">
        <f aca="false">AE73*AF73*AG$7</f>
        <v>-128340</v>
      </c>
      <c r="AH73" s="10" t="n">
        <f aca="false">$F73</f>
        <v>-20000</v>
      </c>
      <c r="AI73" s="43" t="n">
        <f aca="false">$G73</f>
        <v>0.207</v>
      </c>
      <c r="AJ73" s="63" t="n">
        <f aca="false">AH73*AI73*AJ$7</f>
        <v>-124200</v>
      </c>
      <c r="AK73" s="10" t="n">
        <f aca="false">$F73</f>
        <v>-20000</v>
      </c>
      <c r="AL73" s="43" t="n">
        <f aca="false">$G73</f>
        <v>0.207</v>
      </c>
      <c r="AM73" s="63" t="n">
        <f aca="false">AK73*AL73*AM$7</f>
        <v>-128340</v>
      </c>
      <c r="AN73" s="10" t="n">
        <f aca="false">$F73</f>
        <v>-20000</v>
      </c>
      <c r="AO73" s="43" t="n">
        <f aca="false">$G73</f>
        <v>0.207</v>
      </c>
      <c r="AP73" s="63" t="n">
        <f aca="false">AN73*AO73*AP$7</f>
        <v>-124200</v>
      </c>
      <c r="AQ73" s="10" t="n">
        <v>0</v>
      </c>
      <c r="AR73" s="43" t="n">
        <f aca="false">$G73</f>
        <v>0.207</v>
      </c>
      <c r="AS73" s="63" t="n">
        <f aca="false">AQ73*AR73*AS$7</f>
        <v>0</v>
      </c>
      <c r="AT73" s="63"/>
      <c r="AV73" s="65" t="n">
        <f aca="false">AS73+AP73+AM73+AJ73+AG73+AD73+AA73+X73+U73+R73+O73+L73</f>
        <v>-1382760</v>
      </c>
      <c r="AW73" s="183"/>
    </row>
    <row r="74" customFormat="false" ht="12.75" hidden="false" customHeight="false" outlineLevel="0" collapsed="false">
      <c r="A74" s="600" t="n">
        <v>25025</v>
      </c>
      <c r="B74" s="600" t="s">
        <v>544</v>
      </c>
      <c r="D74" s="589" t="s">
        <v>589</v>
      </c>
      <c r="E74" s="589" t="n">
        <v>39051</v>
      </c>
      <c r="F74" s="776" t="n">
        <v>-80000</v>
      </c>
      <c r="G74" s="607" t="n">
        <v>0.1346</v>
      </c>
      <c r="H74" s="607" t="n">
        <v>0.0104</v>
      </c>
      <c r="I74" s="43" t="n">
        <f aca="false">SUM(G74:H74)</f>
        <v>0.145</v>
      </c>
      <c r="J74" s="10" t="n">
        <f aca="false">$F74</f>
        <v>-80000</v>
      </c>
      <c r="K74" s="43" t="n">
        <f aca="false">$G74</f>
        <v>0.1346</v>
      </c>
      <c r="L74" s="262" t="n">
        <f aca="false">J74*K74*L$7</f>
        <v>-333808</v>
      </c>
      <c r="M74" s="10" t="n">
        <f aca="false">$F74</f>
        <v>-80000</v>
      </c>
      <c r="N74" s="43" t="n">
        <f aca="false">$G74</f>
        <v>0.1346</v>
      </c>
      <c r="O74" s="63" t="n">
        <f aca="false">M74*N74*O$7</f>
        <v>-301504</v>
      </c>
      <c r="P74" s="10" t="n">
        <f aca="false">$F74</f>
        <v>-80000</v>
      </c>
      <c r="Q74" s="43" t="n">
        <f aca="false">$G74</f>
        <v>0.1346</v>
      </c>
      <c r="R74" s="63" t="n">
        <f aca="false">P74*Q74*R$7</f>
        <v>-333808</v>
      </c>
      <c r="S74" s="10" t="n">
        <f aca="false">$F74</f>
        <v>-80000</v>
      </c>
      <c r="T74" s="43" t="n">
        <f aca="false">$G74</f>
        <v>0.1346</v>
      </c>
      <c r="U74" s="63" t="n">
        <f aca="false">S74*T74*U$7</f>
        <v>-323040</v>
      </c>
      <c r="V74" s="10" t="n">
        <f aca="false">$F74</f>
        <v>-80000</v>
      </c>
      <c r="W74" s="43" t="n">
        <f aca="false">$G74</f>
        <v>0.1346</v>
      </c>
      <c r="X74" s="63" t="n">
        <f aca="false">V74*W74*X$7</f>
        <v>-333808</v>
      </c>
      <c r="Y74" s="10" t="n">
        <f aca="false">$F74</f>
        <v>-80000</v>
      </c>
      <c r="Z74" s="43" t="n">
        <f aca="false">$G74</f>
        <v>0.1346</v>
      </c>
      <c r="AA74" s="63" t="n">
        <f aca="false">Y74*Z74*AA$7</f>
        <v>-323040</v>
      </c>
      <c r="AB74" s="10" t="n">
        <f aca="false">$F74</f>
        <v>-80000</v>
      </c>
      <c r="AC74" s="43" t="n">
        <f aca="false">$G74</f>
        <v>0.1346</v>
      </c>
      <c r="AD74" s="63" t="n">
        <f aca="false">AB74*AC74*AD$7</f>
        <v>-333808</v>
      </c>
      <c r="AE74" s="10" t="n">
        <f aca="false">$F74</f>
        <v>-80000</v>
      </c>
      <c r="AF74" s="43" t="n">
        <f aca="false">$G74</f>
        <v>0.1346</v>
      </c>
      <c r="AG74" s="63" t="n">
        <f aca="false">AE74*AF74*AG$7</f>
        <v>-333808</v>
      </c>
      <c r="AH74" s="10" t="n">
        <f aca="false">$F74</f>
        <v>-80000</v>
      </c>
      <c r="AI74" s="43" t="n">
        <f aca="false">$G74</f>
        <v>0.1346</v>
      </c>
      <c r="AJ74" s="63" t="n">
        <f aca="false">AH74*AI74*AJ$7</f>
        <v>-323040</v>
      </c>
      <c r="AK74" s="10" t="n">
        <f aca="false">$F74</f>
        <v>-80000</v>
      </c>
      <c r="AL74" s="43" t="n">
        <f aca="false">$G74</f>
        <v>0.1346</v>
      </c>
      <c r="AM74" s="63" t="n">
        <f aca="false">AK74*AL74*AM$7</f>
        <v>-333808</v>
      </c>
      <c r="AN74" s="10" t="n">
        <f aca="false">$F74</f>
        <v>-80000</v>
      </c>
      <c r="AO74" s="43" t="n">
        <f aca="false">$G74</f>
        <v>0.1346</v>
      </c>
      <c r="AP74" s="63" t="n">
        <f aca="false">AN74*AO74*AP$7</f>
        <v>-323040</v>
      </c>
      <c r="AQ74" s="10" t="n">
        <f aca="false">$F74</f>
        <v>-80000</v>
      </c>
      <c r="AR74" s="43" t="n">
        <f aca="false">$G74</f>
        <v>0.1346</v>
      </c>
      <c r="AS74" s="63" t="n">
        <f aca="false">AQ74*AR74*AS$7</f>
        <v>-333808</v>
      </c>
      <c r="AT74" s="63"/>
      <c r="AV74" s="65" t="n">
        <f aca="false">AS74+AP74+AM74+AJ74+AG74+AD74+AA74+X74+U74+R74+O74+L74</f>
        <v>-3930320</v>
      </c>
      <c r="AW74" s="755"/>
    </row>
    <row r="75" customFormat="false" ht="12.75" hidden="false" customHeight="false" outlineLevel="0" collapsed="false">
      <c r="A75" s="62"/>
      <c r="J75" s="10"/>
      <c r="L75" s="63" t="n">
        <f aca="false">SUM(L55:L74)</f>
        <v>-1154872.1121</v>
      </c>
      <c r="M75" s="10"/>
      <c r="N75" s="43"/>
      <c r="O75" s="63"/>
      <c r="P75" s="10"/>
      <c r="Q75" s="43"/>
      <c r="R75" s="63"/>
      <c r="S75" s="10"/>
      <c r="T75" s="43"/>
      <c r="U75" s="63"/>
      <c r="V75" s="10"/>
      <c r="W75" s="43"/>
      <c r="X75" s="63"/>
      <c r="Y75" s="10"/>
      <c r="Z75" s="43"/>
      <c r="AA75" s="63"/>
      <c r="AB75" s="10"/>
      <c r="AC75" s="43"/>
      <c r="AD75" s="63"/>
      <c r="AE75" s="10"/>
      <c r="AF75" s="43"/>
      <c r="AG75" s="63"/>
      <c r="AH75" s="10"/>
      <c r="AI75" s="43"/>
      <c r="AJ75" s="63"/>
      <c r="AK75" s="10"/>
      <c r="AL75" s="43"/>
      <c r="AM75" s="63"/>
      <c r="AN75" s="10"/>
      <c r="AO75" s="43"/>
      <c r="AP75" s="63"/>
      <c r="AQ75" s="10"/>
      <c r="AR75" s="43"/>
      <c r="AS75" s="63"/>
      <c r="AT75" s="63"/>
      <c r="AW75" s="65" t="n">
        <f aca="false">SUM(AV55:AV74)</f>
        <v>-12311638.6915</v>
      </c>
    </row>
    <row r="76" customFormat="false" ht="12.75" hidden="false" customHeight="false" outlineLevel="0" collapsed="false">
      <c r="A76" s="62"/>
      <c r="J76" s="10"/>
      <c r="L76" s="63"/>
      <c r="M76" s="10"/>
      <c r="N76" s="43"/>
      <c r="O76" s="63"/>
      <c r="P76" s="10"/>
      <c r="Q76" s="43"/>
      <c r="R76" s="63"/>
      <c r="S76" s="10"/>
      <c r="T76" s="43"/>
      <c r="U76" s="63"/>
      <c r="V76" s="10"/>
      <c r="W76" s="43"/>
      <c r="X76" s="63"/>
      <c r="Y76" s="10"/>
      <c r="Z76" s="43"/>
      <c r="AA76" s="63"/>
      <c r="AB76" s="10"/>
      <c r="AC76" s="43"/>
      <c r="AD76" s="63"/>
      <c r="AE76" s="10"/>
      <c r="AF76" s="43"/>
      <c r="AG76" s="63"/>
      <c r="AH76" s="10"/>
      <c r="AI76" s="43"/>
      <c r="AJ76" s="63"/>
      <c r="AK76" s="10"/>
      <c r="AL76" s="43"/>
      <c r="AM76" s="63"/>
      <c r="AN76" s="10"/>
      <c r="AO76" s="43"/>
      <c r="AP76" s="63"/>
      <c r="AQ76" s="10"/>
      <c r="AR76" s="43"/>
      <c r="AS76" s="63"/>
      <c r="AT76" s="63"/>
    </row>
    <row r="77" customFormat="false" ht="12.75" hidden="false" customHeight="false" outlineLevel="0" collapsed="false">
      <c r="A77" s="62"/>
      <c r="J77" s="10"/>
      <c r="L77" s="63"/>
      <c r="M77" s="10"/>
      <c r="N77" s="43"/>
      <c r="O77" s="63"/>
      <c r="P77" s="10"/>
      <c r="Q77" s="43"/>
      <c r="R77" s="63"/>
      <c r="S77" s="10"/>
      <c r="T77" s="43"/>
      <c r="U77" s="63"/>
      <c r="V77" s="10"/>
      <c r="W77" s="43"/>
      <c r="X77" s="63"/>
      <c r="Y77" s="10"/>
      <c r="Z77" s="43"/>
      <c r="AA77" s="63"/>
      <c r="AB77" s="10"/>
      <c r="AC77" s="43"/>
      <c r="AD77" s="63"/>
      <c r="AE77" s="10"/>
      <c r="AF77" s="43"/>
      <c r="AG77" s="63"/>
      <c r="AH77" s="10"/>
      <c r="AI77" s="43"/>
      <c r="AJ77" s="63"/>
      <c r="AK77" s="10"/>
      <c r="AL77" s="43"/>
      <c r="AM77" s="63"/>
      <c r="AN77" s="10"/>
      <c r="AO77" s="43"/>
      <c r="AP77" s="63"/>
      <c r="AQ77" s="10"/>
      <c r="AR77" s="43"/>
      <c r="AS77" s="63"/>
      <c r="AT77" s="63"/>
    </row>
    <row r="78" customFormat="false" ht="12.75" hidden="false" customHeight="false" outlineLevel="0" collapsed="false">
      <c r="A78" s="62"/>
      <c r="J78" s="10"/>
      <c r="L78" s="63"/>
      <c r="M78" s="10"/>
      <c r="N78" s="43"/>
      <c r="O78" s="63"/>
      <c r="P78" s="10"/>
      <c r="Q78" s="43"/>
      <c r="R78" s="63"/>
      <c r="S78" s="10"/>
      <c r="T78" s="43"/>
      <c r="U78" s="63"/>
      <c r="V78" s="10"/>
      <c r="W78" s="43"/>
      <c r="X78" s="63"/>
      <c r="Y78" s="10"/>
      <c r="Z78" s="43"/>
      <c r="AA78" s="63"/>
      <c r="AB78" s="10"/>
      <c r="AC78" s="43"/>
      <c r="AD78" s="63"/>
      <c r="AE78" s="10"/>
      <c r="AF78" s="43"/>
      <c r="AG78" s="63"/>
      <c r="AH78" s="10"/>
      <c r="AI78" s="43"/>
      <c r="AJ78" s="63"/>
      <c r="AK78" s="10"/>
      <c r="AL78" s="43"/>
      <c r="AM78" s="63"/>
      <c r="AN78" s="10"/>
      <c r="AO78" s="43"/>
      <c r="AP78" s="63"/>
      <c r="AQ78" s="10"/>
      <c r="AR78" s="43"/>
      <c r="AS78" s="63"/>
      <c r="AT78" s="63"/>
    </row>
    <row r="79" customFormat="false" ht="12.75" hidden="false" customHeight="false" outlineLevel="0" collapsed="false">
      <c r="A79" s="42" t="n">
        <v>27606</v>
      </c>
      <c r="B79" s="0" t="s">
        <v>135</v>
      </c>
      <c r="C79" s="0" t="s">
        <v>348</v>
      </c>
      <c r="D79" s="64" t="n">
        <v>37165</v>
      </c>
      <c r="E79" s="64" t="n">
        <v>38990</v>
      </c>
      <c r="F79" s="7" t="n">
        <v>80000</v>
      </c>
      <c r="G79" s="43" t="n">
        <v>0.0707</v>
      </c>
      <c r="H79" s="93" t="n">
        <v>0.0093</v>
      </c>
      <c r="I79" s="43" t="n">
        <f aca="false">SUM(G79:H79)</f>
        <v>0.08</v>
      </c>
      <c r="J79" s="10" t="n">
        <f aca="false">$F79</f>
        <v>80000</v>
      </c>
      <c r="K79" s="43" t="n">
        <f aca="false">$G79</f>
        <v>0.0707</v>
      </c>
      <c r="L79" s="63" t="n">
        <f aca="false">J79*K79*L$7</f>
        <v>175336</v>
      </c>
      <c r="M79" s="10" t="n">
        <f aca="false">$F79</f>
        <v>80000</v>
      </c>
      <c r="N79" s="43" t="n">
        <f aca="false">$G79</f>
        <v>0.0707</v>
      </c>
      <c r="O79" s="63" t="n">
        <f aca="false">M79*N79*O$7</f>
        <v>158368</v>
      </c>
      <c r="P79" s="10" t="n">
        <v>35000</v>
      </c>
      <c r="Q79" s="43" t="n">
        <f aca="false">$G79</f>
        <v>0.0707</v>
      </c>
      <c r="R79" s="63" t="n">
        <f aca="false">P79*Q79*R$7</f>
        <v>76709.5</v>
      </c>
      <c r="S79" s="10" t="n">
        <v>35000</v>
      </c>
      <c r="T79" s="43" t="n">
        <f aca="false">$G79</f>
        <v>0.0707</v>
      </c>
      <c r="U79" s="63" t="n">
        <f aca="false">S79*T79*U$7</f>
        <v>74235</v>
      </c>
      <c r="V79" s="10" t="n">
        <v>20000</v>
      </c>
      <c r="W79" s="43" t="n">
        <f aca="false">$G79</f>
        <v>0.0707</v>
      </c>
      <c r="X79" s="63" t="n">
        <f aca="false">V79*W79*X$7</f>
        <v>43834</v>
      </c>
      <c r="Y79" s="10" t="n">
        <v>20000</v>
      </c>
      <c r="Z79" s="43" t="n">
        <f aca="false">$G79</f>
        <v>0.0707</v>
      </c>
      <c r="AA79" s="63" t="n">
        <f aca="false">Y79*Z79*AA$7</f>
        <v>42420</v>
      </c>
      <c r="AB79" s="10" t="n">
        <v>20000</v>
      </c>
      <c r="AC79" s="43" t="n">
        <f aca="false">$G79</f>
        <v>0.0707</v>
      </c>
      <c r="AD79" s="63" t="n">
        <f aca="false">AB79*AC79*AD$7</f>
        <v>43834</v>
      </c>
      <c r="AE79" s="10" t="n">
        <v>20000</v>
      </c>
      <c r="AF79" s="43" t="n">
        <f aca="false">$G79</f>
        <v>0.0707</v>
      </c>
      <c r="AG79" s="63" t="n">
        <f aca="false">AE79*AF79*AG$7</f>
        <v>43834</v>
      </c>
      <c r="AH79" s="10" t="n">
        <v>20000</v>
      </c>
      <c r="AI79" s="43" t="n">
        <f aca="false">$G79</f>
        <v>0.0707</v>
      </c>
      <c r="AJ79" s="63" t="n">
        <f aca="false">AH79*AI79*AJ$7</f>
        <v>42420</v>
      </c>
      <c r="AK79" s="10" t="n">
        <v>35000</v>
      </c>
      <c r="AL79" s="43" t="n">
        <f aca="false">$G79</f>
        <v>0.0707</v>
      </c>
      <c r="AM79" s="63" t="n">
        <f aca="false">AK79*AL79*AM$7</f>
        <v>76709.5</v>
      </c>
      <c r="AN79" s="10" t="n">
        <f aca="false">$F79</f>
        <v>80000</v>
      </c>
      <c r="AO79" s="43" t="n">
        <f aca="false">$G79</f>
        <v>0.0707</v>
      </c>
      <c r="AP79" s="63" t="n">
        <f aca="false">AN79*AO79*AP$7</f>
        <v>169680</v>
      </c>
      <c r="AQ79" s="10" t="n">
        <f aca="false">$F79</f>
        <v>80000</v>
      </c>
      <c r="AR79" s="43" t="n">
        <f aca="false">$G79</f>
        <v>0.0707</v>
      </c>
      <c r="AS79" s="63" t="n">
        <f aca="false">AQ79*AR79*AS$7</f>
        <v>175336</v>
      </c>
      <c r="AT79" s="63"/>
      <c r="AV79" s="65" t="n">
        <f aca="false">AS79+AP79+AM79+AJ79+AG79+AD79+AA79+X79+U79+R79+O79+L79</f>
        <v>1122716</v>
      </c>
    </row>
    <row r="80" customFormat="false" ht="12.75" hidden="false" customHeight="false" outlineLevel="0" collapsed="false">
      <c r="A80" s="42" t="n">
        <v>26490</v>
      </c>
      <c r="B80" s="0" t="s">
        <v>133</v>
      </c>
      <c r="C80" s="0" t="s">
        <v>348</v>
      </c>
      <c r="D80" s="64" t="n">
        <v>37196</v>
      </c>
      <c r="E80" s="64" t="n">
        <v>37925</v>
      </c>
      <c r="F80" s="7" t="n">
        <v>40000</v>
      </c>
      <c r="G80" s="43" t="n">
        <v>0.0607</v>
      </c>
      <c r="H80" s="93" t="n">
        <v>0.0093</v>
      </c>
      <c r="I80" s="43" t="n">
        <f aca="false">SUM(G80:H80)</f>
        <v>0.07</v>
      </c>
      <c r="J80" s="10" t="n">
        <f aca="false">$F80</f>
        <v>40000</v>
      </c>
      <c r="K80" s="43" t="n">
        <f aca="false">$G80</f>
        <v>0.0607</v>
      </c>
      <c r="L80" s="63" t="n">
        <f aca="false">J80*K80*L$7</f>
        <v>75268</v>
      </c>
      <c r="M80" s="10" t="n">
        <f aca="false">$F80</f>
        <v>40000</v>
      </c>
      <c r="N80" s="43" t="n">
        <f aca="false">$G80</f>
        <v>0.0607</v>
      </c>
      <c r="O80" s="63" t="n">
        <f aca="false">M80*N80*O$7</f>
        <v>67984</v>
      </c>
      <c r="P80" s="10" t="n">
        <f aca="false">$F80</f>
        <v>40000</v>
      </c>
      <c r="Q80" s="43" t="n">
        <f aca="false">$G80</f>
        <v>0.0607</v>
      </c>
      <c r="R80" s="63" t="n">
        <f aca="false">P80*Q80*R$7</f>
        <v>75268</v>
      </c>
      <c r="S80" s="10" t="n">
        <f aca="false">$F80</f>
        <v>40000</v>
      </c>
      <c r="T80" s="43" t="n">
        <f aca="false">$G80</f>
        <v>0.0607</v>
      </c>
      <c r="U80" s="63" t="n">
        <f aca="false">S80*T80*U$7</f>
        <v>72840</v>
      </c>
      <c r="V80" s="10" t="n">
        <f aca="false">$F80</f>
        <v>40000</v>
      </c>
      <c r="W80" s="43" t="n">
        <f aca="false">$G80</f>
        <v>0.0607</v>
      </c>
      <c r="X80" s="63" t="n">
        <f aca="false">V80*W80*X$7</f>
        <v>75268</v>
      </c>
      <c r="Y80" s="10" t="n">
        <f aca="false">$F80</f>
        <v>40000</v>
      </c>
      <c r="Z80" s="43" t="n">
        <f aca="false">$G80</f>
        <v>0.0607</v>
      </c>
      <c r="AA80" s="63" t="n">
        <f aca="false">Y80*Z80*AA$7</f>
        <v>72840</v>
      </c>
      <c r="AB80" s="10" t="n">
        <f aca="false">$F80</f>
        <v>40000</v>
      </c>
      <c r="AC80" s="43" t="n">
        <f aca="false">$G80</f>
        <v>0.0607</v>
      </c>
      <c r="AD80" s="63" t="n">
        <f aca="false">AB80*AC80*AD$7</f>
        <v>75268</v>
      </c>
      <c r="AE80" s="10" t="n">
        <f aca="false">$F80</f>
        <v>40000</v>
      </c>
      <c r="AF80" s="43" t="n">
        <f aca="false">$G80</f>
        <v>0.0607</v>
      </c>
      <c r="AG80" s="63" t="n">
        <f aca="false">AE80*AF80*AG$7</f>
        <v>75268</v>
      </c>
      <c r="AH80" s="10" t="n">
        <f aca="false">$F80</f>
        <v>40000</v>
      </c>
      <c r="AI80" s="43" t="n">
        <f aca="false">$G80</f>
        <v>0.0607</v>
      </c>
      <c r="AJ80" s="63" t="n">
        <f aca="false">AH80*AI80*AJ$7</f>
        <v>72840</v>
      </c>
      <c r="AK80" s="10" t="n">
        <f aca="false">$F80</f>
        <v>40000</v>
      </c>
      <c r="AL80" s="43" t="n">
        <f aca="false">$G80</f>
        <v>0.0607</v>
      </c>
      <c r="AM80" s="63" t="n">
        <f aca="false">AK80*AL80*AM$7</f>
        <v>75268</v>
      </c>
      <c r="AN80" s="10" t="n">
        <f aca="false">$F80</f>
        <v>40000</v>
      </c>
      <c r="AO80" s="43" t="n">
        <f aca="false">$G80</f>
        <v>0.0607</v>
      </c>
      <c r="AP80" s="63" t="n">
        <f aca="false">AN80*AO80*AP$7</f>
        <v>72840</v>
      </c>
      <c r="AQ80" s="10" t="n">
        <f aca="false">$F80</f>
        <v>40000</v>
      </c>
      <c r="AR80" s="43" t="n">
        <f aca="false">$G80</f>
        <v>0.0607</v>
      </c>
      <c r="AS80" s="63" t="n">
        <f aca="false">AQ80*AR80*AS$7</f>
        <v>75268</v>
      </c>
      <c r="AT80" s="63"/>
      <c r="AV80" s="65" t="n">
        <f aca="false">AS80+AP80+AM80+AJ80+AG80+AD80+AA80+X80+U80+R80+O80+L80</f>
        <v>886220</v>
      </c>
    </row>
    <row r="81" customFormat="false" ht="12.75" hidden="false" customHeight="false" outlineLevel="0" collapsed="false">
      <c r="A81" s="42" t="n">
        <v>27377</v>
      </c>
      <c r="B81" s="0" t="s">
        <v>133</v>
      </c>
      <c r="C81" s="0" t="s">
        <v>348</v>
      </c>
      <c r="D81" s="64"/>
      <c r="E81" s="64"/>
      <c r="F81" s="7" t="n">
        <v>10000</v>
      </c>
      <c r="G81" s="43" t="n">
        <v>0.0407</v>
      </c>
      <c r="H81" s="93" t="n">
        <v>0.0093</v>
      </c>
      <c r="I81" s="43" t="n">
        <f aca="false">SUM(G81:H81)</f>
        <v>0.05</v>
      </c>
      <c r="J81" s="10" t="n">
        <f aca="false">$F81</f>
        <v>10000</v>
      </c>
      <c r="K81" s="43" t="n">
        <f aca="false">$G81</f>
        <v>0.0407</v>
      </c>
      <c r="L81" s="63" t="n">
        <f aca="false">J81*K81*L$7</f>
        <v>12617</v>
      </c>
      <c r="M81" s="10" t="n">
        <f aca="false">$F81</f>
        <v>10000</v>
      </c>
      <c r="N81" s="43" t="n">
        <f aca="false">$G81</f>
        <v>0.0407</v>
      </c>
      <c r="O81" s="63" t="n">
        <f aca="false">M81*N81*O$7</f>
        <v>11396</v>
      </c>
      <c r="P81" s="10" t="n">
        <v>0</v>
      </c>
      <c r="Q81" s="43" t="n">
        <f aca="false">$G81</f>
        <v>0.0407</v>
      </c>
      <c r="R81" s="63" t="n">
        <f aca="false">P81*Q81*R$7</f>
        <v>0</v>
      </c>
      <c r="S81" s="10" t="n">
        <v>0</v>
      </c>
      <c r="T81" s="43" t="n">
        <f aca="false">$G81</f>
        <v>0.0407</v>
      </c>
      <c r="U81" s="63" t="n">
        <f aca="false">S81*T81*U$7</f>
        <v>0</v>
      </c>
      <c r="V81" s="10" t="n">
        <v>0</v>
      </c>
      <c r="W81" s="43" t="n">
        <f aca="false">$G81</f>
        <v>0.0407</v>
      </c>
      <c r="X81" s="63" t="n">
        <f aca="false">V81*W81*X$7</f>
        <v>0</v>
      </c>
      <c r="Y81" s="10" t="n">
        <v>0</v>
      </c>
      <c r="Z81" s="43" t="n">
        <f aca="false">$G81</f>
        <v>0.0407</v>
      </c>
      <c r="AA81" s="63" t="n">
        <f aca="false">Y81*Z81*AA$7</f>
        <v>0</v>
      </c>
      <c r="AB81" s="10" t="n">
        <v>0</v>
      </c>
      <c r="AC81" s="43" t="n">
        <f aca="false">$G81</f>
        <v>0.0407</v>
      </c>
      <c r="AD81" s="63" t="n">
        <f aca="false">AB81*AC81*AD$7</f>
        <v>0</v>
      </c>
      <c r="AE81" s="10" t="n">
        <v>0</v>
      </c>
      <c r="AF81" s="43" t="n">
        <f aca="false">$G81</f>
        <v>0.0407</v>
      </c>
      <c r="AG81" s="63" t="n">
        <f aca="false">AE81*AF81*AG$7</f>
        <v>0</v>
      </c>
      <c r="AH81" s="10" t="n">
        <v>0</v>
      </c>
      <c r="AI81" s="43" t="n">
        <f aca="false">$G81</f>
        <v>0.0407</v>
      </c>
      <c r="AJ81" s="63" t="n">
        <f aca="false">AH81*AI81*AJ$7</f>
        <v>0</v>
      </c>
      <c r="AK81" s="10" t="n">
        <v>0</v>
      </c>
      <c r="AL81" s="43" t="n">
        <f aca="false">$G81</f>
        <v>0.0407</v>
      </c>
      <c r="AM81" s="63" t="n">
        <f aca="false">AK81*AL81*AM$7</f>
        <v>0</v>
      </c>
      <c r="AN81" s="10" t="n">
        <v>0</v>
      </c>
      <c r="AO81" s="43" t="n">
        <f aca="false">$G81</f>
        <v>0.0407</v>
      </c>
      <c r="AP81" s="63" t="n">
        <f aca="false">AN81*AO81*AP$7</f>
        <v>0</v>
      </c>
      <c r="AQ81" s="10" t="n">
        <v>0</v>
      </c>
      <c r="AR81" s="43" t="n">
        <f aca="false">$G81</f>
        <v>0.0407</v>
      </c>
      <c r="AS81" s="63" t="n">
        <f aca="false">AQ81*AR81*AS$7</f>
        <v>0</v>
      </c>
      <c r="AT81" s="63"/>
      <c r="AV81" s="65" t="n">
        <f aca="false">AS81+AP81+AM81+AJ81+AG81+AD81+AA81+X81+U81+R81+O81+L81</f>
        <v>24013</v>
      </c>
    </row>
    <row r="82" customFormat="false" ht="12.75" hidden="false" customHeight="false" outlineLevel="0" collapsed="false">
      <c r="A82" s="600" t="n">
        <v>25025</v>
      </c>
      <c r="B82" s="600" t="s">
        <v>544</v>
      </c>
      <c r="D82" s="589" t="s">
        <v>589</v>
      </c>
      <c r="E82" s="589" t="n">
        <v>39051</v>
      </c>
      <c r="F82" s="69" t="n">
        <v>80000</v>
      </c>
      <c r="G82" s="43" t="n">
        <v>0.1346</v>
      </c>
      <c r="H82" s="93" t="n">
        <v>0.0104</v>
      </c>
      <c r="I82" s="43" t="n">
        <f aca="false">SUM(G82:H82)</f>
        <v>0.145</v>
      </c>
      <c r="J82" s="10" t="n">
        <f aca="false">$F82</f>
        <v>80000</v>
      </c>
      <c r="K82" s="43" t="n">
        <f aca="false">$G82</f>
        <v>0.1346</v>
      </c>
      <c r="L82" s="63" t="n">
        <f aca="false">J82*K82*L$7</f>
        <v>333808</v>
      </c>
      <c r="M82" s="10" t="n">
        <f aca="false">$F82</f>
        <v>80000</v>
      </c>
      <c r="N82" s="43" t="n">
        <f aca="false">$G82</f>
        <v>0.1346</v>
      </c>
      <c r="O82" s="63" t="n">
        <f aca="false">M82*N82*O$7</f>
        <v>301504</v>
      </c>
      <c r="P82" s="10" t="n">
        <f aca="false">$F82</f>
        <v>80000</v>
      </c>
      <c r="Q82" s="43" t="n">
        <f aca="false">$G82</f>
        <v>0.1346</v>
      </c>
      <c r="R82" s="63" t="n">
        <f aca="false">P82*Q82*R$7</f>
        <v>333808</v>
      </c>
      <c r="S82" s="10" t="n">
        <f aca="false">$F82</f>
        <v>80000</v>
      </c>
      <c r="T82" s="43" t="n">
        <f aca="false">$G82</f>
        <v>0.1346</v>
      </c>
      <c r="U82" s="63" t="n">
        <f aca="false">S82*T82*U$7</f>
        <v>323040</v>
      </c>
      <c r="V82" s="10" t="n">
        <f aca="false">$F82</f>
        <v>80000</v>
      </c>
      <c r="W82" s="43" t="n">
        <f aca="false">$G82</f>
        <v>0.1346</v>
      </c>
      <c r="X82" s="63" t="n">
        <f aca="false">V82*W82*X$7</f>
        <v>333808</v>
      </c>
      <c r="Y82" s="10" t="n">
        <f aca="false">$F82</f>
        <v>80000</v>
      </c>
      <c r="Z82" s="43" t="n">
        <f aca="false">$G82</f>
        <v>0.1346</v>
      </c>
      <c r="AA82" s="63" t="n">
        <f aca="false">Y82*Z82*AA$7</f>
        <v>323040</v>
      </c>
      <c r="AB82" s="10" t="n">
        <f aca="false">$F82</f>
        <v>80000</v>
      </c>
      <c r="AC82" s="43" t="n">
        <f aca="false">$G82</f>
        <v>0.1346</v>
      </c>
      <c r="AD82" s="63" t="n">
        <f aca="false">AB82*AC82*AD$7</f>
        <v>333808</v>
      </c>
      <c r="AE82" s="10" t="n">
        <f aca="false">$F82</f>
        <v>80000</v>
      </c>
      <c r="AF82" s="43" t="n">
        <f aca="false">$G82</f>
        <v>0.1346</v>
      </c>
      <c r="AG82" s="63" t="n">
        <f aca="false">AE82*AF82*AG$7</f>
        <v>333808</v>
      </c>
      <c r="AH82" s="10" t="n">
        <f aca="false">$F82</f>
        <v>80000</v>
      </c>
      <c r="AI82" s="43" t="n">
        <f aca="false">$G82</f>
        <v>0.1346</v>
      </c>
      <c r="AJ82" s="63" t="n">
        <f aca="false">AH82*AI82*AJ$7</f>
        <v>323040</v>
      </c>
      <c r="AK82" s="10" t="n">
        <f aca="false">$F82</f>
        <v>80000</v>
      </c>
      <c r="AL82" s="43" t="n">
        <f aca="false">$G82</f>
        <v>0.1346</v>
      </c>
      <c r="AM82" s="63" t="n">
        <f aca="false">AK82*AL82*AM$7</f>
        <v>333808</v>
      </c>
      <c r="AN82" s="10" t="n">
        <f aca="false">$F82</f>
        <v>80000</v>
      </c>
      <c r="AO82" s="43" t="n">
        <f aca="false">$G82</f>
        <v>0.1346</v>
      </c>
      <c r="AP82" s="63" t="n">
        <f aca="false">AN82*AO82*AP$7</f>
        <v>323040</v>
      </c>
      <c r="AQ82" s="10" t="n">
        <f aca="false">$F82</f>
        <v>80000</v>
      </c>
      <c r="AR82" s="43" t="n">
        <f aca="false">$G82</f>
        <v>0.1346</v>
      </c>
      <c r="AS82" s="63" t="n">
        <f aca="false">AQ82*AR82*AS$7</f>
        <v>333808</v>
      </c>
      <c r="AT82" s="63"/>
      <c r="AV82" s="65" t="n">
        <f aca="false">AS82+AP82+AM82+AJ82+AG82+AD82+AA82+X82+U82+R82+O82+L82</f>
        <v>3930320</v>
      </c>
    </row>
    <row r="83" customFormat="false" ht="12.75" hidden="false" customHeight="false" outlineLevel="0" collapsed="false">
      <c r="A83" s="66" t="s">
        <v>131</v>
      </c>
      <c r="B83" s="66" t="s">
        <v>132</v>
      </c>
      <c r="D83" s="68" t="n">
        <v>34851</v>
      </c>
      <c r="E83" s="68" t="n">
        <v>37407</v>
      </c>
      <c r="F83" s="69" t="n">
        <v>35714</v>
      </c>
      <c r="G83" s="43" t="n">
        <v>0.0957</v>
      </c>
      <c r="H83" s="93" t="n">
        <v>0.0093</v>
      </c>
      <c r="I83" s="43" t="n">
        <f aca="false">SUM(G83:H83)</f>
        <v>0.105</v>
      </c>
      <c r="J83" s="10" t="n">
        <f aca="false">$F83</f>
        <v>35714</v>
      </c>
      <c r="K83" s="43" t="n">
        <f aca="false">$G83</f>
        <v>0.0957</v>
      </c>
      <c r="L83" s="63" t="n">
        <f aca="false">J83*K83*L$7</f>
        <v>105952.7238</v>
      </c>
      <c r="M83" s="10" t="n">
        <f aca="false">$F83</f>
        <v>35714</v>
      </c>
      <c r="N83" s="43" t="n">
        <f aca="false">$G83</f>
        <v>0.0957</v>
      </c>
      <c r="O83" s="63" t="n">
        <f aca="false">M83*N83*O$7</f>
        <v>95699.2344</v>
      </c>
      <c r="P83" s="10" t="n">
        <f aca="false">$F83</f>
        <v>35714</v>
      </c>
      <c r="Q83" s="43" t="n">
        <f aca="false">$G83</f>
        <v>0.0957</v>
      </c>
      <c r="R83" s="63" t="n">
        <f aca="false">P83*Q83*R$7</f>
        <v>105952.7238</v>
      </c>
      <c r="S83" s="10" t="n">
        <f aca="false">$F83</f>
        <v>35714</v>
      </c>
      <c r="T83" s="43" t="n">
        <f aca="false">$G83</f>
        <v>0.0957</v>
      </c>
      <c r="U83" s="63" t="n">
        <f aca="false">S83*T83*U$7</f>
        <v>102534.894</v>
      </c>
      <c r="V83" s="10" t="n">
        <f aca="false">$F83</f>
        <v>35714</v>
      </c>
      <c r="W83" s="43" t="n">
        <f aca="false">$G83</f>
        <v>0.0957</v>
      </c>
      <c r="X83" s="63" t="n">
        <f aca="false">V83*W83*X$7</f>
        <v>105952.7238</v>
      </c>
      <c r="Y83" s="10" t="n">
        <f aca="false">$F83</f>
        <v>35714</v>
      </c>
      <c r="Z83" s="43" t="n">
        <f aca="false">$G83</f>
        <v>0.0957</v>
      </c>
      <c r="AA83" s="63" t="n">
        <f aca="false">Y83*Z83*AA$7</f>
        <v>102534.894</v>
      </c>
      <c r="AB83" s="10" t="n">
        <f aca="false">$F83</f>
        <v>35714</v>
      </c>
      <c r="AC83" s="43" t="n">
        <f aca="false">$G83</f>
        <v>0.0957</v>
      </c>
      <c r="AD83" s="63" t="n">
        <f aca="false">AB83*AC83*AD$7</f>
        <v>105952.7238</v>
      </c>
      <c r="AE83" s="10" t="n">
        <f aca="false">$F83</f>
        <v>35714</v>
      </c>
      <c r="AF83" s="43" t="n">
        <f aca="false">$G83</f>
        <v>0.0957</v>
      </c>
      <c r="AG83" s="63" t="n">
        <f aca="false">AE83*AF83*AG$7</f>
        <v>105952.7238</v>
      </c>
      <c r="AH83" s="10" t="n">
        <f aca="false">$F83</f>
        <v>35714</v>
      </c>
      <c r="AI83" s="43" t="n">
        <f aca="false">$G83</f>
        <v>0.0957</v>
      </c>
      <c r="AJ83" s="63" t="n">
        <f aca="false">AH83*AI83*AJ$7</f>
        <v>102534.894</v>
      </c>
      <c r="AK83" s="10" t="n">
        <f aca="false">$F83</f>
        <v>35714</v>
      </c>
      <c r="AL83" s="43" t="n">
        <f aca="false">$G83</f>
        <v>0.0957</v>
      </c>
      <c r="AM83" s="63" t="n">
        <f aca="false">AK83*AL83*AM$7</f>
        <v>105952.7238</v>
      </c>
      <c r="AN83" s="10" t="n">
        <f aca="false">$F83</f>
        <v>35714</v>
      </c>
      <c r="AO83" s="43" t="n">
        <f aca="false">$G83</f>
        <v>0.0957</v>
      </c>
      <c r="AP83" s="63" t="n">
        <f aca="false">AN83*AO83*AP$7</f>
        <v>102534.894</v>
      </c>
      <c r="AQ83" s="10" t="n">
        <f aca="false">$F83</f>
        <v>35714</v>
      </c>
      <c r="AR83" s="43" t="n">
        <f aca="false">$G83</f>
        <v>0.0957</v>
      </c>
      <c r="AS83" s="63" t="n">
        <f aca="false">AQ83*AR83*AS$7</f>
        <v>105952.7238</v>
      </c>
      <c r="AT83" s="63"/>
      <c r="AV83" s="65" t="n">
        <f aca="false">AS83+AP83+AM83+AJ83+AG83+AD83+AA83+X83+U83+R83+O83+L83</f>
        <v>1247507.877</v>
      </c>
    </row>
    <row r="84" customFormat="false" ht="12.75" hidden="false" customHeight="false" outlineLevel="0" collapsed="false">
      <c r="A84" s="600" t="n">
        <v>24754</v>
      </c>
      <c r="B84" s="600" t="s">
        <v>540</v>
      </c>
      <c r="D84" s="589" t="s">
        <v>541</v>
      </c>
      <c r="E84" s="68" t="n">
        <v>38472</v>
      </c>
      <c r="F84" s="777" t="n">
        <v>1000</v>
      </c>
      <c r="G84" s="43" t="n">
        <v>0.0907</v>
      </c>
      <c r="H84" s="93" t="n">
        <v>0.0093</v>
      </c>
      <c r="I84" s="43" t="n">
        <f aca="false">SUM(G84:H84)</f>
        <v>0.1</v>
      </c>
      <c r="J84" s="10" t="n">
        <f aca="false">$F84</f>
        <v>1000</v>
      </c>
      <c r="K84" s="43" t="n">
        <f aca="false">$G84</f>
        <v>0.0907</v>
      </c>
      <c r="L84" s="63" t="n">
        <f aca="false">J84*K84*L$7</f>
        <v>2811.7</v>
      </c>
      <c r="M84" s="10" t="n">
        <f aca="false">$F84</f>
        <v>1000</v>
      </c>
      <c r="N84" s="43" t="n">
        <f aca="false">$G84</f>
        <v>0.0907</v>
      </c>
      <c r="O84" s="63" t="n">
        <f aca="false">M84*N84*O$7</f>
        <v>2539.6</v>
      </c>
      <c r="P84" s="10" t="n">
        <f aca="false">$F84</f>
        <v>1000</v>
      </c>
      <c r="Q84" s="43" t="n">
        <f aca="false">$G84</f>
        <v>0.0907</v>
      </c>
      <c r="R84" s="63" t="n">
        <f aca="false">P84*Q84*R$7</f>
        <v>2811.7</v>
      </c>
      <c r="S84" s="10" t="n">
        <f aca="false">$F84</f>
        <v>1000</v>
      </c>
      <c r="T84" s="43" t="n">
        <f aca="false">$G84</f>
        <v>0.0907</v>
      </c>
      <c r="U84" s="63" t="n">
        <f aca="false">S84*T84*U$7</f>
        <v>2721</v>
      </c>
      <c r="V84" s="10" t="n">
        <f aca="false">$F84</f>
        <v>1000</v>
      </c>
      <c r="W84" s="43" t="n">
        <f aca="false">$G84</f>
        <v>0.0907</v>
      </c>
      <c r="X84" s="63" t="n">
        <f aca="false">V84*W84*X$7</f>
        <v>2811.7</v>
      </c>
      <c r="Y84" s="10" t="n">
        <f aca="false">$F84</f>
        <v>1000</v>
      </c>
      <c r="Z84" s="43" t="n">
        <f aca="false">$G84</f>
        <v>0.0907</v>
      </c>
      <c r="AA84" s="63" t="n">
        <f aca="false">Y84*Z84*AA$7</f>
        <v>2721</v>
      </c>
      <c r="AB84" s="10" t="n">
        <f aca="false">$F84</f>
        <v>1000</v>
      </c>
      <c r="AC84" s="43" t="n">
        <f aca="false">$G84</f>
        <v>0.0907</v>
      </c>
      <c r="AD84" s="63" t="n">
        <f aca="false">AB84*AC84*AD$7</f>
        <v>2811.7</v>
      </c>
      <c r="AE84" s="10" t="n">
        <f aca="false">$F84</f>
        <v>1000</v>
      </c>
      <c r="AF84" s="43" t="n">
        <f aca="false">$G84</f>
        <v>0.0907</v>
      </c>
      <c r="AG84" s="63" t="n">
        <f aca="false">AE84*AF84*AG$7</f>
        <v>2811.7</v>
      </c>
      <c r="AH84" s="10" t="n">
        <f aca="false">$F84</f>
        <v>1000</v>
      </c>
      <c r="AI84" s="43" t="n">
        <f aca="false">$G84</f>
        <v>0.0907</v>
      </c>
      <c r="AJ84" s="63" t="n">
        <f aca="false">AH84*AI84*AJ$7</f>
        <v>2721</v>
      </c>
      <c r="AK84" s="10" t="n">
        <f aca="false">$F84</f>
        <v>1000</v>
      </c>
      <c r="AL84" s="43" t="n">
        <f aca="false">$G84</f>
        <v>0.0907</v>
      </c>
      <c r="AM84" s="63" t="n">
        <f aca="false">AK84*AL84*AM$7</f>
        <v>2811.7</v>
      </c>
      <c r="AN84" s="10" t="n">
        <f aca="false">$F84</f>
        <v>1000</v>
      </c>
      <c r="AO84" s="43" t="n">
        <f aca="false">$G84</f>
        <v>0.0907</v>
      </c>
      <c r="AP84" s="63" t="n">
        <f aca="false">AN84*AO84*AP$7</f>
        <v>2721</v>
      </c>
      <c r="AQ84" s="10" t="n">
        <f aca="false">$F84</f>
        <v>1000</v>
      </c>
      <c r="AR84" s="43" t="n">
        <f aca="false">$G84</f>
        <v>0.0907</v>
      </c>
      <c r="AS84" s="63" t="n">
        <f aca="false">AQ84*AR84*AS$7</f>
        <v>2811.7</v>
      </c>
      <c r="AT84" s="63"/>
      <c r="AV84" s="65" t="n">
        <f aca="false">AS84+AP84+AM84+AJ84+AG84+AD84+AA84+X84+U84+R84+O84+L84</f>
        <v>33105.5</v>
      </c>
    </row>
    <row r="85" customFormat="false" ht="12.75" hidden="false" customHeight="false" outlineLevel="0" collapsed="false">
      <c r="A85" s="600" t="n">
        <v>25031</v>
      </c>
      <c r="B85" s="600" t="s">
        <v>544</v>
      </c>
      <c r="D85" s="589" t="n">
        <v>35400</v>
      </c>
      <c r="E85" s="589" t="n">
        <v>39051</v>
      </c>
      <c r="F85" s="777" t="n">
        <v>0</v>
      </c>
      <c r="G85" s="43" t="n">
        <v>0</v>
      </c>
      <c r="H85" s="93" t="n">
        <v>0</v>
      </c>
      <c r="I85" s="43" t="n">
        <f aca="false">SUM(G85:H85)</f>
        <v>0</v>
      </c>
      <c r="J85" s="10" t="n">
        <f aca="false">$F85</f>
        <v>0</v>
      </c>
      <c r="K85" s="43" t="n">
        <f aca="false">$G85</f>
        <v>0</v>
      </c>
      <c r="L85" s="63" t="n">
        <f aca="false">J85*K85*L$7</f>
        <v>0</v>
      </c>
      <c r="M85" s="10" t="n">
        <f aca="false">$F85</f>
        <v>0</v>
      </c>
      <c r="N85" s="43" t="n">
        <f aca="false">$G85</f>
        <v>0</v>
      </c>
      <c r="O85" s="63" t="n">
        <f aca="false">M85*N85*O$7</f>
        <v>0</v>
      </c>
      <c r="P85" s="10" t="n">
        <f aca="false">$F85</f>
        <v>0</v>
      </c>
      <c r="Q85" s="43" t="n">
        <f aca="false">$G85</f>
        <v>0</v>
      </c>
      <c r="R85" s="63" t="n">
        <f aca="false">P85*Q85*R$7</f>
        <v>0</v>
      </c>
      <c r="S85" s="10" t="n">
        <f aca="false">$F85</f>
        <v>0</v>
      </c>
      <c r="T85" s="43" t="n">
        <f aca="false">$G85</f>
        <v>0</v>
      </c>
      <c r="U85" s="63" t="n">
        <f aca="false">S85*T85*U$7</f>
        <v>0</v>
      </c>
      <c r="V85" s="10" t="n">
        <f aca="false">$F85</f>
        <v>0</v>
      </c>
      <c r="W85" s="43" t="n">
        <f aca="false">$G85</f>
        <v>0</v>
      </c>
      <c r="X85" s="63" t="n">
        <f aca="false">V85*W85*X$7</f>
        <v>0</v>
      </c>
      <c r="Y85" s="10" t="n">
        <f aca="false">$F85</f>
        <v>0</v>
      </c>
      <c r="Z85" s="43" t="n">
        <f aca="false">$G85</f>
        <v>0</v>
      </c>
      <c r="AA85" s="63" t="n">
        <f aca="false">Y85*Z85*AA$7</f>
        <v>0</v>
      </c>
      <c r="AB85" s="10" t="n">
        <f aca="false">$F85</f>
        <v>0</v>
      </c>
      <c r="AC85" s="43" t="n">
        <f aca="false">$G85</f>
        <v>0</v>
      </c>
      <c r="AD85" s="63" t="n">
        <f aca="false">AB85*AC85*AD$7</f>
        <v>0</v>
      </c>
      <c r="AE85" s="10" t="n">
        <f aca="false">$F85</f>
        <v>0</v>
      </c>
      <c r="AF85" s="43" t="n">
        <f aca="false">$G85</f>
        <v>0</v>
      </c>
      <c r="AG85" s="63" t="n">
        <f aca="false">AE85*AF85*AG$7</f>
        <v>0</v>
      </c>
      <c r="AH85" s="10" t="n">
        <f aca="false">$F85</f>
        <v>0</v>
      </c>
      <c r="AI85" s="43" t="n">
        <f aca="false">$G85</f>
        <v>0</v>
      </c>
      <c r="AJ85" s="63" t="n">
        <f aca="false">AH85*AI85*AJ$7</f>
        <v>0</v>
      </c>
      <c r="AK85" s="10" t="n">
        <f aca="false">$F85</f>
        <v>0</v>
      </c>
      <c r="AL85" s="43" t="n">
        <f aca="false">$G85</f>
        <v>0</v>
      </c>
      <c r="AM85" s="63" t="n">
        <f aca="false">AK85*AL85*AM$7</f>
        <v>0</v>
      </c>
      <c r="AN85" s="10" t="n">
        <f aca="false">$F85</f>
        <v>0</v>
      </c>
      <c r="AO85" s="43" t="n">
        <f aca="false">$G85</f>
        <v>0</v>
      </c>
      <c r="AP85" s="63" t="n">
        <f aca="false">AN85*AO85*AP$7</f>
        <v>0</v>
      </c>
      <c r="AQ85" s="10" t="n">
        <f aca="false">$F85</f>
        <v>0</v>
      </c>
      <c r="AR85" s="43" t="n">
        <f aca="false">$G85</f>
        <v>0</v>
      </c>
      <c r="AS85" s="63" t="n">
        <f aca="false">AQ85*AR85*AS$7</f>
        <v>0</v>
      </c>
      <c r="AT85" s="63"/>
      <c r="AV85" s="65" t="n">
        <f aca="false">AS85+AP85+AM85+AJ85+AG85+AD85+AA85+X85+U85+R85+O85+L85</f>
        <v>0</v>
      </c>
    </row>
    <row r="86" customFormat="false" ht="12.75" hidden="false" customHeight="false" outlineLevel="0" collapsed="false">
      <c r="A86" s="610" t="n">
        <v>25374</v>
      </c>
      <c r="B86" s="610" t="s">
        <v>546</v>
      </c>
      <c r="D86" s="604" t="n">
        <v>35947</v>
      </c>
      <c r="E86" s="604" t="n">
        <v>37225</v>
      </c>
      <c r="F86" s="778" t="n">
        <v>23000</v>
      </c>
      <c r="G86" s="43" t="n">
        <v>0.0407</v>
      </c>
      <c r="H86" s="93" t="n">
        <v>0.0093</v>
      </c>
      <c r="I86" s="43" t="n">
        <f aca="false">SUM(G86:H86)</f>
        <v>0.05</v>
      </c>
      <c r="J86" s="10" t="n">
        <f aca="false">$F86</f>
        <v>23000</v>
      </c>
      <c r="K86" s="43" t="n">
        <f aca="false">$G86</f>
        <v>0.0407</v>
      </c>
      <c r="L86" s="63" t="n">
        <f aca="false">J86*K86*L$7</f>
        <v>29019.1</v>
      </c>
      <c r="M86" s="10" t="n">
        <f aca="false">$F86</f>
        <v>23000</v>
      </c>
      <c r="N86" s="43" t="n">
        <f aca="false">$G86</f>
        <v>0.0407</v>
      </c>
      <c r="O86" s="63" t="n">
        <f aca="false">M86*N86*O$7</f>
        <v>26210.8</v>
      </c>
      <c r="P86" s="10" t="n">
        <f aca="false">$F86</f>
        <v>23000</v>
      </c>
      <c r="Q86" s="43" t="n">
        <f aca="false">$G86</f>
        <v>0.0407</v>
      </c>
      <c r="R86" s="63" t="n">
        <f aca="false">P86*Q86*R$7</f>
        <v>29019.1</v>
      </c>
      <c r="S86" s="10" t="n">
        <f aca="false">$F86</f>
        <v>23000</v>
      </c>
      <c r="T86" s="43" t="n">
        <f aca="false">$G86</f>
        <v>0.0407</v>
      </c>
      <c r="U86" s="63" t="n">
        <f aca="false">S86*T86*U$7</f>
        <v>28083</v>
      </c>
      <c r="V86" s="10" t="n">
        <f aca="false">$F86</f>
        <v>23000</v>
      </c>
      <c r="W86" s="43" t="n">
        <f aca="false">$G86</f>
        <v>0.0407</v>
      </c>
      <c r="X86" s="63" t="n">
        <f aca="false">V86*W86*X$7</f>
        <v>29019.1</v>
      </c>
      <c r="Y86" s="10" t="n">
        <f aca="false">$F86</f>
        <v>23000</v>
      </c>
      <c r="Z86" s="43" t="n">
        <f aca="false">$G86</f>
        <v>0.0407</v>
      </c>
      <c r="AA86" s="63" t="n">
        <f aca="false">Y86*Z86*AA$7</f>
        <v>28083</v>
      </c>
      <c r="AB86" s="10" t="n">
        <f aca="false">$F86</f>
        <v>23000</v>
      </c>
      <c r="AC86" s="43" t="n">
        <f aca="false">$G86</f>
        <v>0.0407</v>
      </c>
      <c r="AD86" s="63" t="n">
        <f aca="false">AB86*AC86*AD$7</f>
        <v>29019.1</v>
      </c>
      <c r="AE86" s="10" t="n">
        <f aca="false">$F86</f>
        <v>23000</v>
      </c>
      <c r="AF86" s="43" t="n">
        <f aca="false">$G86</f>
        <v>0.0407</v>
      </c>
      <c r="AG86" s="63" t="n">
        <f aca="false">AE86*AF86*AG$7</f>
        <v>29019.1</v>
      </c>
      <c r="AH86" s="10" t="n">
        <f aca="false">$F86</f>
        <v>23000</v>
      </c>
      <c r="AI86" s="43" t="n">
        <f aca="false">$G86</f>
        <v>0.0407</v>
      </c>
      <c r="AJ86" s="63" t="n">
        <f aca="false">AH86*AI86*AJ$7</f>
        <v>28083</v>
      </c>
      <c r="AK86" s="10" t="n">
        <f aca="false">$F86</f>
        <v>23000</v>
      </c>
      <c r="AL86" s="43" t="n">
        <f aca="false">$G86</f>
        <v>0.0407</v>
      </c>
      <c r="AM86" s="63" t="n">
        <f aca="false">AK86*AL86*AM$7</f>
        <v>29019.1</v>
      </c>
      <c r="AN86" s="10" t="n">
        <f aca="false">$F86</f>
        <v>23000</v>
      </c>
      <c r="AO86" s="43" t="n">
        <f aca="false">$G86</f>
        <v>0.0407</v>
      </c>
      <c r="AP86" s="63" t="n">
        <f aca="false">AN86*AO86*AP$7</f>
        <v>28083</v>
      </c>
      <c r="AQ86" s="10" t="n">
        <f aca="false">$F86</f>
        <v>23000</v>
      </c>
      <c r="AR86" s="43" t="n">
        <f aca="false">$G86</f>
        <v>0.0407</v>
      </c>
      <c r="AS86" s="63" t="n">
        <f aca="false">AQ86*AR86*AS$7</f>
        <v>29019.1</v>
      </c>
      <c r="AT86" s="63"/>
      <c r="AV86" s="65" t="n">
        <f aca="false">AS86+AP86+AM86+AJ86+AG86+AD86+AA86+X86+U86+R86+O86+L86</f>
        <v>341676.5</v>
      </c>
    </row>
    <row r="87" customFormat="false" ht="12.75" hidden="false" customHeight="false" outlineLevel="0" collapsed="false">
      <c r="A87" s="617" t="n">
        <v>25394</v>
      </c>
      <c r="B87" s="617" t="s">
        <v>548</v>
      </c>
      <c r="D87" s="95"/>
      <c r="E87" s="95"/>
      <c r="F87" s="779" t="n">
        <v>5000</v>
      </c>
      <c r="G87" s="43" t="n">
        <v>0</v>
      </c>
      <c r="H87" s="93" t="n">
        <v>0</v>
      </c>
      <c r="I87" s="43" t="n">
        <f aca="false">SUM(G87:H87)</f>
        <v>0</v>
      </c>
      <c r="J87" s="10" t="n">
        <f aca="false">$F87</f>
        <v>5000</v>
      </c>
      <c r="K87" s="43" t="n">
        <f aca="false">$G87</f>
        <v>0</v>
      </c>
      <c r="L87" s="63" t="n">
        <f aca="false">J87*K87*L$7</f>
        <v>0</v>
      </c>
      <c r="M87" s="10" t="n">
        <f aca="false">$F87</f>
        <v>5000</v>
      </c>
      <c r="N87" s="43" t="n">
        <f aca="false">$G87</f>
        <v>0</v>
      </c>
      <c r="O87" s="63" t="n">
        <f aca="false">M87*N87*O$7</f>
        <v>0</v>
      </c>
      <c r="P87" s="10" t="n">
        <f aca="false">$F87</f>
        <v>5000</v>
      </c>
      <c r="Q87" s="43" t="n">
        <f aca="false">$G87</f>
        <v>0</v>
      </c>
      <c r="R87" s="63" t="n">
        <f aca="false">P87*Q87*R$7</f>
        <v>0</v>
      </c>
      <c r="S87" s="10" t="n">
        <f aca="false">$F87</f>
        <v>5000</v>
      </c>
      <c r="T87" s="43" t="n">
        <f aca="false">$G87</f>
        <v>0</v>
      </c>
      <c r="U87" s="63" t="n">
        <f aca="false">S87*T87*U$7</f>
        <v>0</v>
      </c>
      <c r="V87" s="10" t="n">
        <f aca="false">$F87</f>
        <v>5000</v>
      </c>
      <c r="W87" s="43" t="n">
        <f aca="false">$G87</f>
        <v>0</v>
      </c>
      <c r="X87" s="63" t="n">
        <f aca="false">V87*W87*X$7</f>
        <v>0</v>
      </c>
      <c r="Y87" s="10" t="n">
        <f aca="false">$F87</f>
        <v>5000</v>
      </c>
      <c r="Z87" s="43" t="n">
        <f aca="false">$G87</f>
        <v>0</v>
      </c>
      <c r="AA87" s="63" t="n">
        <f aca="false">Y87*Z87*AA$7</f>
        <v>0</v>
      </c>
      <c r="AB87" s="10" t="n">
        <f aca="false">$F87</f>
        <v>5000</v>
      </c>
      <c r="AC87" s="43" t="n">
        <f aca="false">$G87</f>
        <v>0</v>
      </c>
      <c r="AD87" s="63" t="n">
        <f aca="false">AB87*AC87*AD$7</f>
        <v>0</v>
      </c>
      <c r="AE87" s="10" t="n">
        <f aca="false">$F87</f>
        <v>5000</v>
      </c>
      <c r="AF87" s="43" t="n">
        <f aca="false">$G87</f>
        <v>0</v>
      </c>
      <c r="AG87" s="63" t="n">
        <f aca="false">AE87*AF87*AG$7</f>
        <v>0</v>
      </c>
      <c r="AH87" s="10" t="n">
        <f aca="false">$F87</f>
        <v>5000</v>
      </c>
      <c r="AI87" s="43" t="n">
        <f aca="false">$G87</f>
        <v>0</v>
      </c>
      <c r="AJ87" s="63" t="n">
        <f aca="false">AH87*AI87*AJ$7</f>
        <v>0</v>
      </c>
      <c r="AK87" s="10" t="n">
        <f aca="false">$F87</f>
        <v>5000</v>
      </c>
      <c r="AL87" s="43" t="n">
        <f aca="false">$G87</f>
        <v>0</v>
      </c>
      <c r="AM87" s="63" t="n">
        <f aca="false">AK87*AL87*AM$7</f>
        <v>0</v>
      </c>
      <c r="AN87" s="10" t="n">
        <f aca="false">$F87</f>
        <v>5000</v>
      </c>
      <c r="AO87" s="43" t="n">
        <f aca="false">$G87</f>
        <v>0</v>
      </c>
      <c r="AP87" s="63" t="n">
        <f aca="false">AN87*AO87*AP$7</f>
        <v>0</v>
      </c>
      <c r="AQ87" s="10" t="n">
        <f aca="false">$F87</f>
        <v>5000</v>
      </c>
      <c r="AR87" s="43" t="n">
        <f aca="false">$G87</f>
        <v>0</v>
      </c>
      <c r="AS87" s="63" t="n">
        <f aca="false">AQ87*AR87*AS$7</f>
        <v>0</v>
      </c>
      <c r="AT87" s="63"/>
      <c r="AV87" s="65" t="n">
        <f aca="false">AS87+AP87+AM87+AJ87+AG87+AD87+AA87+X87+U87+R87+O87+L87</f>
        <v>0</v>
      </c>
    </row>
    <row r="88" customFormat="false" ht="12.75" hidden="false" customHeight="false" outlineLevel="0" collapsed="false">
      <c r="A88" s="600" t="n">
        <v>26740</v>
      </c>
      <c r="B88" s="600" t="s">
        <v>555</v>
      </c>
      <c r="D88" s="589" t="n">
        <v>36312</v>
      </c>
      <c r="E88" s="589" t="n">
        <v>39113</v>
      </c>
      <c r="F88" s="777" t="n">
        <v>8000</v>
      </c>
      <c r="G88" s="43" t="n">
        <v>0.0407</v>
      </c>
      <c r="H88" s="93" t="n">
        <v>0.0093</v>
      </c>
      <c r="I88" s="43" t="n">
        <f aca="false">SUM(G88:H88)</f>
        <v>0.05</v>
      </c>
      <c r="J88" s="10" t="n">
        <f aca="false">$F88</f>
        <v>8000</v>
      </c>
      <c r="K88" s="43" t="n">
        <f aca="false">$G88</f>
        <v>0.0407</v>
      </c>
      <c r="L88" s="63" t="n">
        <f aca="false">J88*K88*L$7</f>
        <v>10093.6</v>
      </c>
      <c r="M88" s="10" t="n">
        <f aca="false">$F88</f>
        <v>8000</v>
      </c>
      <c r="N88" s="43" t="n">
        <f aca="false">$G88</f>
        <v>0.0407</v>
      </c>
      <c r="O88" s="63" t="n">
        <f aca="false">M88*N88*O$7</f>
        <v>9116.8</v>
      </c>
      <c r="P88" s="10" t="n">
        <f aca="false">$F88</f>
        <v>8000</v>
      </c>
      <c r="Q88" s="43" t="n">
        <f aca="false">$G88</f>
        <v>0.0407</v>
      </c>
      <c r="R88" s="63" t="n">
        <f aca="false">P88*Q88*R$7</f>
        <v>10093.6</v>
      </c>
      <c r="S88" s="10" t="n">
        <f aca="false">$F88</f>
        <v>8000</v>
      </c>
      <c r="T88" s="43" t="n">
        <f aca="false">$G88</f>
        <v>0.0407</v>
      </c>
      <c r="U88" s="63" t="n">
        <f aca="false">S88*T88*U$7</f>
        <v>9768</v>
      </c>
      <c r="V88" s="10" t="n">
        <f aca="false">$F88</f>
        <v>8000</v>
      </c>
      <c r="W88" s="43" t="n">
        <f aca="false">$G88</f>
        <v>0.0407</v>
      </c>
      <c r="X88" s="63" t="n">
        <f aca="false">V88*W88*X$7</f>
        <v>10093.6</v>
      </c>
      <c r="Y88" s="10" t="n">
        <f aca="false">$F88</f>
        <v>8000</v>
      </c>
      <c r="Z88" s="43" t="n">
        <f aca="false">$G88</f>
        <v>0.0407</v>
      </c>
      <c r="AA88" s="63" t="n">
        <f aca="false">Y88*Z88*AA$7</f>
        <v>9768</v>
      </c>
      <c r="AB88" s="10" t="n">
        <f aca="false">$F88</f>
        <v>8000</v>
      </c>
      <c r="AC88" s="43" t="n">
        <f aca="false">$G88</f>
        <v>0.0407</v>
      </c>
      <c r="AD88" s="63" t="n">
        <f aca="false">AB88*AC88*AD$7</f>
        <v>10093.6</v>
      </c>
      <c r="AE88" s="10" t="n">
        <f aca="false">$F88</f>
        <v>8000</v>
      </c>
      <c r="AF88" s="43" t="n">
        <f aca="false">$G88</f>
        <v>0.0407</v>
      </c>
      <c r="AG88" s="63" t="n">
        <f aca="false">AE88*AF88*AG$7</f>
        <v>10093.6</v>
      </c>
      <c r="AH88" s="10" t="n">
        <f aca="false">$F88</f>
        <v>8000</v>
      </c>
      <c r="AI88" s="43" t="n">
        <f aca="false">$G88</f>
        <v>0.0407</v>
      </c>
      <c r="AJ88" s="63" t="n">
        <f aca="false">AH88*AI88*AJ$7</f>
        <v>9768</v>
      </c>
      <c r="AK88" s="10" t="n">
        <f aca="false">$F88</f>
        <v>8000</v>
      </c>
      <c r="AL88" s="43" t="n">
        <f aca="false">$G88</f>
        <v>0.0407</v>
      </c>
      <c r="AM88" s="63" t="n">
        <f aca="false">AK88*AL88*AM$7</f>
        <v>10093.6</v>
      </c>
      <c r="AN88" s="10" t="n">
        <f aca="false">$F88</f>
        <v>8000</v>
      </c>
      <c r="AO88" s="43" t="n">
        <f aca="false">$G88</f>
        <v>0.0407</v>
      </c>
      <c r="AP88" s="63" t="n">
        <f aca="false">AN88*AO88*AP$7</f>
        <v>9768</v>
      </c>
      <c r="AQ88" s="10" t="n">
        <f aca="false">$F88</f>
        <v>8000</v>
      </c>
      <c r="AR88" s="43" t="n">
        <f aca="false">$G88</f>
        <v>0.0407</v>
      </c>
      <c r="AS88" s="63" t="n">
        <f aca="false">AQ88*AR88*AS$7</f>
        <v>10093.6</v>
      </c>
      <c r="AT88" s="63"/>
      <c r="AV88" s="65" t="n">
        <f aca="false">AS88+AP88+AM88+AJ88+AG88+AD88+AA88+X88+U88+R88+O88+L88</f>
        <v>118844</v>
      </c>
    </row>
    <row r="89" customFormat="false" ht="12.75" hidden="false" customHeight="false" outlineLevel="0" collapsed="false">
      <c r="A89" s="600" t="n">
        <v>27104</v>
      </c>
      <c r="B89" s="600" t="s">
        <v>559</v>
      </c>
      <c r="D89" s="589" t="n">
        <v>36557</v>
      </c>
      <c r="E89" s="95" t="n">
        <v>38383</v>
      </c>
      <c r="F89" s="777" t="n">
        <f aca="false">35859/12</f>
        <v>2988.25</v>
      </c>
      <c r="G89" s="43" t="n">
        <v>0.0407</v>
      </c>
      <c r="H89" s="93" t="n">
        <v>0.0093</v>
      </c>
      <c r="I89" s="43" t="n">
        <f aca="false">SUM(G89:H89)</f>
        <v>0.05</v>
      </c>
      <c r="J89" s="10" t="n">
        <v>0</v>
      </c>
      <c r="K89" s="43" t="n">
        <f aca="false">$G89</f>
        <v>0.0407</v>
      </c>
      <c r="L89" s="63" t="n">
        <f aca="false">J89*K89*L$7</f>
        <v>0</v>
      </c>
      <c r="M89" s="10" t="n">
        <v>0</v>
      </c>
      <c r="N89" s="43" t="n">
        <f aca="false">$G89</f>
        <v>0.0407</v>
      </c>
      <c r="O89" s="63" t="n">
        <f aca="false">M89*N89*O$7</f>
        <v>0</v>
      </c>
      <c r="P89" s="10" t="n">
        <v>0</v>
      </c>
      <c r="Q89" s="43" t="n">
        <f aca="false">$G89</f>
        <v>0.0407</v>
      </c>
      <c r="R89" s="63" t="n">
        <f aca="false">P89*Q89*R$7</f>
        <v>0</v>
      </c>
      <c r="S89" s="10" t="n">
        <v>0</v>
      </c>
      <c r="T89" s="43" t="n">
        <f aca="false">$G89</f>
        <v>0.0407</v>
      </c>
      <c r="U89" s="63" t="n">
        <f aca="false">S89*T89*U$7</f>
        <v>0</v>
      </c>
      <c r="V89" s="10" t="n">
        <v>1613</v>
      </c>
      <c r="W89" s="43" t="n">
        <f aca="false">$G89</f>
        <v>0.0407</v>
      </c>
      <c r="X89" s="63" t="n">
        <f aca="false">V89*W89*X$7</f>
        <v>2035.1221</v>
      </c>
      <c r="Y89" s="10" t="n">
        <v>8333</v>
      </c>
      <c r="Z89" s="43" t="n">
        <f aca="false">$G89</f>
        <v>0.0407</v>
      </c>
      <c r="AA89" s="63" t="n">
        <f aca="false">Y89*Z89*AA$7</f>
        <v>10174.593</v>
      </c>
      <c r="AB89" s="10" t="n">
        <v>12903</v>
      </c>
      <c r="AC89" s="43" t="n">
        <f aca="false">$G89</f>
        <v>0.0407</v>
      </c>
      <c r="AD89" s="63" t="n">
        <f aca="false">AB89*AC89*AD$7</f>
        <v>16279.7151</v>
      </c>
      <c r="AE89" s="10" t="n">
        <v>9677</v>
      </c>
      <c r="AF89" s="43" t="n">
        <f aca="false">$G89</f>
        <v>0.0407</v>
      </c>
      <c r="AG89" s="63" t="n">
        <f aca="false">AE89*AF89*AG$7</f>
        <v>12209.4709</v>
      </c>
      <c r="AH89" s="10" t="n">
        <v>3333</v>
      </c>
      <c r="AI89" s="43" t="n">
        <f aca="false">$G89</f>
        <v>0.0407</v>
      </c>
      <c r="AJ89" s="63" t="n">
        <f aca="false">AH89*AI89*AJ$7</f>
        <v>4069.593</v>
      </c>
      <c r="AK89" s="10" t="n">
        <v>0</v>
      </c>
      <c r="AL89" s="43" t="n">
        <f aca="false">$G89</f>
        <v>0.0407</v>
      </c>
      <c r="AM89" s="63" t="n">
        <f aca="false">AK89*AL89*AM$7</f>
        <v>0</v>
      </c>
      <c r="AN89" s="10" t="n">
        <v>0</v>
      </c>
      <c r="AO89" s="43" t="n">
        <f aca="false">$G89</f>
        <v>0.0407</v>
      </c>
      <c r="AP89" s="63" t="n">
        <f aca="false">AN89*AO89*AP$7</f>
        <v>0</v>
      </c>
      <c r="AQ89" s="10" t="n">
        <v>0</v>
      </c>
      <c r="AR89" s="43" t="n">
        <f aca="false">$G89</f>
        <v>0.0407</v>
      </c>
      <c r="AS89" s="63" t="n">
        <f aca="false">AQ89*AR89*AS$7</f>
        <v>0</v>
      </c>
      <c r="AT89" s="63"/>
      <c r="AV89" s="65" t="n">
        <f aca="false">AS89+AP89+AM89+AJ89+AG89+AD89+AA89+X89+U89+R89+O89+L89</f>
        <v>44768.4941</v>
      </c>
    </row>
    <row r="90" customFormat="false" ht="12.75" hidden="false" customHeight="false" outlineLevel="0" collapsed="false">
      <c r="A90" s="600" t="n">
        <v>27161</v>
      </c>
      <c r="B90" s="600" t="s">
        <v>561</v>
      </c>
      <c r="D90" s="589" t="n">
        <v>36617</v>
      </c>
      <c r="E90" s="95" t="n">
        <v>37711</v>
      </c>
      <c r="F90" s="779" t="n">
        <v>400000</v>
      </c>
      <c r="G90" s="43" t="n">
        <v>0.025</v>
      </c>
      <c r="H90" s="93" t="n">
        <v>0.0093</v>
      </c>
      <c r="I90" s="43" t="n">
        <f aca="false">SUM(G90:H90)</f>
        <v>0.0343</v>
      </c>
      <c r="J90" s="10" t="n">
        <f aca="false">$F90</f>
        <v>400000</v>
      </c>
      <c r="K90" s="43" t="n">
        <f aca="false">$G90</f>
        <v>0.025</v>
      </c>
      <c r="L90" s="63" t="n">
        <f aca="false">J90*K90*L$7</f>
        <v>310000</v>
      </c>
      <c r="M90" s="10" t="n">
        <f aca="false">$F90</f>
        <v>400000</v>
      </c>
      <c r="N90" s="43" t="n">
        <f aca="false">$G90</f>
        <v>0.025</v>
      </c>
      <c r="O90" s="63" t="n">
        <f aca="false">M90*N90*O$7</f>
        <v>280000</v>
      </c>
      <c r="P90" s="10" t="n">
        <f aca="false">$F90</f>
        <v>400000</v>
      </c>
      <c r="Q90" s="43" t="n">
        <f aca="false">$G90</f>
        <v>0.025</v>
      </c>
      <c r="R90" s="63" t="n">
        <f aca="false">P90*Q90*R$7</f>
        <v>310000</v>
      </c>
      <c r="S90" s="10" t="n">
        <f aca="false">$F90</f>
        <v>400000</v>
      </c>
      <c r="T90" s="43" t="n">
        <f aca="false">$G90</f>
        <v>0.025</v>
      </c>
      <c r="U90" s="63" t="n">
        <f aca="false">S90*T90*U$7</f>
        <v>300000</v>
      </c>
      <c r="V90" s="10" t="n">
        <f aca="false">$F90</f>
        <v>400000</v>
      </c>
      <c r="W90" s="43" t="n">
        <f aca="false">$G90</f>
        <v>0.025</v>
      </c>
      <c r="X90" s="63" t="n">
        <f aca="false">V90*W90*X$7</f>
        <v>310000</v>
      </c>
      <c r="Y90" s="10" t="n">
        <f aca="false">$F90</f>
        <v>400000</v>
      </c>
      <c r="Z90" s="43" t="n">
        <f aca="false">$G90</f>
        <v>0.025</v>
      </c>
      <c r="AA90" s="63" t="n">
        <f aca="false">Y90*Z90*AA$7</f>
        <v>300000</v>
      </c>
      <c r="AB90" s="10" t="n">
        <f aca="false">$F90</f>
        <v>400000</v>
      </c>
      <c r="AC90" s="43" t="n">
        <f aca="false">$G90</f>
        <v>0.025</v>
      </c>
      <c r="AD90" s="63" t="n">
        <f aca="false">AB90*AC90*AD$7</f>
        <v>310000</v>
      </c>
      <c r="AE90" s="10" t="n">
        <f aca="false">$F90</f>
        <v>400000</v>
      </c>
      <c r="AF90" s="43" t="n">
        <f aca="false">$G90</f>
        <v>0.025</v>
      </c>
      <c r="AG90" s="63" t="n">
        <f aca="false">AE90*AF90*AG$7</f>
        <v>310000</v>
      </c>
      <c r="AH90" s="10" t="n">
        <f aca="false">$F90</f>
        <v>400000</v>
      </c>
      <c r="AI90" s="43" t="n">
        <f aca="false">$G90</f>
        <v>0.025</v>
      </c>
      <c r="AJ90" s="63" t="n">
        <f aca="false">AH90*AI90*AJ$7</f>
        <v>300000</v>
      </c>
      <c r="AK90" s="10" t="n">
        <f aca="false">$F90</f>
        <v>400000</v>
      </c>
      <c r="AL90" s="43" t="n">
        <f aca="false">$G90</f>
        <v>0.025</v>
      </c>
      <c r="AM90" s="63" t="n">
        <f aca="false">AK90*AL90*AM$7</f>
        <v>310000</v>
      </c>
      <c r="AN90" s="10" t="n">
        <f aca="false">$F90</f>
        <v>400000</v>
      </c>
      <c r="AO90" s="43" t="n">
        <f aca="false">$G90</f>
        <v>0.025</v>
      </c>
      <c r="AP90" s="63" t="n">
        <f aca="false">AN90*AO90*AP$7</f>
        <v>300000</v>
      </c>
      <c r="AQ90" s="10" t="n">
        <f aca="false">$F90</f>
        <v>400000</v>
      </c>
      <c r="AR90" s="43" t="n">
        <f aca="false">$G90</f>
        <v>0.025</v>
      </c>
      <c r="AS90" s="63" t="n">
        <f aca="false">AQ90*AR90*AS$7</f>
        <v>310000</v>
      </c>
      <c r="AT90" s="63"/>
      <c r="AV90" s="65" t="n">
        <f aca="false">AS90+AP90+AM90+AJ90+AG90+AD90+AA90+X90+U90+R90+O90+L90</f>
        <v>3650000</v>
      </c>
    </row>
    <row r="91" customFormat="false" ht="12.75" hidden="false" customHeight="false" outlineLevel="0" collapsed="false">
      <c r="A91" s="617" t="n">
        <v>27291</v>
      </c>
      <c r="B91" s="600" t="s">
        <v>564</v>
      </c>
      <c r="D91" s="589" t="n">
        <v>36739</v>
      </c>
      <c r="E91" s="95" t="n">
        <v>37468</v>
      </c>
      <c r="F91" s="780" t="n">
        <v>20000</v>
      </c>
      <c r="G91" s="43" t="n">
        <v>0.0107</v>
      </c>
      <c r="H91" s="43" t="n">
        <v>0.0093</v>
      </c>
      <c r="I91" s="43" t="n">
        <f aca="false">SUM(G91:H91)</f>
        <v>0.02</v>
      </c>
      <c r="J91" s="10" t="n">
        <f aca="false">$F91</f>
        <v>20000</v>
      </c>
      <c r="K91" s="43" t="n">
        <f aca="false">$G91</f>
        <v>0.0107</v>
      </c>
      <c r="L91" s="63" t="n">
        <f aca="false">J91*K91*L$7</f>
        <v>6634</v>
      </c>
      <c r="M91" s="10" t="n">
        <f aca="false">$F91</f>
        <v>20000</v>
      </c>
      <c r="N91" s="43" t="n">
        <f aca="false">$G91</f>
        <v>0.0107</v>
      </c>
      <c r="O91" s="63" t="n">
        <f aca="false">M91*N91*O$7</f>
        <v>5992</v>
      </c>
      <c r="P91" s="10" t="n">
        <f aca="false">$F91</f>
        <v>20000</v>
      </c>
      <c r="Q91" s="43" t="n">
        <f aca="false">$G91</f>
        <v>0.0107</v>
      </c>
      <c r="R91" s="63" t="n">
        <f aca="false">P91*Q91*R$7</f>
        <v>6634</v>
      </c>
      <c r="S91" s="10" t="n">
        <f aca="false">$F91</f>
        <v>20000</v>
      </c>
      <c r="T91" s="43" t="n">
        <f aca="false">$G91</f>
        <v>0.0107</v>
      </c>
      <c r="U91" s="63" t="n">
        <f aca="false">S91*T91*U$7</f>
        <v>6420</v>
      </c>
      <c r="V91" s="10" t="n">
        <f aca="false">$F91</f>
        <v>20000</v>
      </c>
      <c r="W91" s="43" t="n">
        <f aca="false">$G91</f>
        <v>0.0107</v>
      </c>
      <c r="X91" s="63" t="n">
        <f aca="false">V91*W91*X$7</f>
        <v>6634</v>
      </c>
      <c r="Y91" s="10" t="n">
        <f aca="false">$F91</f>
        <v>20000</v>
      </c>
      <c r="Z91" s="43" t="n">
        <f aca="false">$G91</f>
        <v>0.0107</v>
      </c>
      <c r="AA91" s="63" t="n">
        <f aca="false">Y91*Z91*AA$7</f>
        <v>6420</v>
      </c>
      <c r="AB91" s="10" t="n">
        <f aca="false">$F91</f>
        <v>20000</v>
      </c>
      <c r="AC91" s="43" t="n">
        <f aca="false">$G91</f>
        <v>0.0107</v>
      </c>
      <c r="AD91" s="63" t="n">
        <f aca="false">AB91*AC91*AD$7</f>
        <v>6634</v>
      </c>
      <c r="AE91" s="10" t="n">
        <f aca="false">$F91</f>
        <v>20000</v>
      </c>
      <c r="AF91" s="43" t="n">
        <f aca="false">$G91</f>
        <v>0.0107</v>
      </c>
      <c r="AG91" s="63" t="n">
        <f aca="false">AE91*AF91*AG$7</f>
        <v>6634</v>
      </c>
      <c r="AH91" s="10" t="n">
        <f aca="false">$F91</f>
        <v>20000</v>
      </c>
      <c r="AI91" s="43" t="n">
        <f aca="false">$G91</f>
        <v>0.0107</v>
      </c>
      <c r="AJ91" s="63" t="n">
        <f aca="false">AH91*AI91*AJ$7</f>
        <v>6420</v>
      </c>
      <c r="AK91" s="10" t="n">
        <f aca="false">$F91</f>
        <v>20000</v>
      </c>
      <c r="AL91" s="43" t="n">
        <f aca="false">$G91</f>
        <v>0.0107</v>
      </c>
      <c r="AM91" s="63" t="n">
        <f aca="false">AK91*AL91*AM$7</f>
        <v>6634</v>
      </c>
      <c r="AN91" s="10" t="n">
        <f aca="false">$F91</f>
        <v>20000</v>
      </c>
      <c r="AO91" s="43" t="n">
        <f aca="false">$G91</f>
        <v>0.0107</v>
      </c>
      <c r="AP91" s="63" t="n">
        <f aca="false">AN91*AO91*AP$7</f>
        <v>6420</v>
      </c>
      <c r="AQ91" s="10" t="n">
        <f aca="false">$F91</f>
        <v>20000</v>
      </c>
      <c r="AR91" s="43" t="n">
        <f aca="false">$G91</f>
        <v>0.0107</v>
      </c>
      <c r="AS91" s="63" t="n">
        <f aca="false">AQ91*AR91*AS$7</f>
        <v>6634</v>
      </c>
      <c r="AT91" s="63"/>
      <c r="AV91" s="65" t="n">
        <f aca="false">AS91+AP91+AM91+AJ91+AG91+AD91+AA91+X91+U91+R91+O91+L91</f>
        <v>78110</v>
      </c>
    </row>
    <row r="92" customFormat="false" ht="12.75" hidden="false" customHeight="false" outlineLevel="0" collapsed="false">
      <c r="A92" s="617" t="n">
        <v>27349</v>
      </c>
      <c r="B92" s="617" t="s">
        <v>153</v>
      </c>
      <c r="D92" s="95" t="n">
        <v>36892</v>
      </c>
      <c r="E92" s="95" t="n">
        <v>38717</v>
      </c>
      <c r="F92" s="780" t="n">
        <v>20000</v>
      </c>
      <c r="G92" s="43" t="n">
        <v>0.0407</v>
      </c>
      <c r="H92" s="43" t="n">
        <v>0.0093</v>
      </c>
      <c r="I92" s="43" t="n">
        <f aca="false">SUM(G92:H92)</f>
        <v>0.05</v>
      </c>
      <c r="J92" s="10" t="n">
        <f aca="false">$F92</f>
        <v>20000</v>
      </c>
      <c r="K92" s="43" t="n">
        <f aca="false">$G92</f>
        <v>0.0407</v>
      </c>
      <c r="L92" s="63" t="n">
        <f aca="false">J92*K92*L$7</f>
        <v>25234</v>
      </c>
      <c r="M92" s="10" t="n">
        <f aca="false">$F92</f>
        <v>20000</v>
      </c>
      <c r="N92" s="43" t="n">
        <f aca="false">$G92</f>
        <v>0.0407</v>
      </c>
      <c r="O92" s="63" t="n">
        <f aca="false">M92*N92*O$7</f>
        <v>22792</v>
      </c>
      <c r="P92" s="10" t="n">
        <f aca="false">$F92</f>
        <v>20000</v>
      </c>
      <c r="Q92" s="43" t="n">
        <f aca="false">$G92</f>
        <v>0.0407</v>
      </c>
      <c r="R92" s="63" t="n">
        <f aca="false">P92*Q92*R$7</f>
        <v>25234</v>
      </c>
      <c r="S92" s="10" t="n">
        <f aca="false">$F92</f>
        <v>20000</v>
      </c>
      <c r="T92" s="43" t="n">
        <f aca="false">$G92</f>
        <v>0.0407</v>
      </c>
      <c r="U92" s="63" t="n">
        <f aca="false">S92*T92*U$7</f>
        <v>24420</v>
      </c>
      <c r="V92" s="10" t="n">
        <f aca="false">$F92</f>
        <v>20000</v>
      </c>
      <c r="W92" s="43" t="n">
        <f aca="false">$G92</f>
        <v>0.0407</v>
      </c>
      <c r="X92" s="63" t="n">
        <f aca="false">V92*W92*X$7</f>
        <v>25234</v>
      </c>
      <c r="Y92" s="10" t="n">
        <f aca="false">$F92</f>
        <v>20000</v>
      </c>
      <c r="Z92" s="43" t="n">
        <f aca="false">$G92</f>
        <v>0.0407</v>
      </c>
      <c r="AA92" s="63" t="n">
        <f aca="false">Y92*Z92*AA$7</f>
        <v>24420</v>
      </c>
      <c r="AB92" s="10" t="n">
        <f aca="false">$F92</f>
        <v>20000</v>
      </c>
      <c r="AC92" s="43" t="n">
        <f aca="false">$G92</f>
        <v>0.0407</v>
      </c>
      <c r="AD92" s="63" t="n">
        <f aca="false">AB92*AC92*AD$7</f>
        <v>25234</v>
      </c>
      <c r="AE92" s="10" t="n">
        <f aca="false">$F92</f>
        <v>20000</v>
      </c>
      <c r="AF92" s="43" t="n">
        <f aca="false">$G92</f>
        <v>0.0407</v>
      </c>
      <c r="AG92" s="63" t="n">
        <f aca="false">AE92*AF92*AG$7</f>
        <v>25234</v>
      </c>
      <c r="AH92" s="10" t="n">
        <f aca="false">$F92</f>
        <v>20000</v>
      </c>
      <c r="AI92" s="43" t="n">
        <f aca="false">$G92</f>
        <v>0.0407</v>
      </c>
      <c r="AJ92" s="63" t="n">
        <f aca="false">AH92*AI92*AJ$7</f>
        <v>24420</v>
      </c>
      <c r="AK92" s="10" t="n">
        <f aca="false">$F92</f>
        <v>20000</v>
      </c>
      <c r="AL92" s="43" t="n">
        <f aca="false">$G92</f>
        <v>0.0407</v>
      </c>
      <c r="AM92" s="63" t="n">
        <f aca="false">AK92*AL92*AM$7</f>
        <v>25234</v>
      </c>
      <c r="AN92" s="10" t="n">
        <f aca="false">$F92</f>
        <v>20000</v>
      </c>
      <c r="AO92" s="43" t="n">
        <f aca="false">$G92</f>
        <v>0.0407</v>
      </c>
      <c r="AP92" s="63" t="n">
        <f aca="false">AN92*AO92*AP$7</f>
        <v>24420</v>
      </c>
      <c r="AQ92" s="10" t="n">
        <f aca="false">$F92</f>
        <v>20000</v>
      </c>
      <c r="AR92" s="43" t="n">
        <f aca="false">$G92</f>
        <v>0.0407</v>
      </c>
      <c r="AS92" s="63" t="n">
        <f aca="false">AQ92*AR92*AS$7</f>
        <v>25234</v>
      </c>
      <c r="AT92" s="63"/>
      <c r="AV92" s="65" t="n">
        <f aca="false">AS92+AP92+AM92+AJ92+AG92+AD92+AA92+X92+U92+R92+O92+L92</f>
        <v>297110</v>
      </c>
    </row>
    <row r="93" customFormat="false" ht="12.75" hidden="false" customHeight="false" outlineLevel="0" collapsed="false">
      <c r="A93" s="617" t="n">
        <v>27495</v>
      </c>
      <c r="B93" s="617" t="s">
        <v>569</v>
      </c>
      <c r="D93" s="95" t="n">
        <v>36951</v>
      </c>
      <c r="E93" s="95" t="n">
        <v>37711</v>
      </c>
      <c r="F93" s="779" t="n">
        <v>50000</v>
      </c>
      <c r="G93" s="43" t="n">
        <v>0.0325</v>
      </c>
      <c r="H93" s="43" t="n">
        <v>0</v>
      </c>
      <c r="I93" s="43" t="n">
        <f aca="false">SUM(G93:H93)</f>
        <v>0.0325</v>
      </c>
      <c r="J93" s="10" t="n">
        <f aca="false">$F93</f>
        <v>50000</v>
      </c>
      <c r="K93" s="43" t="n">
        <f aca="false">$G93</f>
        <v>0.0325</v>
      </c>
      <c r="L93" s="63" t="n">
        <f aca="false">J93*K93*L$7</f>
        <v>50375</v>
      </c>
      <c r="M93" s="10" t="n">
        <f aca="false">$F93</f>
        <v>50000</v>
      </c>
      <c r="N93" s="43" t="n">
        <f aca="false">$G93</f>
        <v>0.0325</v>
      </c>
      <c r="O93" s="63" t="n">
        <f aca="false">M93*N93*O$7</f>
        <v>45500</v>
      </c>
      <c r="P93" s="10" t="n">
        <f aca="false">$F93</f>
        <v>50000</v>
      </c>
      <c r="Q93" s="43" t="n">
        <f aca="false">$G93</f>
        <v>0.0325</v>
      </c>
      <c r="R93" s="63" t="n">
        <f aca="false">P93*Q93*R$7</f>
        <v>50375</v>
      </c>
      <c r="S93" s="10" t="n">
        <f aca="false">$F93</f>
        <v>50000</v>
      </c>
      <c r="T93" s="43" t="n">
        <f aca="false">$G93</f>
        <v>0.0325</v>
      </c>
      <c r="U93" s="63" t="n">
        <f aca="false">S93*T93*U$7</f>
        <v>48750</v>
      </c>
      <c r="V93" s="10" t="n">
        <f aca="false">$F93</f>
        <v>50000</v>
      </c>
      <c r="W93" s="43" t="n">
        <f aca="false">$G93</f>
        <v>0.0325</v>
      </c>
      <c r="X93" s="63" t="n">
        <f aca="false">V93*W93*X$7</f>
        <v>50375</v>
      </c>
      <c r="Y93" s="10" t="n">
        <f aca="false">$F93</f>
        <v>50000</v>
      </c>
      <c r="Z93" s="43" t="n">
        <f aca="false">$G93</f>
        <v>0.0325</v>
      </c>
      <c r="AA93" s="63" t="n">
        <f aca="false">Y93*Z93*AA$7</f>
        <v>48750</v>
      </c>
      <c r="AB93" s="10" t="n">
        <f aca="false">$F93</f>
        <v>50000</v>
      </c>
      <c r="AC93" s="43" t="n">
        <f aca="false">$G93</f>
        <v>0.0325</v>
      </c>
      <c r="AD93" s="63" t="n">
        <f aca="false">AB93*AC93*AD$7</f>
        <v>50375</v>
      </c>
      <c r="AE93" s="10" t="n">
        <f aca="false">$F93</f>
        <v>50000</v>
      </c>
      <c r="AF93" s="43" t="n">
        <f aca="false">$G93</f>
        <v>0.0325</v>
      </c>
      <c r="AG93" s="63" t="n">
        <f aca="false">AE93*AF93*AG$7</f>
        <v>50375</v>
      </c>
      <c r="AH93" s="10" t="n">
        <f aca="false">$F93</f>
        <v>50000</v>
      </c>
      <c r="AI93" s="43" t="n">
        <f aca="false">$G93</f>
        <v>0.0325</v>
      </c>
      <c r="AJ93" s="63" t="n">
        <f aca="false">AH93*AI93*AJ$7</f>
        <v>48750</v>
      </c>
      <c r="AK93" s="10" t="n">
        <f aca="false">$F93</f>
        <v>50000</v>
      </c>
      <c r="AL93" s="43" t="n">
        <f aca="false">$G93</f>
        <v>0.0325</v>
      </c>
      <c r="AM93" s="63" t="n">
        <f aca="false">AK93*AL93*AM$7</f>
        <v>50375</v>
      </c>
      <c r="AN93" s="10" t="n">
        <f aca="false">$F93</f>
        <v>50000</v>
      </c>
      <c r="AO93" s="43" t="n">
        <f aca="false">$G93</f>
        <v>0.0325</v>
      </c>
      <c r="AP93" s="63" t="n">
        <f aca="false">AN93*AO93*AP$7</f>
        <v>48750</v>
      </c>
      <c r="AQ93" s="10" t="n">
        <f aca="false">$F93</f>
        <v>50000</v>
      </c>
      <c r="AR93" s="43" t="n">
        <f aca="false">$G93</f>
        <v>0.0325</v>
      </c>
      <c r="AS93" s="63" t="n">
        <f aca="false">AQ93*AR93*AS$7</f>
        <v>50375</v>
      </c>
      <c r="AT93" s="63"/>
      <c r="AV93" s="65" t="n">
        <f aca="false">AS93+AP93+AM93+AJ93+AG93+AD93+AA93+X93+U93+R93+O93+L93</f>
        <v>593125</v>
      </c>
    </row>
    <row r="94" customFormat="false" ht="12.75" hidden="false" customHeight="false" outlineLevel="0" collapsed="false">
      <c r="A94" s="617" t="n">
        <v>27579</v>
      </c>
      <c r="B94" s="617" t="s">
        <v>153</v>
      </c>
      <c r="D94" s="95" t="n">
        <v>37012</v>
      </c>
      <c r="E94" s="95" t="n">
        <v>37407</v>
      </c>
      <c r="F94" s="780" t="n">
        <v>20000</v>
      </c>
      <c r="G94" s="43" t="n">
        <v>0.0507</v>
      </c>
      <c r="H94" s="43" t="n">
        <v>0.0093</v>
      </c>
      <c r="I94" s="43" t="n">
        <f aca="false">SUM(G94:H94)</f>
        <v>0.06</v>
      </c>
      <c r="J94" s="10" t="n">
        <f aca="false">$F94</f>
        <v>20000</v>
      </c>
      <c r="K94" s="43" t="n">
        <f aca="false">$G94</f>
        <v>0.0507</v>
      </c>
      <c r="L94" s="63" t="n">
        <f aca="false">J94*K94*L$7</f>
        <v>31434</v>
      </c>
      <c r="M94" s="10" t="n">
        <f aca="false">$F94</f>
        <v>20000</v>
      </c>
      <c r="N94" s="43" t="n">
        <f aca="false">$G94</f>
        <v>0.0507</v>
      </c>
      <c r="O94" s="63" t="n">
        <f aca="false">M94*N94*O$7</f>
        <v>28392</v>
      </c>
      <c r="P94" s="10" t="n">
        <f aca="false">$F94</f>
        <v>20000</v>
      </c>
      <c r="Q94" s="43" t="n">
        <f aca="false">$G94</f>
        <v>0.0507</v>
      </c>
      <c r="R94" s="63" t="n">
        <f aca="false">P94*Q94*R$7</f>
        <v>31434</v>
      </c>
      <c r="S94" s="10" t="n">
        <f aca="false">$F94</f>
        <v>20000</v>
      </c>
      <c r="T94" s="43" t="n">
        <f aca="false">$G94</f>
        <v>0.0507</v>
      </c>
      <c r="U94" s="63" t="n">
        <f aca="false">S94*T94*U$7</f>
        <v>30420</v>
      </c>
      <c r="V94" s="10" t="n">
        <f aca="false">$F94</f>
        <v>20000</v>
      </c>
      <c r="W94" s="43" t="n">
        <f aca="false">$G94</f>
        <v>0.0507</v>
      </c>
      <c r="X94" s="63" t="n">
        <f aca="false">V94*W94*X$7</f>
        <v>31434</v>
      </c>
      <c r="Y94" s="10" t="n">
        <f aca="false">$F94</f>
        <v>20000</v>
      </c>
      <c r="Z94" s="43" t="n">
        <f aca="false">$G94</f>
        <v>0.0507</v>
      </c>
      <c r="AA94" s="63" t="n">
        <f aca="false">Y94*Z94*AA$7</f>
        <v>30420</v>
      </c>
      <c r="AB94" s="10" t="n">
        <f aca="false">$F94</f>
        <v>20000</v>
      </c>
      <c r="AC94" s="43" t="n">
        <f aca="false">$G94</f>
        <v>0.0507</v>
      </c>
      <c r="AD94" s="63" t="n">
        <f aca="false">AB94*AC94*AD$7</f>
        <v>31434</v>
      </c>
      <c r="AE94" s="10" t="n">
        <f aca="false">$F94</f>
        <v>20000</v>
      </c>
      <c r="AF94" s="43" t="n">
        <f aca="false">$G94</f>
        <v>0.0507</v>
      </c>
      <c r="AG94" s="63" t="n">
        <f aca="false">AE94*AF94*AG$7</f>
        <v>31434</v>
      </c>
      <c r="AH94" s="10" t="n">
        <f aca="false">$F94</f>
        <v>20000</v>
      </c>
      <c r="AI94" s="43" t="n">
        <f aca="false">$G94</f>
        <v>0.0507</v>
      </c>
      <c r="AJ94" s="63" t="n">
        <f aca="false">AH94*AI94*AJ$7</f>
        <v>30420</v>
      </c>
      <c r="AK94" s="10" t="n">
        <f aca="false">$F94</f>
        <v>20000</v>
      </c>
      <c r="AL94" s="43" t="n">
        <f aca="false">$G94</f>
        <v>0.0507</v>
      </c>
      <c r="AM94" s="63" t="n">
        <f aca="false">AK94*AL94*AM$7</f>
        <v>31434</v>
      </c>
      <c r="AN94" s="10" t="n">
        <f aca="false">$F94</f>
        <v>20000</v>
      </c>
      <c r="AO94" s="43" t="n">
        <f aca="false">$G94</f>
        <v>0.0507</v>
      </c>
      <c r="AP94" s="63" t="n">
        <f aca="false">AN94*AO94*AP$7</f>
        <v>30420</v>
      </c>
      <c r="AQ94" s="10" t="n">
        <f aca="false">$F94</f>
        <v>20000</v>
      </c>
      <c r="AR94" s="43" t="n">
        <f aca="false">$G94</f>
        <v>0.0507</v>
      </c>
      <c r="AS94" s="63" t="n">
        <f aca="false">AQ94*AR94*AS$7</f>
        <v>31434</v>
      </c>
      <c r="AT94" s="63"/>
      <c r="AV94" s="65" t="n">
        <f aca="false">AS94+AP94+AM94+AJ94+AG94+AD94+AA94+X94+U94+R94+O94+L94</f>
        <v>370110</v>
      </c>
    </row>
    <row r="95" customFormat="false" ht="12.75" hidden="false" customHeight="false" outlineLevel="0" collapsed="false">
      <c r="A95" s="617" t="n">
        <v>27600</v>
      </c>
      <c r="B95" s="617" t="s">
        <v>571</v>
      </c>
      <c r="D95" s="95" t="n">
        <v>37043</v>
      </c>
      <c r="E95" s="95" t="n">
        <v>37407</v>
      </c>
      <c r="F95" s="780" t="n">
        <v>2500</v>
      </c>
      <c r="G95" s="43" t="n">
        <v>0.0807</v>
      </c>
      <c r="H95" s="43" t="n">
        <v>0.0093</v>
      </c>
      <c r="I95" s="43" t="n">
        <f aca="false">SUM(G95:H95)</f>
        <v>0.09</v>
      </c>
      <c r="J95" s="10" t="n">
        <f aca="false">$F95</f>
        <v>2500</v>
      </c>
      <c r="K95" s="43" t="n">
        <f aca="false">$G95</f>
        <v>0.0807</v>
      </c>
      <c r="L95" s="63" t="n">
        <f aca="false">J95*K95*L$7</f>
        <v>6254.25</v>
      </c>
      <c r="M95" s="10" t="n">
        <f aca="false">$F95</f>
        <v>2500</v>
      </c>
      <c r="N95" s="43" t="n">
        <f aca="false">$G95</f>
        <v>0.0807</v>
      </c>
      <c r="O95" s="63" t="n">
        <f aca="false">M95*N95*O$7</f>
        <v>5649</v>
      </c>
      <c r="P95" s="10" t="n">
        <f aca="false">$F95</f>
        <v>2500</v>
      </c>
      <c r="Q95" s="43" t="n">
        <f aca="false">$G95</f>
        <v>0.0807</v>
      </c>
      <c r="R95" s="63" t="n">
        <f aca="false">P95*Q95*R$7</f>
        <v>6254.25</v>
      </c>
      <c r="S95" s="10" t="n">
        <f aca="false">$F95</f>
        <v>2500</v>
      </c>
      <c r="T95" s="43" t="n">
        <f aca="false">$G95</f>
        <v>0.0807</v>
      </c>
      <c r="U95" s="63" t="n">
        <f aca="false">S95*T95*U$7</f>
        <v>6052.5</v>
      </c>
      <c r="V95" s="10" t="n">
        <f aca="false">$F95</f>
        <v>2500</v>
      </c>
      <c r="W95" s="43" t="n">
        <f aca="false">$G95</f>
        <v>0.0807</v>
      </c>
      <c r="X95" s="63" t="n">
        <f aca="false">V95*W95*X$7</f>
        <v>6254.25</v>
      </c>
      <c r="Y95" s="10" t="n">
        <v>0</v>
      </c>
      <c r="Z95" s="43" t="n">
        <f aca="false">$G95</f>
        <v>0.0807</v>
      </c>
      <c r="AA95" s="63" t="n">
        <f aca="false">Y95*Z95*AA$7</f>
        <v>0</v>
      </c>
      <c r="AB95" s="10" t="n">
        <v>0</v>
      </c>
      <c r="AC95" s="43" t="n">
        <f aca="false">$G95</f>
        <v>0.0807</v>
      </c>
      <c r="AD95" s="63" t="n">
        <f aca="false">AB95*AC95*AD$7</f>
        <v>0</v>
      </c>
      <c r="AE95" s="10" t="n">
        <v>0</v>
      </c>
      <c r="AF95" s="43" t="n">
        <f aca="false">$G95</f>
        <v>0.0807</v>
      </c>
      <c r="AG95" s="63" t="n">
        <f aca="false">AE95*AF95*AG$7</f>
        <v>0</v>
      </c>
      <c r="AH95" s="10" t="n">
        <v>0</v>
      </c>
      <c r="AI95" s="43" t="n">
        <f aca="false">$G95</f>
        <v>0.0807</v>
      </c>
      <c r="AJ95" s="63" t="n">
        <f aca="false">AH95*AI95*AJ$7</f>
        <v>0</v>
      </c>
      <c r="AK95" s="10" t="n">
        <v>0</v>
      </c>
      <c r="AL95" s="43" t="n">
        <f aca="false">$G95</f>
        <v>0.0807</v>
      </c>
      <c r="AM95" s="63" t="n">
        <f aca="false">AK95*AL95*AM$7</f>
        <v>0</v>
      </c>
      <c r="AN95" s="10" t="n">
        <v>0</v>
      </c>
      <c r="AO95" s="43" t="n">
        <f aca="false">$G95</f>
        <v>0.0807</v>
      </c>
      <c r="AP95" s="63" t="n">
        <f aca="false">AN95*AO95*AP$7</f>
        <v>0</v>
      </c>
      <c r="AQ95" s="10" t="n">
        <v>0</v>
      </c>
      <c r="AR95" s="43" t="n">
        <f aca="false">$G95</f>
        <v>0.0807</v>
      </c>
      <c r="AS95" s="63" t="n">
        <f aca="false">AQ95*AR95*AS$7</f>
        <v>0</v>
      </c>
      <c r="AT95" s="63"/>
      <c r="AV95" s="65" t="n">
        <f aca="false">AS95+AP95+AM95+AJ95+AG95+AD95+AA95+X95+U95+R95+O95+L95</f>
        <v>30464.25</v>
      </c>
      <c r="AW95" s="755"/>
    </row>
    <row r="96" customFormat="false" ht="12.75" hidden="false" customHeight="false" outlineLevel="0" collapsed="false">
      <c r="A96" s="66"/>
      <c r="B96" s="66"/>
      <c r="D96" s="68"/>
      <c r="E96" s="68"/>
      <c r="F96" s="781"/>
      <c r="J96" s="10"/>
      <c r="L96" s="63"/>
      <c r="M96" s="10"/>
      <c r="N96" s="43"/>
      <c r="O96" s="63"/>
      <c r="P96" s="10"/>
      <c r="Q96" s="43"/>
      <c r="R96" s="63"/>
      <c r="S96" s="10"/>
      <c r="T96" s="43"/>
      <c r="U96" s="63"/>
      <c r="V96" s="10"/>
      <c r="W96" s="43"/>
      <c r="X96" s="63"/>
      <c r="Y96" s="10"/>
      <c r="Z96" s="43"/>
      <c r="AA96" s="63"/>
      <c r="AB96" s="10"/>
      <c r="AC96" s="43"/>
      <c r="AD96" s="63"/>
      <c r="AE96" s="10"/>
      <c r="AF96" s="43"/>
      <c r="AG96" s="63"/>
      <c r="AH96" s="10"/>
      <c r="AI96" s="43"/>
      <c r="AJ96" s="63"/>
      <c r="AK96" s="10"/>
      <c r="AL96" s="43"/>
      <c r="AM96" s="63"/>
      <c r="AN96" s="10"/>
      <c r="AO96" s="43"/>
      <c r="AP96" s="63"/>
      <c r="AQ96" s="10"/>
      <c r="AR96" s="43"/>
      <c r="AS96" s="63"/>
      <c r="AT96" s="63"/>
      <c r="AV96" s="65"/>
      <c r="AW96" s="65" t="n">
        <f aca="false">SUM(AV79:AV95)</f>
        <v>12768090.6211</v>
      </c>
    </row>
    <row r="97" customFormat="false" ht="12.75" hidden="false" customHeight="false" outlineLevel="0" collapsed="false">
      <c r="E97" s="64"/>
      <c r="F97" s="70"/>
      <c r="J97" s="71" t="n">
        <v>0</v>
      </c>
      <c r="K97" s="43" t="n">
        <f aca="false">IF(J97&gt;0,L97/J97/L$7,0)</f>
        <v>0</v>
      </c>
      <c r="L97" s="72" t="n">
        <v>0</v>
      </c>
      <c r="M97" s="71" t="n">
        <v>0</v>
      </c>
      <c r="N97" s="43" t="n">
        <f aca="false">IF(M97&gt;0,O97/M97/O$7,0)</f>
        <v>0</v>
      </c>
      <c r="O97" s="72" t="n">
        <v>0</v>
      </c>
      <c r="P97" s="71" t="n">
        <v>0</v>
      </c>
      <c r="Q97" s="43" t="n">
        <f aca="false">IF(P97&gt;0,R97/P97/R$7,0)</f>
        <v>0</v>
      </c>
      <c r="R97" s="72" t="n">
        <v>0</v>
      </c>
      <c r="S97" s="71" t="n">
        <v>0</v>
      </c>
      <c r="T97" s="43" t="n">
        <f aca="false">IF(S97&gt;0,U97/S97/U$7,0)</f>
        <v>0</v>
      </c>
      <c r="U97" s="72" t="n">
        <v>0</v>
      </c>
      <c r="V97" s="71" t="n">
        <v>0</v>
      </c>
      <c r="W97" s="43" t="n">
        <f aca="false">IF(V97&gt;0,X97/V97/X$7,0)</f>
        <v>0</v>
      </c>
      <c r="X97" s="72" t="n">
        <v>0</v>
      </c>
      <c r="Y97" s="71" t="n">
        <v>0</v>
      </c>
      <c r="Z97" s="43" t="n">
        <f aca="false">IF(Y97&gt;0,AA97/Y97/AA$7,0)</f>
        <v>0</v>
      </c>
      <c r="AA97" s="72" t="n">
        <v>0</v>
      </c>
      <c r="AB97" s="71" t="n">
        <v>0</v>
      </c>
      <c r="AC97" s="43" t="n">
        <f aca="false">IF(AB97&gt;0,AD97/AB97/AD$7,0)</f>
        <v>0</v>
      </c>
      <c r="AD97" s="72" t="n">
        <f aca="false">ROUND($F97*$G97*AD$7,0)</f>
        <v>0</v>
      </c>
      <c r="AE97" s="71" t="n">
        <v>0</v>
      </c>
      <c r="AF97" s="43" t="n">
        <f aca="false">IF(AE97&gt;0,AG97/AE97/AG$7,0)</f>
        <v>0</v>
      </c>
      <c r="AG97" s="72" t="n">
        <f aca="false">ROUND($F97*$G97*AG$7,0)</f>
        <v>0</v>
      </c>
      <c r="AH97" s="71" t="n">
        <v>0</v>
      </c>
      <c r="AI97" s="43" t="n">
        <f aca="false">IF(AH97&gt;0,AJ97/AH97/AJ$7,0)</f>
        <v>0</v>
      </c>
      <c r="AJ97" s="72" t="n">
        <f aca="false">ROUND($F97*$G97*AJ$7,0)</f>
        <v>0</v>
      </c>
      <c r="AK97" s="71" t="n">
        <v>0</v>
      </c>
      <c r="AL97" s="43" t="n">
        <f aca="false">IF(AK97&gt;0,AM97/AK97/AM$7,0)</f>
        <v>0</v>
      </c>
      <c r="AM97" s="72" t="n">
        <f aca="false">ROUND($F97*$G97*AM$7,0)</f>
        <v>0</v>
      </c>
      <c r="AN97" s="71" t="n">
        <v>0</v>
      </c>
      <c r="AO97" s="43" t="n">
        <f aca="false">IF(AN97&gt;0,AP97/AN97/AP$7,0)</f>
        <v>0</v>
      </c>
      <c r="AP97" s="72" t="n">
        <f aca="false">ROUND($F97*$G97*AP$7,0)</f>
        <v>0</v>
      </c>
      <c r="AQ97" s="71" t="n">
        <v>0</v>
      </c>
      <c r="AR97" s="43" t="n">
        <f aca="false">IF(AQ97&gt;0,AS97/AQ97/AS$7,0)</f>
        <v>0</v>
      </c>
      <c r="AS97" s="72" t="n">
        <f aca="false">ROUND($F97*$G97*AS$7,0)</f>
        <v>0</v>
      </c>
      <c r="AT97" s="63"/>
    </row>
    <row r="98" customFormat="false" ht="12.75" hidden="false" customHeight="false" outlineLevel="0" collapsed="false">
      <c r="A98" s="44" t="s">
        <v>720</v>
      </c>
      <c r="B98" s="4"/>
      <c r="C98" s="4"/>
      <c r="D98" s="11"/>
      <c r="E98" s="11"/>
      <c r="F98" s="5"/>
      <c r="G98" s="73"/>
      <c r="H98" s="73"/>
      <c r="I98" s="73"/>
      <c r="J98" s="157" t="n">
        <f aca="false">SUM(J79:J97)</f>
        <v>795214</v>
      </c>
      <c r="K98" s="782" t="n">
        <f aca="false">IF(J98&gt;0,L98/J98/L$7,0)</f>
        <v>0.0476575862597992</v>
      </c>
      <c r="L98" s="319" t="n">
        <f aca="false">SUM(L79:L97)</f>
        <v>1174837.3738</v>
      </c>
      <c r="M98" s="157" t="n">
        <f aca="false">SUM(M79:M97)</f>
        <v>795214</v>
      </c>
      <c r="N98" s="782" t="n">
        <f aca="false">IF(M98&gt;0,O98/M98/O$7,0)</f>
        <v>0.0476575862597992</v>
      </c>
      <c r="O98" s="319" t="n">
        <f aca="false">SUM(O79:O97)</f>
        <v>1061143.4344</v>
      </c>
      <c r="P98" s="157" t="n">
        <f aca="false">SUM(P79:P97)</f>
        <v>740214</v>
      </c>
      <c r="Q98" s="782" t="n">
        <f aca="false">IF(P98&gt;0,R98/P98/R$7,0)</f>
        <v>0.0463507577538388</v>
      </c>
      <c r="R98" s="319" t="n">
        <f aca="false">SUM(R79:R97)</f>
        <v>1063593.8738</v>
      </c>
      <c r="S98" s="157" t="n">
        <f aca="false">SUM(S79:S97)</f>
        <v>740214</v>
      </c>
      <c r="T98" s="782" t="n">
        <f aca="false">IF(S98&gt;0,U98/S98/U$7,0)</f>
        <v>0.0463507577538388</v>
      </c>
      <c r="U98" s="319" t="n">
        <f aca="false">SUM(U79:U97)</f>
        <v>1029284.394</v>
      </c>
      <c r="V98" s="157" t="n">
        <f aca="false">SUM(V79:V97)</f>
        <v>726827</v>
      </c>
      <c r="W98" s="782" t="n">
        <f aca="false">IF(V98&gt;0,X98/V98/X$7,0)</f>
        <v>0.0458357062959962</v>
      </c>
      <c r="X98" s="319" t="n">
        <f aca="false">SUM(X79:X97)</f>
        <v>1032753.4959</v>
      </c>
      <c r="Y98" s="157" t="n">
        <f aca="false">SUM(Y79:Y97)</f>
        <v>731047</v>
      </c>
      <c r="Z98" s="782" t="n">
        <f aca="false">IF(Y98&gt;0,AA98/Y98/AA$7,0)</f>
        <v>0.0456692701016487</v>
      </c>
      <c r="AA98" s="319" t="n">
        <f aca="false">SUM(AA79:AA97)</f>
        <v>1001591.487</v>
      </c>
      <c r="AB98" s="157" t="n">
        <f aca="false">SUM(AB79:AB97)</f>
        <v>735617</v>
      </c>
      <c r="AC98" s="782" t="n">
        <f aca="false">IF(AB98&gt;0,AD98/AB98/AD$7,0)</f>
        <v>0.0456383986503846</v>
      </c>
      <c r="AD98" s="319" t="n">
        <f aca="false">SUM(AD79:AD97)</f>
        <v>1040743.8389</v>
      </c>
      <c r="AE98" s="157" t="n">
        <f aca="false">SUM(AE79:AE97)</f>
        <v>732391</v>
      </c>
      <c r="AF98" s="782" t="n">
        <f aca="false">IF(AE98&gt;0,AG98/AE98/AG$7,0)</f>
        <v>0.0456601510668482</v>
      </c>
      <c r="AG98" s="319" t="n">
        <f aca="false">SUM(AG79:AG97)</f>
        <v>1036673.5947</v>
      </c>
      <c r="AH98" s="157" t="n">
        <f aca="false">SUM(AH79:AH97)</f>
        <v>726047</v>
      </c>
      <c r="AI98" s="782" t="n">
        <f aca="false">IF(AH98&gt;0,AJ98/AH98/AJ$7,0)</f>
        <v>0.0457034915095028</v>
      </c>
      <c r="AJ98" s="319" t="n">
        <f aca="false">SUM(AJ79:AJ97)</f>
        <v>995486.487</v>
      </c>
      <c r="AK98" s="157" t="n">
        <f aca="false">SUM(AK79:AK97)</f>
        <v>737714</v>
      </c>
      <c r="AL98" s="782" t="n">
        <f aca="false">IF(AK98&gt;0,AM98/AK98/AM$7,0)</f>
        <v>0.0462343534215157</v>
      </c>
      <c r="AM98" s="319" t="n">
        <f aca="false">SUM(AM79:AM97)</f>
        <v>1057339.6238</v>
      </c>
      <c r="AN98" s="157" t="n">
        <f aca="false">SUM(AN79:AN97)</f>
        <v>782714</v>
      </c>
      <c r="AO98" s="782" t="n">
        <f aca="false">IF(AN98&gt;0,AP98/AN98/AP$7,0)</f>
        <v>0.0476409388358966</v>
      </c>
      <c r="AP98" s="319" t="n">
        <f aca="false">SUM(AP79:AP97)</f>
        <v>1118676.894</v>
      </c>
      <c r="AQ98" s="157" t="n">
        <f aca="false">SUM(AQ79:AQ97)</f>
        <v>782714</v>
      </c>
      <c r="AR98" s="782" t="n">
        <f aca="false">IF(AQ98&gt;0,AS98/AQ98/AS$7,0)</f>
        <v>0.0476409388358966</v>
      </c>
      <c r="AS98" s="319" t="n">
        <f aca="false">SUM(AS79:AS97)</f>
        <v>1155966.1238</v>
      </c>
      <c r="AT98" s="75"/>
      <c r="AU98" s="4"/>
      <c r="AV98" s="783"/>
      <c r="AW98" s="65" t="n">
        <f aca="false">AS98+AP98+AM98+AJ98+AG98+AD98+AA98+X98+U98+R98+O98+L98</f>
        <v>12768090.6211</v>
      </c>
      <c r="AX98" s="4"/>
      <c r="AY98" s="4"/>
      <c r="AZ98" s="4"/>
    </row>
    <row r="99" customFormat="false" ht="12.75" hidden="false" customHeight="false" outlineLevel="0" collapsed="false">
      <c r="A99" s="76"/>
      <c r="B99" s="77"/>
      <c r="C99" s="77"/>
      <c r="D99" s="77"/>
      <c r="E99" s="77"/>
      <c r="F99" s="761"/>
      <c r="G99" s="50"/>
      <c r="H99" s="50"/>
      <c r="I99" s="50"/>
      <c r="J99" s="78"/>
      <c r="K99" s="50"/>
      <c r="L99" s="79"/>
      <c r="M99" s="80"/>
      <c r="N99" s="79"/>
      <c r="O99" s="79"/>
      <c r="P99" s="80"/>
      <c r="Q99" s="79"/>
      <c r="R99" s="79"/>
      <c r="S99" s="80"/>
      <c r="T99" s="79"/>
      <c r="U99" s="79"/>
      <c r="V99" s="80"/>
      <c r="W99" s="79"/>
      <c r="X99" s="79"/>
      <c r="Y99" s="80"/>
      <c r="Z99" s="79"/>
      <c r="AA99" s="79"/>
      <c r="AB99" s="80"/>
      <c r="AC99" s="79"/>
      <c r="AD99" s="79"/>
      <c r="AE99" s="80"/>
      <c r="AF99" s="79"/>
      <c r="AG99" s="79"/>
      <c r="AH99" s="80"/>
      <c r="AI99" s="79"/>
      <c r="AJ99" s="79"/>
      <c r="AK99" s="80"/>
      <c r="AL99" s="79"/>
      <c r="AM99" s="79"/>
      <c r="AN99" s="80"/>
      <c r="AO99" s="79"/>
      <c r="AP99" s="79"/>
      <c r="AQ99" s="80"/>
      <c r="AR99" s="79"/>
      <c r="AS99" s="79"/>
      <c r="AV99" s="98" t="n">
        <f aca="false">SUM(AV55:AV98)</f>
        <v>456451.9296</v>
      </c>
    </row>
    <row r="100" customFormat="false" ht="12.75" hidden="false" customHeight="false" outlineLevel="0" collapsed="false">
      <c r="A100" s="76"/>
      <c r="B100" s="77"/>
      <c r="C100" s="77"/>
      <c r="D100" s="77"/>
      <c r="E100" s="77"/>
      <c r="F100" s="761"/>
      <c r="G100" s="50"/>
      <c r="H100" s="50"/>
      <c r="I100" s="50"/>
      <c r="J100" s="78"/>
      <c r="K100" s="50"/>
      <c r="L100" s="79"/>
      <c r="M100" s="80"/>
      <c r="N100" s="79"/>
      <c r="O100" s="79"/>
      <c r="P100" s="80"/>
      <c r="Q100" s="79"/>
      <c r="R100" s="79"/>
      <c r="S100" s="80"/>
      <c r="T100" s="79"/>
      <c r="U100" s="79"/>
      <c r="V100" s="80"/>
      <c r="W100" s="79"/>
      <c r="X100" s="79"/>
      <c r="Y100" s="80"/>
      <c r="Z100" s="79"/>
      <c r="AA100" s="79"/>
      <c r="AB100" s="80"/>
      <c r="AC100" s="79"/>
      <c r="AD100" s="79"/>
      <c r="AE100" s="80"/>
      <c r="AF100" s="79"/>
      <c r="AG100" s="79"/>
      <c r="AH100" s="80"/>
      <c r="AI100" s="79"/>
      <c r="AJ100" s="79"/>
      <c r="AK100" s="80"/>
      <c r="AL100" s="79"/>
      <c r="AM100" s="79"/>
      <c r="AN100" s="80"/>
      <c r="AO100" s="79"/>
      <c r="AP100" s="79"/>
      <c r="AQ100" s="80"/>
      <c r="AR100" s="79"/>
      <c r="AS100" s="79"/>
    </row>
    <row r="101" customFormat="false" ht="12.75" hidden="false" customHeight="false" outlineLevel="0" collapsed="false">
      <c r="A101" s="76"/>
      <c r="B101" s="77"/>
      <c r="C101" s="77"/>
      <c r="D101" s="77"/>
      <c r="E101" s="77"/>
      <c r="F101" s="761"/>
      <c r="G101" s="50"/>
      <c r="H101" s="50"/>
      <c r="I101" s="50"/>
      <c r="J101" s="78"/>
      <c r="K101" s="50"/>
      <c r="L101" s="79"/>
      <c r="M101" s="80"/>
      <c r="N101" s="79"/>
      <c r="O101" s="79"/>
      <c r="P101" s="80"/>
      <c r="Q101" s="79"/>
      <c r="R101" s="79"/>
      <c r="S101" s="80"/>
      <c r="T101" s="79"/>
      <c r="U101" s="79"/>
      <c r="V101" s="80"/>
      <c r="W101" s="79"/>
      <c r="X101" s="79"/>
      <c r="Y101" s="80"/>
      <c r="Z101" s="79"/>
      <c r="AA101" s="79"/>
      <c r="AB101" s="80"/>
      <c r="AC101" s="79"/>
      <c r="AD101" s="79"/>
      <c r="AE101" s="80"/>
      <c r="AF101" s="79"/>
      <c r="AG101" s="79"/>
      <c r="AH101" s="80"/>
      <c r="AI101" s="79"/>
      <c r="AJ101" s="79"/>
      <c r="AK101" s="80"/>
      <c r="AL101" s="79"/>
      <c r="AM101" s="79"/>
      <c r="AN101" s="80"/>
      <c r="AO101" s="79"/>
      <c r="AP101" s="79"/>
      <c r="AQ101" s="80"/>
      <c r="AR101" s="79"/>
      <c r="AS101" s="79"/>
    </row>
    <row r="102" customFormat="false" ht="12.75" hidden="false" customHeight="false" outlineLevel="0" collapsed="false">
      <c r="A102" s="76"/>
      <c r="B102" s="77"/>
      <c r="C102" s="77"/>
      <c r="D102" s="77"/>
      <c r="E102" s="77"/>
      <c r="F102" s="761"/>
      <c r="G102" s="50"/>
      <c r="H102" s="50"/>
      <c r="I102" s="50"/>
      <c r="J102" s="78"/>
      <c r="K102" s="50"/>
      <c r="L102" s="79"/>
      <c r="M102" s="80"/>
      <c r="N102" s="79"/>
      <c r="O102" s="79"/>
      <c r="P102" s="80"/>
      <c r="Q102" s="79"/>
      <c r="R102" s="79"/>
      <c r="S102" s="80"/>
      <c r="T102" s="79"/>
      <c r="U102" s="79"/>
      <c r="V102" s="80"/>
      <c r="W102" s="79"/>
      <c r="X102" s="79"/>
      <c r="Y102" s="80"/>
      <c r="Z102" s="79"/>
      <c r="AA102" s="79"/>
      <c r="AB102" s="80"/>
      <c r="AC102" s="79"/>
      <c r="AD102" s="79"/>
      <c r="AE102" s="80"/>
      <c r="AF102" s="79"/>
      <c r="AG102" s="79"/>
      <c r="AH102" s="80"/>
      <c r="AI102" s="79"/>
      <c r="AJ102" s="79"/>
      <c r="AK102" s="80"/>
      <c r="AL102" s="79"/>
      <c r="AM102" s="79"/>
      <c r="AN102" s="80"/>
      <c r="AO102" s="79"/>
      <c r="AP102" s="79"/>
      <c r="AQ102" s="80"/>
      <c r="AR102" s="79"/>
      <c r="AS102" s="79"/>
    </row>
    <row r="103" customFormat="false" ht="12.75" hidden="false" customHeight="false" outlineLevel="0" collapsed="false">
      <c r="A103" s="76"/>
      <c r="B103" s="77"/>
      <c r="C103" s="77"/>
      <c r="D103" s="77"/>
      <c r="E103" s="77"/>
      <c r="F103" s="761"/>
      <c r="G103" s="50"/>
      <c r="H103" s="50"/>
      <c r="I103" s="50"/>
      <c r="J103" s="78"/>
      <c r="K103" s="50"/>
      <c r="L103" s="79"/>
      <c r="M103" s="80"/>
      <c r="N103" s="79"/>
      <c r="O103" s="79"/>
      <c r="P103" s="80"/>
      <c r="Q103" s="79"/>
      <c r="R103" s="79"/>
      <c r="S103" s="80"/>
      <c r="T103" s="79"/>
      <c r="U103" s="79"/>
      <c r="V103" s="80"/>
      <c r="W103" s="79"/>
      <c r="X103" s="79"/>
      <c r="Y103" s="80"/>
      <c r="Z103" s="79"/>
      <c r="AA103" s="79"/>
      <c r="AB103" s="80"/>
      <c r="AC103" s="79"/>
      <c r="AD103" s="79"/>
      <c r="AE103" s="80"/>
      <c r="AF103" s="79"/>
      <c r="AG103" s="79"/>
      <c r="AH103" s="80"/>
      <c r="AI103" s="79"/>
      <c r="AJ103" s="79"/>
      <c r="AK103" s="80"/>
      <c r="AL103" s="79"/>
      <c r="AM103" s="79"/>
      <c r="AN103" s="80"/>
      <c r="AO103" s="79"/>
      <c r="AP103" s="79"/>
      <c r="AQ103" s="80"/>
      <c r="AR103" s="79"/>
      <c r="AS103" s="79"/>
    </row>
    <row r="104" customFormat="false" ht="12.75" hidden="false" customHeight="false" outlineLevel="0" collapsed="false">
      <c r="A104" s="763"/>
      <c r="B104" s="764"/>
      <c r="C104" s="764"/>
      <c r="D104" s="764"/>
      <c r="E104" s="764"/>
      <c r="F104" s="765"/>
      <c r="G104" s="766"/>
      <c r="H104" s="766"/>
      <c r="I104" s="766"/>
      <c r="J104" s="767"/>
      <c r="K104" s="766"/>
      <c r="L104" s="768"/>
      <c r="M104" s="769"/>
      <c r="N104" s="768"/>
      <c r="O104" s="768"/>
      <c r="P104" s="769"/>
      <c r="Q104" s="768"/>
      <c r="R104" s="768"/>
      <c r="S104" s="769"/>
      <c r="T104" s="768"/>
      <c r="U104" s="768"/>
      <c r="V104" s="769"/>
      <c r="W104" s="768"/>
      <c r="X104" s="768"/>
      <c r="Y104" s="769"/>
      <c r="Z104" s="768"/>
      <c r="AA104" s="768"/>
      <c r="AB104" s="769"/>
      <c r="AC104" s="768"/>
      <c r="AD104" s="768"/>
      <c r="AE104" s="769"/>
      <c r="AF104" s="768"/>
      <c r="AG104" s="768"/>
      <c r="AH104" s="769"/>
      <c r="AI104" s="768"/>
      <c r="AJ104" s="768"/>
      <c r="AK104" s="769"/>
      <c r="AL104" s="768"/>
      <c r="AM104" s="768"/>
      <c r="AN104" s="769"/>
      <c r="AO104" s="768"/>
      <c r="AP104" s="768"/>
      <c r="AQ104" s="769"/>
      <c r="AR104" s="768"/>
      <c r="AS104" s="768"/>
      <c r="AT104" s="160"/>
      <c r="AU104" s="160"/>
      <c r="AV104" s="160"/>
    </row>
    <row r="105" customFormat="false" ht="12.75" hidden="false" customHeight="false" outlineLevel="0" collapsed="false">
      <c r="A105" s="81" t="s">
        <v>721</v>
      </c>
      <c r="B105" s="77"/>
      <c r="C105" s="77"/>
      <c r="D105" s="77"/>
      <c r="E105" s="77"/>
      <c r="F105" s="761"/>
      <c r="G105" s="50"/>
      <c r="H105" s="50"/>
      <c r="I105" s="50"/>
      <c r="J105" s="78"/>
      <c r="K105" s="50"/>
      <c r="L105" s="79"/>
      <c r="M105" s="80"/>
      <c r="N105" s="79"/>
      <c r="O105" s="79"/>
      <c r="P105" s="80"/>
      <c r="Q105" s="79"/>
      <c r="R105" s="79"/>
      <c r="S105" s="80"/>
      <c r="T105" s="79"/>
      <c r="U105" s="79"/>
      <c r="V105" s="80"/>
      <c r="W105" s="79"/>
      <c r="X105" s="79"/>
      <c r="Y105" s="80"/>
      <c r="Z105" s="79"/>
      <c r="AA105" s="79"/>
      <c r="AB105" s="80"/>
      <c r="AC105" s="79"/>
      <c r="AD105" s="79"/>
      <c r="AE105" s="80"/>
      <c r="AF105" s="79"/>
      <c r="AG105" s="79"/>
      <c r="AH105" s="80"/>
      <c r="AI105" s="79"/>
      <c r="AJ105" s="79"/>
      <c r="AK105" s="80"/>
      <c r="AL105" s="79"/>
      <c r="AM105" s="79"/>
      <c r="AN105" s="80"/>
      <c r="AO105" s="79"/>
      <c r="AP105" s="79"/>
      <c r="AQ105" s="80"/>
      <c r="AR105" s="79"/>
      <c r="AS105" s="79"/>
      <c r="AU105" s="14"/>
      <c r="AV105" s="14"/>
    </row>
    <row r="106" customFormat="false" ht="12.75" hidden="false" customHeight="false" outlineLevel="0" collapsed="false">
      <c r="A106" s="62" t="s">
        <v>128</v>
      </c>
      <c r="J106" s="10"/>
      <c r="L106" s="63"/>
      <c r="M106" s="10"/>
      <c r="N106" s="43"/>
      <c r="O106" s="63"/>
      <c r="P106" s="10"/>
      <c r="Q106" s="43"/>
      <c r="R106" s="63"/>
      <c r="S106" s="10"/>
      <c r="T106" s="43"/>
      <c r="U106" s="63"/>
      <c r="V106" s="10"/>
      <c r="W106" s="43"/>
      <c r="X106" s="63"/>
      <c r="Y106" s="10"/>
      <c r="Z106" s="43"/>
      <c r="AA106" s="63"/>
      <c r="AB106" s="10"/>
      <c r="AC106" s="43"/>
      <c r="AD106" s="63"/>
      <c r="AE106" s="10"/>
      <c r="AF106" s="43"/>
      <c r="AG106" s="63"/>
      <c r="AH106" s="10"/>
      <c r="AI106" s="43"/>
      <c r="AJ106" s="63"/>
      <c r="AK106" s="10"/>
      <c r="AL106" s="43"/>
      <c r="AM106" s="63"/>
      <c r="AN106" s="10"/>
      <c r="AO106" s="43"/>
      <c r="AP106" s="63"/>
      <c r="AQ106" s="10"/>
      <c r="AR106" s="43"/>
      <c r="AS106" s="63"/>
      <c r="AT106" s="63"/>
    </row>
    <row r="107" customFormat="false" ht="12.75" hidden="false" customHeight="false" outlineLevel="0" collapsed="false">
      <c r="A107" s="66" t="n">
        <v>24194</v>
      </c>
      <c r="B107" s="66" t="s">
        <v>572</v>
      </c>
      <c r="C107" s="0" t="n">
        <v>2001</v>
      </c>
      <c r="D107" s="274"/>
      <c r="E107" s="68" t="n">
        <v>37164</v>
      </c>
      <c r="F107" s="155" t="n">
        <v>-25000</v>
      </c>
      <c r="G107" s="93" t="n">
        <v>0.1007</v>
      </c>
      <c r="H107" s="583" t="n">
        <v>0.0093</v>
      </c>
      <c r="I107" s="43" t="n">
        <f aca="false">SUM(G107:H107)</f>
        <v>0.11</v>
      </c>
      <c r="J107" s="10" t="n">
        <v>-40000</v>
      </c>
      <c r="K107" s="43" t="n">
        <f aca="false">$G107</f>
        <v>0.1007</v>
      </c>
      <c r="L107" s="63" t="n">
        <f aca="false">J107*K107*L$7</f>
        <v>-124868</v>
      </c>
      <c r="M107" s="10" t="n">
        <v>-40000</v>
      </c>
      <c r="N107" s="43" t="n">
        <f aca="false">$G107</f>
        <v>0.1007</v>
      </c>
      <c r="O107" s="63" t="n">
        <f aca="false">M107*N107*O$7</f>
        <v>-112784</v>
      </c>
      <c r="P107" s="10" t="n">
        <f aca="false">$F107</f>
        <v>-25000</v>
      </c>
      <c r="Q107" s="43" t="n">
        <f aca="false">$G107</f>
        <v>0.1007</v>
      </c>
      <c r="R107" s="63" t="n">
        <f aca="false">P107*Q107*R$7</f>
        <v>-78042.5</v>
      </c>
      <c r="S107" s="10" t="n">
        <f aca="false">$F107</f>
        <v>-25000</v>
      </c>
      <c r="T107" s="43" t="n">
        <f aca="false">$G107</f>
        <v>0.1007</v>
      </c>
      <c r="U107" s="63" t="n">
        <f aca="false">S107*T107*U$7</f>
        <v>-75525</v>
      </c>
      <c r="V107" s="10" t="n">
        <v>-10000</v>
      </c>
      <c r="W107" s="43" t="n">
        <f aca="false">$G107</f>
        <v>0.1007</v>
      </c>
      <c r="X107" s="63" t="n">
        <f aca="false">V107*W107*X$7</f>
        <v>-31217</v>
      </c>
      <c r="Y107" s="10" t="n">
        <v>-10000</v>
      </c>
      <c r="Z107" s="43" t="n">
        <f aca="false">$G107</f>
        <v>0.1007</v>
      </c>
      <c r="AA107" s="63" t="n">
        <f aca="false">Y107*Z107*AA$7</f>
        <v>-30210</v>
      </c>
      <c r="AB107" s="10" t="n">
        <v>-10000</v>
      </c>
      <c r="AC107" s="43" t="n">
        <f aca="false">$G107</f>
        <v>0.1007</v>
      </c>
      <c r="AD107" s="63" t="n">
        <f aca="false">AB107*AC107*AD$7</f>
        <v>-31217</v>
      </c>
      <c r="AE107" s="10" t="n">
        <v>-10000</v>
      </c>
      <c r="AF107" s="43" t="n">
        <f aca="false">$G107</f>
        <v>0.1007</v>
      </c>
      <c r="AG107" s="63" t="n">
        <f aca="false">AE107*AF107*AG$7</f>
        <v>-31217</v>
      </c>
      <c r="AH107" s="10" t="n">
        <v>-10000</v>
      </c>
      <c r="AI107" s="43" t="n">
        <f aca="false">$G107</f>
        <v>0.1007</v>
      </c>
      <c r="AJ107" s="63" t="n">
        <f aca="false">AH107*AI107*AJ$7</f>
        <v>-30210</v>
      </c>
      <c r="AK107" s="10" t="n">
        <v>0</v>
      </c>
      <c r="AL107" s="43" t="n">
        <f aca="false">$G107</f>
        <v>0.1007</v>
      </c>
      <c r="AM107" s="63" t="n">
        <f aca="false">AK107*AL107*AM$7</f>
        <v>0</v>
      </c>
      <c r="AN107" s="10" t="n">
        <v>0</v>
      </c>
      <c r="AO107" s="43" t="n">
        <f aca="false">$G107</f>
        <v>0.1007</v>
      </c>
      <c r="AP107" s="63" t="n">
        <f aca="false">AN107*AO107*AP$7</f>
        <v>0</v>
      </c>
      <c r="AQ107" s="10" t="n">
        <v>0</v>
      </c>
      <c r="AR107" s="43" t="n">
        <f aca="false">$G107</f>
        <v>0.1007</v>
      </c>
      <c r="AS107" s="63" t="n">
        <f aca="false">AQ107*AR107*AS$7</f>
        <v>0</v>
      </c>
      <c r="AT107" s="63"/>
      <c r="AV107" s="65" t="n">
        <f aca="false">AS107+AP107+AM107+AJ107+AG107+AD107+AA107+X107+U107+R107+O107+L107</f>
        <v>-545290.5</v>
      </c>
      <c r="AY107" s="784"/>
    </row>
    <row r="108" customFormat="false" ht="12.75" hidden="false" customHeight="false" outlineLevel="0" collapsed="false">
      <c r="A108" s="610" t="n">
        <v>24194</v>
      </c>
      <c r="B108" s="610" t="s">
        <v>718</v>
      </c>
      <c r="C108" s="0" t="n">
        <v>2001</v>
      </c>
      <c r="D108" s="225" t="s">
        <v>719</v>
      </c>
      <c r="E108" s="771"/>
      <c r="F108" s="772" t="n">
        <v>-25000</v>
      </c>
      <c r="G108" s="607" t="n">
        <v>0.1007</v>
      </c>
      <c r="H108" s="773" t="n">
        <v>0.0093</v>
      </c>
      <c r="I108" s="43" t="n">
        <f aca="false">SUM(G108:H108)</f>
        <v>0.11</v>
      </c>
      <c r="J108" s="10" t="n">
        <v>0</v>
      </c>
      <c r="K108" s="43" t="n">
        <f aca="false">$G108</f>
        <v>0.1007</v>
      </c>
      <c r="L108" s="63" t="n">
        <f aca="false">J108*K108*L$7</f>
        <v>0</v>
      </c>
      <c r="M108" s="10" t="n">
        <v>0</v>
      </c>
      <c r="N108" s="43" t="n">
        <f aca="false">$G108</f>
        <v>0.1007</v>
      </c>
      <c r="O108" s="63" t="n">
        <f aca="false">M108*N108*O$7</f>
        <v>0</v>
      </c>
      <c r="P108" s="10" t="n">
        <v>0</v>
      </c>
      <c r="Q108" s="43" t="n">
        <f aca="false">$G108</f>
        <v>0.1007</v>
      </c>
      <c r="R108" s="63" t="n">
        <f aca="false">P108*Q108*R$7</f>
        <v>0</v>
      </c>
      <c r="S108" s="10" t="n">
        <v>0</v>
      </c>
      <c r="T108" s="43" t="n">
        <f aca="false">$G108</f>
        <v>0.1007</v>
      </c>
      <c r="U108" s="63" t="n">
        <f aca="false">S108*T108*U$7</f>
        <v>0</v>
      </c>
      <c r="V108" s="10" t="n">
        <v>0</v>
      </c>
      <c r="W108" s="43" t="n">
        <f aca="false">$G108</f>
        <v>0.1007</v>
      </c>
      <c r="X108" s="63" t="n">
        <f aca="false">V108*W108*X$7</f>
        <v>0</v>
      </c>
      <c r="Y108" s="10" t="n">
        <v>0</v>
      </c>
      <c r="Z108" s="43" t="n">
        <f aca="false">$G108</f>
        <v>0.1007</v>
      </c>
      <c r="AA108" s="63" t="n">
        <f aca="false">Y108*Z108*AA$7</f>
        <v>0</v>
      </c>
      <c r="AB108" s="10" t="n">
        <v>0</v>
      </c>
      <c r="AC108" s="43" t="n">
        <f aca="false">$G108</f>
        <v>0.1007</v>
      </c>
      <c r="AD108" s="63" t="n">
        <f aca="false">AB108*AC108*AD$7</f>
        <v>0</v>
      </c>
      <c r="AE108" s="10" t="n">
        <v>0</v>
      </c>
      <c r="AF108" s="43" t="n">
        <f aca="false">$G108</f>
        <v>0.1007</v>
      </c>
      <c r="AG108" s="63" t="n">
        <f aca="false">AE108*AF108*AG$7</f>
        <v>0</v>
      </c>
      <c r="AH108" s="10" t="n">
        <v>0</v>
      </c>
      <c r="AI108" s="43" t="n">
        <f aca="false">$G108</f>
        <v>0.1007</v>
      </c>
      <c r="AJ108" s="63" t="n">
        <f aca="false">AH108*AI108*AJ$7</f>
        <v>0</v>
      </c>
      <c r="AK108" s="10" t="n">
        <v>-10000</v>
      </c>
      <c r="AL108" s="43" t="n">
        <f aca="false">$G108</f>
        <v>0.1007</v>
      </c>
      <c r="AM108" s="63" t="n">
        <f aca="false">AK108*AL108*AM$7</f>
        <v>-31217</v>
      </c>
      <c r="AN108" s="10" t="n">
        <v>-40000</v>
      </c>
      <c r="AO108" s="43" t="n">
        <f aca="false">$G108</f>
        <v>0.1007</v>
      </c>
      <c r="AP108" s="63" t="n">
        <f aca="false">AN108*AO108*AP$7</f>
        <v>-120840</v>
      </c>
      <c r="AQ108" s="10" t="n">
        <v>-40000</v>
      </c>
      <c r="AR108" s="43" t="n">
        <f aca="false">$G108</f>
        <v>0.1007</v>
      </c>
      <c r="AS108" s="63" t="n">
        <f aca="false">AQ108*AR108*AS$7</f>
        <v>-124868</v>
      </c>
      <c r="AT108" s="63"/>
      <c r="AV108" s="65" t="n">
        <f aca="false">AS108+AP108+AM108+AJ108+AG108+AD108+AA108+X108+U108+R108+O108+L108</f>
        <v>-276925</v>
      </c>
      <c r="AY108" s="784"/>
    </row>
    <row r="109" customFormat="false" ht="12.75" hidden="false" customHeight="false" outlineLevel="0" collapsed="false">
      <c r="A109" s="42" t="n">
        <v>27606</v>
      </c>
      <c r="B109" s="0" t="s">
        <v>135</v>
      </c>
      <c r="C109" s="0" t="s">
        <v>348</v>
      </c>
      <c r="D109" s="64" t="n">
        <v>37165</v>
      </c>
      <c r="E109" s="64" t="n">
        <v>38990</v>
      </c>
      <c r="F109" s="7" t="n">
        <v>80000</v>
      </c>
      <c r="G109" s="43" t="n">
        <v>0.0707</v>
      </c>
      <c r="H109" s="93" t="n">
        <v>0.0093</v>
      </c>
      <c r="I109" s="43" t="n">
        <f aca="false">SUM(G109:H109)</f>
        <v>0.08</v>
      </c>
      <c r="J109" s="10" t="n">
        <f aca="false">$F109</f>
        <v>80000</v>
      </c>
      <c r="K109" s="43" t="n">
        <f aca="false">$G109</f>
        <v>0.0707</v>
      </c>
      <c r="L109" s="63" t="n">
        <f aca="false">J109*K109*L$7</f>
        <v>175336</v>
      </c>
      <c r="M109" s="10" t="n">
        <f aca="false">$F109</f>
        <v>80000</v>
      </c>
      <c r="N109" s="43" t="n">
        <f aca="false">$G109</f>
        <v>0.0707</v>
      </c>
      <c r="O109" s="63" t="n">
        <f aca="false">M109*N109*O$7</f>
        <v>158368</v>
      </c>
      <c r="P109" s="10" t="n">
        <v>35000</v>
      </c>
      <c r="Q109" s="43" t="n">
        <f aca="false">$G109</f>
        <v>0.0707</v>
      </c>
      <c r="R109" s="63" t="n">
        <f aca="false">P109*Q109*R$7</f>
        <v>76709.5</v>
      </c>
      <c r="S109" s="10" t="n">
        <v>35000</v>
      </c>
      <c r="T109" s="43" t="n">
        <f aca="false">$G109</f>
        <v>0.0707</v>
      </c>
      <c r="U109" s="63" t="n">
        <f aca="false">S109*T109*U$7</f>
        <v>74235</v>
      </c>
      <c r="V109" s="10" t="n">
        <v>20000</v>
      </c>
      <c r="W109" s="43" t="n">
        <f aca="false">$G109</f>
        <v>0.0707</v>
      </c>
      <c r="X109" s="63" t="n">
        <f aca="false">V109*W109*X$7</f>
        <v>43834</v>
      </c>
      <c r="Y109" s="10" t="n">
        <v>20000</v>
      </c>
      <c r="Z109" s="43" t="n">
        <f aca="false">$G109</f>
        <v>0.0707</v>
      </c>
      <c r="AA109" s="63" t="n">
        <f aca="false">Y109*Z109*AA$7</f>
        <v>42420</v>
      </c>
      <c r="AB109" s="10" t="n">
        <v>20000</v>
      </c>
      <c r="AC109" s="43" t="n">
        <f aca="false">$G109</f>
        <v>0.0707</v>
      </c>
      <c r="AD109" s="63" t="n">
        <f aca="false">AB109*AC109*AD$7</f>
        <v>43834</v>
      </c>
      <c r="AE109" s="10" t="n">
        <v>20000</v>
      </c>
      <c r="AF109" s="43" t="n">
        <f aca="false">$G109</f>
        <v>0.0707</v>
      </c>
      <c r="AG109" s="63" t="n">
        <f aca="false">AE109*AF109*AG$7</f>
        <v>43834</v>
      </c>
      <c r="AH109" s="10" t="n">
        <v>20000</v>
      </c>
      <c r="AI109" s="43" t="n">
        <f aca="false">$G109</f>
        <v>0.0707</v>
      </c>
      <c r="AJ109" s="63" t="n">
        <f aca="false">AH109*AI109*AJ$7</f>
        <v>42420</v>
      </c>
      <c r="AK109" s="10" t="n">
        <v>35000</v>
      </c>
      <c r="AL109" s="43" t="n">
        <f aca="false">$G109</f>
        <v>0.0707</v>
      </c>
      <c r="AM109" s="63" t="n">
        <f aca="false">AK109*AL109*AM$7</f>
        <v>76709.5</v>
      </c>
      <c r="AN109" s="10" t="n">
        <f aca="false">$F109</f>
        <v>80000</v>
      </c>
      <c r="AO109" s="43" t="n">
        <f aca="false">$G109</f>
        <v>0.0707</v>
      </c>
      <c r="AP109" s="63" t="n">
        <f aca="false">AN109*AO109*AP$7</f>
        <v>169680</v>
      </c>
      <c r="AQ109" s="10" t="n">
        <f aca="false">$F109</f>
        <v>80000</v>
      </c>
      <c r="AR109" s="43" t="n">
        <f aca="false">$G109</f>
        <v>0.0707</v>
      </c>
      <c r="AS109" s="63" t="n">
        <f aca="false">AQ109*AR109*AS$7</f>
        <v>175336</v>
      </c>
      <c r="AT109" s="63"/>
      <c r="AV109" s="65" t="n">
        <f aca="false">AS109+AP109+AM109+AJ109+AG109+AD109+AA109+X109+U109+R109+O109+L109</f>
        <v>1122716</v>
      </c>
      <c r="AW109" s="65" t="n">
        <f aca="false">SUM(AV107:AV109)</f>
        <v>300500.5</v>
      </c>
      <c r="AZ109" s="65" t="n">
        <f aca="false">AV109</f>
        <v>1122716</v>
      </c>
    </row>
    <row r="110" customFormat="false" ht="12.75" hidden="false" customHeight="false" outlineLevel="0" collapsed="false">
      <c r="A110" s="66"/>
      <c r="B110" s="66"/>
      <c r="D110" s="274"/>
      <c r="E110" s="68"/>
      <c r="F110" s="155"/>
      <c r="G110" s="93"/>
      <c r="H110" s="583"/>
      <c r="J110" s="10"/>
      <c r="L110" s="63"/>
      <c r="M110" s="10"/>
      <c r="N110" s="43"/>
      <c r="O110" s="63"/>
      <c r="P110" s="10"/>
      <c r="Q110" s="43"/>
      <c r="R110" s="63"/>
      <c r="S110" s="10"/>
      <c r="T110" s="43"/>
      <c r="U110" s="63"/>
      <c r="V110" s="10"/>
      <c r="W110" s="43"/>
      <c r="X110" s="63"/>
      <c r="Y110" s="10"/>
      <c r="Z110" s="43"/>
      <c r="AA110" s="63"/>
      <c r="AB110" s="10"/>
      <c r="AC110" s="43"/>
      <c r="AD110" s="63"/>
      <c r="AE110" s="10"/>
      <c r="AF110" s="43"/>
      <c r="AG110" s="63"/>
      <c r="AH110" s="10"/>
      <c r="AI110" s="43"/>
      <c r="AJ110" s="63"/>
      <c r="AK110" s="10"/>
      <c r="AL110" s="43"/>
      <c r="AM110" s="63"/>
      <c r="AN110" s="10"/>
      <c r="AO110" s="43"/>
      <c r="AP110" s="63"/>
      <c r="AQ110" s="10"/>
      <c r="AR110" s="43"/>
      <c r="AS110" s="63"/>
      <c r="AT110" s="63"/>
      <c r="AV110" s="65"/>
    </row>
    <row r="111" customFormat="false" ht="12.75" hidden="false" customHeight="false" outlineLevel="0" collapsed="false">
      <c r="A111" s="66" t="n">
        <v>27291</v>
      </c>
      <c r="B111" s="66" t="s">
        <v>564</v>
      </c>
      <c r="C111" s="0" t="n">
        <v>2001</v>
      </c>
      <c r="D111" s="770" t="n">
        <v>36739</v>
      </c>
      <c r="E111" s="68" t="n">
        <v>37468</v>
      </c>
      <c r="F111" s="155" t="n">
        <v>-20000</v>
      </c>
      <c r="G111" s="93" t="n">
        <v>0.0107</v>
      </c>
      <c r="H111" s="583" t="n">
        <v>0.0093</v>
      </c>
      <c r="I111" s="43" t="n">
        <f aca="false">SUM(G111:H111)</f>
        <v>0.02</v>
      </c>
      <c r="J111" s="10" t="n">
        <f aca="false">$F111</f>
        <v>-20000</v>
      </c>
      <c r="K111" s="43" t="n">
        <f aca="false">$G111</f>
        <v>0.0107</v>
      </c>
      <c r="L111" s="63" t="n">
        <f aca="false">J111*K111*L$7</f>
        <v>-6634</v>
      </c>
      <c r="M111" s="10" t="n">
        <f aca="false">$F111</f>
        <v>-20000</v>
      </c>
      <c r="N111" s="43" t="n">
        <f aca="false">$G111</f>
        <v>0.0107</v>
      </c>
      <c r="O111" s="63" t="n">
        <f aca="false">M111*N111*O$7</f>
        <v>-5992</v>
      </c>
      <c r="P111" s="10" t="n">
        <f aca="false">$F111</f>
        <v>-20000</v>
      </c>
      <c r="Q111" s="43" t="n">
        <f aca="false">$G111</f>
        <v>0.0107</v>
      </c>
      <c r="R111" s="63" t="n">
        <f aca="false">P111*Q111*R$7</f>
        <v>-6634</v>
      </c>
      <c r="S111" s="10" t="n">
        <f aca="false">$F111</f>
        <v>-20000</v>
      </c>
      <c r="T111" s="43" t="n">
        <f aca="false">$G111</f>
        <v>0.0107</v>
      </c>
      <c r="U111" s="63" t="n">
        <f aca="false">S111*T111*U$7</f>
        <v>-6420</v>
      </c>
      <c r="V111" s="10" t="n">
        <f aca="false">$F111</f>
        <v>-20000</v>
      </c>
      <c r="W111" s="43" t="n">
        <f aca="false">$G111</f>
        <v>0.0107</v>
      </c>
      <c r="X111" s="63" t="n">
        <f aca="false">V111*W111*X$7</f>
        <v>-6634</v>
      </c>
      <c r="Y111" s="10" t="n">
        <f aca="false">$F111</f>
        <v>-20000</v>
      </c>
      <c r="Z111" s="43" t="n">
        <f aca="false">$G111</f>
        <v>0.0107</v>
      </c>
      <c r="AA111" s="63" t="n">
        <f aca="false">Y111*Z111*AA$7</f>
        <v>-6420</v>
      </c>
      <c r="AB111" s="10" t="n">
        <f aca="false">$F111</f>
        <v>-20000</v>
      </c>
      <c r="AC111" s="43" t="n">
        <f aca="false">$G111</f>
        <v>0.0107</v>
      </c>
      <c r="AD111" s="63" t="n">
        <f aca="false">AB111*AC111*AD$7</f>
        <v>-6634</v>
      </c>
      <c r="AE111" s="10" t="n">
        <f aca="false">$F111</f>
        <v>-20000</v>
      </c>
      <c r="AF111" s="43" t="n">
        <v>0.0157</v>
      </c>
      <c r="AG111" s="63" t="n">
        <f aca="false">AE111*AF111*AG$7</f>
        <v>-9734</v>
      </c>
      <c r="AH111" s="10" t="n">
        <f aca="false">$F111</f>
        <v>-20000</v>
      </c>
      <c r="AI111" s="43" t="n">
        <v>0.0157</v>
      </c>
      <c r="AJ111" s="63" t="n">
        <f aca="false">AH111*AI111*AJ$7</f>
        <v>-9420</v>
      </c>
      <c r="AK111" s="10" t="n">
        <f aca="false">$F111</f>
        <v>-20000</v>
      </c>
      <c r="AL111" s="43" t="n">
        <v>0.0157</v>
      </c>
      <c r="AM111" s="63" t="n">
        <f aca="false">AK111*AL111*AM$7</f>
        <v>-9734</v>
      </c>
      <c r="AN111" s="10" t="n">
        <f aca="false">$F111</f>
        <v>-20000</v>
      </c>
      <c r="AO111" s="43" t="n">
        <v>0.0157</v>
      </c>
      <c r="AP111" s="63" t="n">
        <f aca="false">AN111*AO111*AP$7</f>
        <v>-9420</v>
      </c>
      <c r="AQ111" s="10" t="n">
        <f aca="false">$F111</f>
        <v>-20000</v>
      </c>
      <c r="AR111" s="43" t="n">
        <v>0.0157</v>
      </c>
      <c r="AS111" s="63" t="n">
        <f aca="false">AQ111*AR111*AS$7</f>
        <v>-9734</v>
      </c>
      <c r="AT111" s="63"/>
      <c r="AV111" s="65" t="n">
        <f aca="false">AS111+AP111+AM111+AJ111+AG111+AD111+AA111+X111+U111+R111+O111+L111</f>
        <v>-93410</v>
      </c>
    </row>
    <row r="112" customFormat="false" ht="12.75" hidden="false" customHeight="false" outlineLevel="0" collapsed="false">
      <c r="A112" s="617" t="n">
        <v>27291</v>
      </c>
      <c r="B112" s="785" t="s">
        <v>564</v>
      </c>
      <c r="D112" s="589" t="n">
        <v>36739</v>
      </c>
      <c r="E112" s="95" t="n">
        <v>37468</v>
      </c>
      <c r="F112" s="780" t="n">
        <v>20000</v>
      </c>
      <c r="G112" s="43" t="n">
        <v>0.0157</v>
      </c>
      <c r="H112" s="43" t="n">
        <v>0.0093</v>
      </c>
      <c r="I112" s="43" t="n">
        <f aca="false">SUM(G112:H112)</f>
        <v>0.025</v>
      </c>
      <c r="J112" s="10" t="n">
        <f aca="false">$F112</f>
        <v>20000</v>
      </c>
      <c r="K112" s="43" t="n">
        <f aca="false">$G112</f>
        <v>0.0157</v>
      </c>
      <c r="L112" s="63" t="n">
        <f aca="false">J112*K112*L$7</f>
        <v>9734</v>
      </c>
      <c r="M112" s="10" t="n">
        <f aca="false">$F112</f>
        <v>20000</v>
      </c>
      <c r="N112" s="43" t="n">
        <f aca="false">$G112</f>
        <v>0.0157</v>
      </c>
      <c r="O112" s="63" t="n">
        <f aca="false">M112*N112*O$7</f>
        <v>8792</v>
      </c>
      <c r="P112" s="10" t="n">
        <f aca="false">$F112</f>
        <v>20000</v>
      </c>
      <c r="Q112" s="43" t="n">
        <f aca="false">$G112</f>
        <v>0.0157</v>
      </c>
      <c r="R112" s="63" t="n">
        <f aca="false">P112*Q112*R$7</f>
        <v>9734</v>
      </c>
      <c r="S112" s="10" t="n">
        <f aca="false">$F112</f>
        <v>20000</v>
      </c>
      <c r="T112" s="43" t="n">
        <f aca="false">$G112</f>
        <v>0.0157</v>
      </c>
      <c r="U112" s="63" t="n">
        <f aca="false">S112*T112*U$7</f>
        <v>9420</v>
      </c>
      <c r="V112" s="10" t="n">
        <f aca="false">$F112</f>
        <v>20000</v>
      </c>
      <c r="W112" s="43" t="n">
        <f aca="false">$G112</f>
        <v>0.0157</v>
      </c>
      <c r="X112" s="63" t="n">
        <f aca="false">V112*W112*X$7</f>
        <v>9734</v>
      </c>
      <c r="Y112" s="10" t="n">
        <f aca="false">$F112</f>
        <v>20000</v>
      </c>
      <c r="Z112" s="43" t="n">
        <f aca="false">$G112</f>
        <v>0.0157</v>
      </c>
      <c r="AA112" s="63" t="n">
        <f aca="false">Y112*Z112*AA$7</f>
        <v>9420</v>
      </c>
      <c r="AB112" s="10" t="n">
        <f aca="false">$F112</f>
        <v>20000</v>
      </c>
      <c r="AC112" s="43" t="n">
        <f aca="false">$G112</f>
        <v>0.0157</v>
      </c>
      <c r="AD112" s="63" t="n">
        <f aca="false">AB112*AC112*AD$7</f>
        <v>9734</v>
      </c>
      <c r="AE112" s="10" t="n">
        <f aca="false">$F112</f>
        <v>20000</v>
      </c>
      <c r="AF112" s="43" t="n">
        <v>0.0107</v>
      </c>
      <c r="AG112" s="63" t="n">
        <f aca="false">AE112*AF112*AG$7</f>
        <v>6634</v>
      </c>
      <c r="AH112" s="10" t="n">
        <f aca="false">$F112</f>
        <v>20000</v>
      </c>
      <c r="AI112" s="43" t="n">
        <v>0.0107</v>
      </c>
      <c r="AJ112" s="63" t="n">
        <f aca="false">AH112*AI112*AJ$7</f>
        <v>6420</v>
      </c>
      <c r="AK112" s="10" t="n">
        <f aca="false">$F112</f>
        <v>20000</v>
      </c>
      <c r="AL112" s="43" t="n">
        <v>0.0107</v>
      </c>
      <c r="AM112" s="63" t="n">
        <f aca="false">AK112*AL112*AM$7</f>
        <v>6634</v>
      </c>
      <c r="AN112" s="10" t="n">
        <f aca="false">$F112</f>
        <v>20000</v>
      </c>
      <c r="AO112" s="43" t="n">
        <v>0.0107</v>
      </c>
      <c r="AP112" s="63" t="n">
        <f aca="false">AN112*AO112*AP$7</f>
        <v>6420</v>
      </c>
      <c r="AQ112" s="10" t="n">
        <f aca="false">$F112</f>
        <v>20000</v>
      </c>
      <c r="AR112" s="43" t="n">
        <v>0.0107</v>
      </c>
      <c r="AS112" s="63" t="n">
        <f aca="false">AQ112*AR112*AS$7</f>
        <v>6634</v>
      </c>
      <c r="AT112" s="63"/>
      <c r="AV112" s="65" t="n">
        <f aca="false">AS112+AP112+AM112+AJ112+AG112+AD112+AA112+X112+U112+R112+O112+L112</f>
        <v>99310</v>
      </c>
      <c r="AW112" s="65" t="n">
        <f aca="false">SUM(AV111:AV112)</f>
        <v>5900</v>
      </c>
      <c r="AZ112" s="65" t="n">
        <f aca="false">AV112</f>
        <v>99310</v>
      </c>
    </row>
    <row r="113" customFormat="false" ht="12.75" hidden="false" customHeight="false" outlineLevel="0" collapsed="false">
      <c r="A113" s="66"/>
      <c r="B113" s="66"/>
      <c r="D113" s="770"/>
      <c r="E113" s="68"/>
      <c r="F113" s="155"/>
      <c r="G113" s="93"/>
      <c r="H113" s="583"/>
      <c r="J113" s="10"/>
      <c r="L113" s="63"/>
      <c r="M113" s="10"/>
      <c r="N113" s="43"/>
      <c r="O113" s="63"/>
      <c r="P113" s="10"/>
      <c r="Q113" s="43"/>
      <c r="R113" s="63"/>
      <c r="S113" s="10"/>
      <c r="T113" s="43"/>
      <c r="U113" s="63"/>
      <c r="V113" s="10"/>
      <c r="W113" s="43"/>
      <c r="X113" s="63"/>
      <c r="Y113" s="10"/>
      <c r="Z113" s="43"/>
      <c r="AA113" s="63"/>
      <c r="AB113" s="10"/>
      <c r="AC113" s="43"/>
      <c r="AD113" s="63"/>
      <c r="AE113" s="10"/>
      <c r="AF113" s="43"/>
      <c r="AG113" s="63"/>
      <c r="AH113" s="10"/>
      <c r="AI113" s="43"/>
      <c r="AJ113" s="63"/>
      <c r="AK113" s="10"/>
      <c r="AL113" s="43"/>
      <c r="AM113" s="63"/>
      <c r="AN113" s="10"/>
      <c r="AO113" s="43"/>
      <c r="AP113" s="63"/>
      <c r="AQ113" s="10"/>
      <c r="AR113" s="43"/>
      <c r="AS113" s="63"/>
      <c r="AT113" s="63"/>
      <c r="AV113" s="65"/>
    </row>
    <row r="114" customFormat="false" ht="12.75" hidden="false" customHeight="false" outlineLevel="0" collapsed="false">
      <c r="A114" s="66" t="s">
        <v>131</v>
      </c>
      <c r="B114" s="66" t="s">
        <v>132</v>
      </c>
      <c r="C114" s="0" t="n">
        <v>2001</v>
      </c>
      <c r="D114" s="274"/>
      <c r="E114" s="68" t="n">
        <v>37376</v>
      </c>
      <c r="F114" s="155" t="n">
        <v>-35700</v>
      </c>
      <c r="G114" s="93" t="n">
        <v>0.0957</v>
      </c>
      <c r="H114" s="583" t="n">
        <v>0.0093</v>
      </c>
      <c r="I114" s="43" t="n">
        <f aca="false">SUM(G114:H114)</f>
        <v>0.105</v>
      </c>
      <c r="J114" s="10" t="n">
        <f aca="false">$F114</f>
        <v>-35700</v>
      </c>
      <c r="K114" s="43" t="n">
        <f aca="false">$G114</f>
        <v>0.0957</v>
      </c>
      <c r="L114" s="63" t="n">
        <f aca="false">J114*K114*L$7</f>
        <v>-105911.19</v>
      </c>
      <c r="M114" s="10" t="n">
        <f aca="false">$F114</f>
        <v>-35700</v>
      </c>
      <c r="N114" s="43" t="n">
        <f aca="false">$G114</f>
        <v>0.0957</v>
      </c>
      <c r="O114" s="63" t="n">
        <f aca="false">M114*N114*O$7</f>
        <v>-95661.72</v>
      </c>
      <c r="P114" s="10" t="n">
        <f aca="false">$F114</f>
        <v>-35700</v>
      </c>
      <c r="Q114" s="43" t="n">
        <f aca="false">$G114</f>
        <v>0.0957</v>
      </c>
      <c r="R114" s="63" t="n">
        <f aca="false">P114*Q114*R$7</f>
        <v>-105911.19</v>
      </c>
      <c r="S114" s="10" t="n">
        <f aca="false">$F114</f>
        <v>-35700</v>
      </c>
      <c r="T114" s="43" t="n">
        <f aca="false">$G114</f>
        <v>0.0957</v>
      </c>
      <c r="U114" s="63" t="n">
        <f aca="false">S114*T114*U$7</f>
        <v>-102494.7</v>
      </c>
      <c r="V114" s="10" t="n">
        <f aca="false">$F114</f>
        <v>-35700</v>
      </c>
      <c r="W114" s="43" t="n">
        <f aca="false">$G114</f>
        <v>0.0957</v>
      </c>
      <c r="X114" s="63" t="n">
        <f aca="false">V114*W114*X$7</f>
        <v>-105911.19</v>
      </c>
      <c r="Y114" s="10" t="n">
        <f aca="false">$F114</f>
        <v>-35700</v>
      </c>
      <c r="Z114" s="43" t="n">
        <f aca="false">$G114</f>
        <v>0.0957</v>
      </c>
      <c r="AA114" s="63" t="n">
        <f aca="false">Y114*Z114*AA$7</f>
        <v>-102494.7</v>
      </c>
      <c r="AB114" s="10" t="n">
        <v>0</v>
      </c>
      <c r="AC114" s="43" t="n">
        <f aca="false">$G114</f>
        <v>0.0957</v>
      </c>
      <c r="AD114" s="63" t="n">
        <f aca="false">AB114*AC114*AD$7</f>
        <v>0</v>
      </c>
      <c r="AE114" s="10" t="n">
        <v>0</v>
      </c>
      <c r="AF114" s="43" t="n">
        <f aca="false">$G114</f>
        <v>0.0957</v>
      </c>
      <c r="AG114" s="63" t="n">
        <f aca="false">AE114*AF114*AG$7</f>
        <v>0</v>
      </c>
      <c r="AH114" s="10" t="n">
        <v>0</v>
      </c>
      <c r="AI114" s="43" t="n">
        <f aca="false">$G114</f>
        <v>0.0957</v>
      </c>
      <c r="AJ114" s="63" t="n">
        <f aca="false">AH114*AI114*AJ$7</f>
        <v>0</v>
      </c>
      <c r="AK114" s="10" t="n">
        <f aca="false">$F114</f>
        <v>-35700</v>
      </c>
      <c r="AL114" s="43" t="n">
        <f aca="false">$G114</f>
        <v>0.0957</v>
      </c>
      <c r="AM114" s="63" t="n">
        <f aca="false">AK114*AL114*AM$7</f>
        <v>-105911.19</v>
      </c>
      <c r="AN114" s="10" t="n">
        <f aca="false">$F114</f>
        <v>-35700</v>
      </c>
      <c r="AO114" s="43" t="n">
        <f aca="false">$G114</f>
        <v>0.0957</v>
      </c>
      <c r="AP114" s="63" t="n">
        <f aca="false">AN114*AO114*AP$7</f>
        <v>-102494.7</v>
      </c>
      <c r="AQ114" s="10" t="n">
        <f aca="false">$F114</f>
        <v>-35700</v>
      </c>
      <c r="AR114" s="43" t="n">
        <f aca="false">$G114</f>
        <v>0.0957</v>
      </c>
      <c r="AS114" s="63" t="n">
        <f aca="false">AQ114*AR114*AS$7</f>
        <v>-105911.19</v>
      </c>
      <c r="AT114" s="63"/>
      <c r="AV114" s="786" t="n">
        <f aca="false">AS114+AP114+AM114+AJ114+AG114+AD114+AA114+X114+U114+R114+O114+L114</f>
        <v>-932701.77</v>
      </c>
      <c r="AY114" s="0" t="s">
        <v>722</v>
      </c>
    </row>
    <row r="115" customFormat="false" ht="12.75" hidden="false" customHeight="false" outlineLevel="0" collapsed="false">
      <c r="A115" s="787" t="s">
        <v>131</v>
      </c>
      <c r="B115" s="787" t="s">
        <v>132</v>
      </c>
      <c r="C115" s="788" t="n">
        <v>2002</v>
      </c>
      <c r="D115" s="789" t="n">
        <v>34851</v>
      </c>
      <c r="E115" s="789" t="n">
        <v>37407</v>
      </c>
      <c r="F115" s="790" t="n">
        <v>35714</v>
      </c>
      <c r="G115" s="791" t="n">
        <v>0.0947</v>
      </c>
      <c r="H115" s="792" t="n">
        <v>0.0093</v>
      </c>
      <c r="I115" s="791" t="n">
        <f aca="false">SUM(G115:H115)</f>
        <v>0.104</v>
      </c>
      <c r="J115" s="793" t="n">
        <v>0</v>
      </c>
      <c r="K115" s="791" t="n">
        <f aca="false">$G115</f>
        <v>0.0947</v>
      </c>
      <c r="L115" s="794" t="n">
        <f aca="false">J115*K115*L$7</f>
        <v>0</v>
      </c>
      <c r="M115" s="793" t="n">
        <v>0</v>
      </c>
      <c r="N115" s="791" t="n">
        <f aca="false">$G115</f>
        <v>0.0947</v>
      </c>
      <c r="O115" s="794" t="n">
        <f aca="false">M115*N115*O$7</f>
        <v>0</v>
      </c>
      <c r="P115" s="793" t="n">
        <v>0</v>
      </c>
      <c r="Q115" s="791" t="n">
        <f aca="false">$G115</f>
        <v>0.0947</v>
      </c>
      <c r="R115" s="794" t="n">
        <f aca="false">P115*Q115*R$7</f>
        <v>0</v>
      </c>
      <c r="S115" s="793" t="n">
        <v>0</v>
      </c>
      <c r="T115" s="791" t="n">
        <f aca="false">$G115</f>
        <v>0.0947</v>
      </c>
      <c r="U115" s="794" t="n">
        <f aca="false">S115*T115*U$7</f>
        <v>0</v>
      </c>
      <c r="V115" s="793" t="n">
        <v>0</v>
      </c>
      <c r="W115" s="791" t="n">
        <f aca="false">$G115</f>
        <v>0.0947</v>
      </c>
      <c r="X115" s="794" t="n">
        <f aca="false">V115*W115*X$7</f>
        <v>0</v>
      </c>
      <c r="Y115" s="793" t="n">
        <f aca="false">$F115</f>
        <v>35714</v>
      </c>
      <c r="Z115" s="791" t="n">
        <f aca="false">$G115</f>
        <v>0.0947</v>
      </c>
      <c r="AA115" s="794" t="n">
        <f aca="false">Y115*Z115*AA$7</f>
        <v>101463.474</v>
      </c>
      <c r="AB115" s="793" t="n">
        <f aca="false">$F115</f>
        <v>35714</v>
      </c>
      <c r="AC115" s="791" t="n">
        <f aca="false">$G115</f>
        <v>0.0947</v>
      </c>
      <c r="AD115" s="794" t="n">
        <f aca="false">AB115*AC115*AD$7</f>
        <v>104845.5898</v>
      </c>
      <c r="AE115" s="793" t="n">
        <f aca="false">$F115</f>
        <v>35714</v>
      </c>
      <c r="AF115" s="791" t="n">
        <f aca="false">$G115</f>
        <v>0.0947</v>
      </c>
      <c r="AG115" s="794" t="n">
        <f aca="false">AE115*AF115*AG$7</f>
        <v>104845.5898</v>
      </c>
      <c r="AH115" s="793" t="n">
        <f aca="false">$F115</f>
        <v>35714</v>
      </c>
      <c r="AI115" s="791" t="n">
        <f aca="false">$G115</f>
        <v>0.0947</v>
      </c>
      <c r="AJ115" s="794" t="n">
        <f aca="false">AH115*AI115*AJ$7</f>
        <v>101463.474</v>
      </c>
      <c r="AK115" s="793" t="n">
        <f aca="false">$F115</f>
        <v>35714</v>
      </c>
      <c r="AL115" s="791" t="n">
        <f aca="false">$G115</f>
        <v>0.0947</v>
      </c>
      <c r="AM115" s="794" t="n">
        <f aca="false">AK115*AL115*AM$7</f>
        <v>104845.5898</v>
      </c>
      <c r="AN115" s="793" t="n">
        <f aca="false">$F115</f>
        <v>35714</v>
      </c>
      <c r="AO115" s="791" t="n">
        <f aca="false">$G115</f>
        <v>0.0947</v>
      </c>
      <c r="AP115" s="794" t="n">
        <f aca="false">AN115*AO115*AP$7</f>
        <v>101463.474</v>
      </c>
      <c r="AQ115" s="793" t="n">
        <v>0</v>
      </c>
      <c r="AR115" s="791" t="n">
        <v>0.0407</v>
      </c>
      <c r="AS115" s="794" t="n">
        <f aca="false">AQ115*AR115*AS$7</f>
        <v>0</v>
      </c>
      <c r="AT115" s="794"/>
      <c r="AU115" s="788"/>
      <c r="AV115" s="788"/>
      <c r="AW115" s="795"/>
      <c r="AX115" s="788"/>
      <c r="AY115" s="796" t="n">
        <f aca="false">AS115+AP115+AM115+AJ115+AG115+AD115+AA115+X115+U115+R115+O115+L115</f>
        <v>618927.1914</v>
      </c>
      <c r="AZ115" s="796" t="n">
        <f aca="false">AY115</f>
        <v>618927.1914</v>
      </c>
    </row>
    <row r="116" customFormat="false" ht="12.75" hidden="false" customHeight="false" outlineLevel="0" collapsed="false">
      <c r="A116" s="66" t="s">
        <v>131</v>
      </c>
      <c r="B116" s="67" t="s">
        <v>132</v>
      </c>
      <c r="C116" s="0" t="n">
        <v>2002</v>
      </c>
      <c r="D116" s="68" t="n">
        <v>34851</v>
      </c>
      <c r="E116" s="68" t="n">
        <v>37407</v>
      </c>
      <c r="F116" s="69" t="n">
        <v>35714</v>
      </c>
      <c r="G116" s="43" t="n">
        <v>0.0947</v>
      </c>
      <c r="H116" s="93" t="n">
        <v>0.0093</v>
      </c>
      <c r="I116" s="43" t="n">
        <f aca="false">SUM(G116:H116)</f>
        <v>0.104</v>
      </c>
      <c r="J116" s="10" t="n">
        <f aca="false">$F116</f>
        <v>35714</v>
      </c>
      <c r="K116" s="43" t="n">
        <f aca="false">$G116</f>
        <v>0.0947</v>
      </c>
      <c r="L116" s="63" t="n">
        <f aca="false">J116*K116*L$7</f>
        <v>104845.5898</v>
      </c>
      <c r="M116" s="10" t="n">
        <f aca="false">$F116</f>
        <v>35714</v>
      </c>
      <c r="N116" s="43" t="n">
        <f aca="false">$G116</f>
        <v>0.0947</v>
      </c>
      <c r="O116" s="63" t="n">
        <f aca="false">M116*N116*O$7</f>
        <v>94699.2424</v>
      </c>
      <c r="P116" s="10" t="n">
        <f aca="false">$F116</f>
        <v>35714</v>
      </c>
      <c r="Q116" s="43" t="n">
        <f aca="false">$G116</f>
        <v>0.0947</v>
      </c>
      <c r="R116" s="63" t="n">
        <f aca="false">P116*Q116*R$7</f>
        <v>104845.5898</v>
      </c>
      <c r="S116" s="10" t="n">
        <f aca="false">$F116</f>
        <v>35714</v>
      </c>
      <c r="T116" s="43" t="n">
        <f aca="false">$G116</f>
        <v>0.0947</v>
      </c>
      <c r="U116" s="63" t="n">
        <f aca="false">S116*T116*U$7</f>
        <v>101463.474</v>
      </c>
      <c r="V116" s="10" t="n">
        <f aca="false">$F116</f>
        <v>35714</v>
      </c>
      <c r="W116" s="43" t="n">
        <f aca="false">$G116</f>
        <v>0.0947</v>
      </c>
      <c r="X116" s="63" t="n">
        <f aca="false">V116*W116*X$7</f>
        <v>104845.5898</v>
      </c>
      <c r="Y116" s="10" t="n">
        <f aca="false">$F116</f>
        <v>35714</v>
      </c>
      <c r="Z116" s="43" t="n">
        <v>0.0407</v>
      </c>
      <c r="AA116" s="63" t="n">
        <f aca="false">Y116*Z116*AA$7</f>
        <v>43606.794</v>
      </c>
      <c r="AB116" s="10" t="n">
        <f aca="false">$F116</f>
        <v>35714</v>
      </c>
      <c r="AC116" s="43" t="n">
        <v>0.0407</v>
      </c>
      <c r="AD116" s="63" t="n">
        <f aca="false">AB116*AC116*AD$7</f>
        <v>45060.3538</v>
      </c>
      <c r="AE116" s="10" t="n">
        <f aca="false">$F116</f>
        <v>35714</v>
      </c>
      <c r="AF116" s="43" t="n">
        <v>0.0407</v>
      </c>
      <c r="AG116" s="63" t="n">
        <f aca="false">AE116*AF116*AG$7</f>
        <v>45060.3538</v>
      </c>
      <c r="AH116" s="10" t="n">
        <f aca="false">$F116</f>
        <v>35714</v>
      </c>
      <c r="AI116" s="43" t="n">
        <v>0.0407</v>
      </c>
      <c r="AJ116" s="63" t="n">
        <f aca="false">AH116*AI116*AJ$7</f>
        <v>43606.794</v>
      </c>
      <c r="AK116" s="10" t="n">
        <f aca="false">$F116</f>
        <v>35714</v>
      </c>
      <c r="AL116" s="43" t="n">
        <v>0.0407</v>
      </c>
      <c r="AM116" s="63" t="n">
        <f aca="false">AK116*AL116*AM$7</f>
        <v>45060.3538</v>
      </c>
      <c r="AN116" s="10" t="n">
        <f aca="false">$F116</f>
        <v>35714</v>
      </c>
      <c r="AO116" s="43" t="n">
        <v>0.0407</v>
      </c>
      <c r="AP116" s="63" t="n">
        <f aca="false">AN116*AO116*AP$7</f>
        <v>43606.794</v>
      </c>
      <c r="AQ116" s="10" t="n">
        <f aca="false">$F116</f>
        <v>35714</v>
      </c>
      <c r="AR116" s="43" t="n">
        <v>0.0407</v>
      </c>
      <c r="AS116" s="63" t="n">
        <f aca="false">AQ116*AR116*AS$7</f>
        <v>45060.3538</v>
      </c>
      <c r="AT116" s="63"/>
      <c r="AV116" s="786" t="n">
        <f aca="false">AS116+AP116+AM116+AJ116+AG116+AD116+AA116+X116+U116+R116+O116+L116</f>
        <v>821761.283</v>
      </c>
      <c r="AW116" s="786" t="n">
        <f aca="false">AV114+AV116</f>
        <v>-110940.487</v>
      </c>
      <c r="AZ116" s="65" t="n">
        <f aca="false">AV116</f>
        <v>821761.283</v>
      </c>
    </row>
    <row r="117" customFormat="false" ht="12.75" hidden="false" customHeight="false" outlineLevel="0" collapsed="false">
      <c r="A117" s="66"/>
      <c r="B117" s="66"/>
      <c r="D117" s="274"/>
      <c r="E117" s="68"/>
      <c r="F117" s="155"/>
      <c r="G117" s="93"/>
      <c r="H117" s="583"/>
      <c r="J117" s="10"/>
      <c r="L117" s="63"/>
      <c r="M117" s="10"/>
      <c r="N117" s="43"/>
      <c r="O117" s="63"/>
      <c r="P117" s="10"/>
      <c r="Q117" s="43"/>
      <c r="R117" s="63"/>
      <c r="S117" s="10"/>
      <c r="T117" s="43"/>
      <c r="U117" s="63"/>
      <c r="V117" s="10"/>
      <c r="W117" s="43"/>
      <c r="X117" s="63"/>
      <c r="Y117" s="10"/>
      <c r="Z117" s="43"/>
      <c r="AA117" s="63"/>
      <c r="AB117" s="10"/>
      <c r="AC117" s="43"/>
      <c r="AD117" s="63"/>
      <c r="AE117" s="10"/>
      <c r="AF117" s="43"/>
      <c r="AG117" s="63"/>
      <c r="AH117" s="10"/>
      <c r="AI117" s="43"/>
      <c r="AJ117" s="63"/>
      <c r="AK117" s="10"/>
      <c r="AL117" s="43"/>
      <c r="AM117" s="63"/>
      <c r="AN117" s="10"/>
      <c r="AO117" s="43"/>
      <c r="AP117" s="63"/>
      <c r="AQ117" s="10"/>
      <c r="AR117" s="43"/>
      <c r="AS117" s="63"/>
      <c r="AT117" s="63"/>
      <c r="AV117" s="65"/>
    </row>
    <row r="118" customFormat="false" ht="12.75" hidden="false" customHeight="false" outlineLevel="0" collapsed="false">
      <c r="A118" s="617" t="n">
        <v>24690</v>
      </c>
      <c r="B118" s="617" t="s">
        <v>712</v>
      </c>
      <c r="C118" s="0" t="n">
        <v>2001</v>
      </c>
      <c r="D118" s="274"/>
      <c r="E118" s="95" t="n">
        <v>36981</v>
      </c>
      <c r="F118" s="7" t="n">
        <v>-15000</v>
      </c>
      <c r="G118" s="93" t="n">
        <v>0.0607</v>
      </c>
      <c r="H118" s="93" t="n">
        <v>0.0093</v>
      </c>
      <c r="I118" s="43" t="n">
        <f aca="false">SUM(G118:H118)</f>
        <v>0.07</v>
      </c>
      <c r="J118" s="10" t="n">
        <f aca="false">$F118</f>
        <v>-15000</v>
      </c>
      <c r="K118" s="43" t="n">
        <f aca="false">$G118</f>
        <v>0.0607</v>
      </c>
      <c r="L118" s="63" t="n">
        <f aca="false">J118*K118*L$7</f>
        <v>-28225.5</v>
      </c>
      <c r="M118" s="10" t="n">
        <f aca="false">$F118</f>
        <v>-15000</v>
      </c>
      <c r="N118" s="43" t="n">
        <f aca="false">$G118</f>
        <v>0.0607</v>
      </c>
      <c r="O118" s="63" t="n">
        <f aca="false">M118*N118*O$7</f>
        <v>-25494</v>
      </c>
      <c r="P118" s="10" t="n">
        <f aca="false">$F118</f>
        <v>-15000</v>
      </c>
      <c r="Q118" s="43" t="n">
        <f aca="false">$G118</f>
        <v>0.0607</v>
      </c>
      <c r="R118" s="63" t="n">
        <f aca="false">P118*Q118*R$7</f>
        <v>-28225.5</v>
      </c>
      <c r="S118" s="10" t="n">
        <v>0</v>
      </c>
      <c r="T118" s="43" t="n">
        <f aca="false">$G118</f>
        <v>0.0607</v>
      </c>
      <c r="U118" s="63" t="n">
        <f aca="false">S118*T118*U$7</f>
        <v>0</v>
      </c>
      <c r="V118" s="10" t="n">
        <v>0</v>
      </c>
      <c r="W118" s="43" t="n">
        <f aca="false">$G118</f>
        <v>0.0607</v>
      </c>
      <c r="X118" s="63" t="n">
        <f aca="false">V118*W118*X$7</f>
        <v>0</v>
      </c>
      <c r="Y118" s="10" t="n">
        <v>0</v>
      </c>
      <c r="Z118" s="43" t="n">
        <f aca="false">$G118</f>
        <v>0.0607</v>
      </c>
      <c r="AA118" s="63" t="n">
        <f aca="false">Y118*Z118*AA$7</f>
        <v>0</v>
      </c>
      <c r="AB118" s="10" t="n">
        <v>0</v>
      </c>
      <c r="AC118" s="43" t="n">
        <f aca="false">$G118</f>
        <v>0.0607</v>
      </c>
      <c r="AD118" s="63" t="n">
        <f aca="false">AB118*AC118*AD$7</f>
        <v>0</v>
      </c>
      <c r="AE118" s="10" t="n">
        <v>0</v>
      </c>
      <c r="AF118" s="43" t="n">
        <f aca="false">$G118</f>
        <v>0.0607</v>
      </c>
      <c r="AG118" s="63" t="n">
        <f aca="false">AE118*AF118*AG$7</f>
        <v>0</v>
      </c>
      <c r="AH118" s="10" t="n">
        <v>0</v>
      </c>
      <c r="AI118" s="43" t="n">
        <f aca="false">$G118</f>
        <v>0.0607</v>
      </c>
      <c r="AJ118" s="63" t="n">
        <f aca="false">AH118*AI118*AJ$7</f>
        <v>0</v>
      </c>
      <c r="AK118" s="10" t="n">
        <v>0</v>
      </c>
      <c r="AL118" s="43" t="n">
        <f aca="false">$G118</f>
        <v>0.0607</v>
      </c>
      <c r="AM118" s="63" t="n">
        <f aca="false">AK118*AL118*AM$7</f>
        <v>0</v>
      </c>
      <c r="AN118" s="10" t="n">
        <v>0</v>
      </c>
      <c r="AO118" s="43" t="n">
        <f aca="false">$G118</f>
        <v>0.0607</v>
      </c>
      <c r="AP118" s="63" t="n">
        <f aca="false">AN118*AO118*AP$7</f>
        <v>0</v>
      </c>
      <c r="AQ118" s="10" t="n">
        <v>0</v>
      </c>
      <c r="AR118" s="43" t="n">
        <f aca="false">$G118</f>
        <v>0.0607</v>
      </c>
      <c r="AS118" s="63" t="n">
        <f aca="false">AQ118*AR118*AS$7</f>
        <v>0</v>
      </c>
      <c r="AT118" s="63"/>
      <c r="AV118" s="65" t="n">
        <f aca="false">AS118+AP118+AM118+AJ118+AG118+AD118+AA118+X118+U118+R118+O118+L118</f>
        <v>-81945</v>
      </c>
      <c r="AW118" s="797" t="n">
        <f aca="false">AV118</f>
        <v>-81945</v>
      </c>
    </row>
    <row r="119" customFormat="false" ht="12.75" hidden="false" customHeight="false" outlineLevel="0" collapsed="false">
      <c r="A119" s="617"/>
      <c r="B119" s="617"/>
      <c r="D119" s="274"/>
      <c r="E119" s="95"/>
      <c r="G119" s="93"/>
      <c r="H119" s="93"/>
      <c r="J119" s="10"/>
      <c r="L119" s="63"/>
      <c r="M119" s="10"/>
      <c r="N119" s="43"/>
      <c r="O119" s="63"/>
      <c r="P119" s="10"/>
      <c r="Q119" s="43"/>
      <c r="R119" s="63"/>
      <c r="S119" s="10"/>
      <c r="T119" s="43"/>
      <c r="U119" s="63"/>
      <c r="V119" s="10"/>
      <c r="W119" s="43"/>
      <c r="X119" s="63"/>
      <c r="Y119" s="10"/>
      <c r="Z119" s="43"/>
      <c r="AA119" s="63"/>
      <c r="AB119" s="10"/>
      <c r="AC119" s="43"/>
      <c r="AD119" s="63"/>
      <c r="AE119" s="10"/>
      <c r="AF119" s="43"/>
      <c r="AG119" s="63"/>
      <c r="AH119" s="10"/>
      <c r="AI119" s="43"/>
      <c r="AJ119" s="63"/>
      <c r="AK119" s="10"/>
      <c r="AL119" s="43"/>
      <c r="AM119" s="63"/>
      <c r="AN119" s="10"/>
      <c r="AO119" s="43"/>
      <c r="AP119" s="63"/>
      <c r="AQ119" s="10"/>
      <c r="AR119" s="43"/>
      <c r="AS119" s="63"/>
      <c r="AT119" s="63"/>
      <c r="AV119" s="65"/>
    </row>
    <row r="120" customFormat="false" ht="12.75" hidden="false" customHeight="false" outlineLevel="0" collapsed="false">
      <c r="A120" s="617" t="n">
        <v>26740</v>
      </c>
      <c r="B120" s="617" t="s">
        <v>555</v>
      </c>
      <c r="C120" s="0" t="n">
        <v>2001</v>
      </c>
      <c r="D120" s="274"/>
      <c r="E120" s="589" t="n">
        <v>39113</v>
      </c>
      <c r="F120" s="7" t="n">
        <v>-8000</v>
      </c>
      <c r="G120" s="93" t="n">
        <v>0.0407</v>
      </c>
      <c r="H120" s="93" t="n">
        <v>0.0093</v>
      </c>
      <c r="I120" s="43" t="n">
        <f aca="false">SUM(G120:H120)</f>
        <v>0.05</v>
      </c>
      <c r="J120" s="10" t="n">
        <f aca="false">$F120</f>
        <v>-8000</v>
      </c>
      <c r="K120" s="43" t="n">
        <f aca="false">$G120</f>
        <v>0.0407</v>
      </c>
      <c r="L120" s="63" t="n">
        <f aca="false">J120*K120*L$7</f>
        <v>-10093.6</v>
      </c>
      <c r="M120" s="10" t="n">
        <f aca="false">$F120</f>
        <v>-8000</v>
      </c>
      <c r="N120" s="43" t="n">
        <f aca="false">$G120</f>
        <v>0.0407</v>
      </c>
      <c r="O120" s="63" t="n">
        <f aca="false">M120*N120*O$7</f>
        <v>-9116.8</v>
      </c>
      <c r="P120" s="10" t="n">
        <f aca="false">$F120</f>
        <v>-8000</v>
      </c>
      <c r="Q120" s="43" t="n">
        <f aca="false">$G120</f>
        <v>0.0407</v>
      </c>
      <c r="R120" s="63" t="n">
        <f aca="false">P120*Q120*R$7</f>
        <v>-10093.6</v>
      </c>
      <c r="S120" s="10" t="n">
        <f aca="false">$F120</f>
        <v>-8000</v>
      </c>
      <c r="T120" s="43" t="n">
        <f aca="false">$G120</f>
        <v>0.0407</v>
      </c>
      <c r="U120" s="63" t="n">
        <f aca="false">S120*T120*U$7</f>
        <v>-9768</v>
      </c>
      <c r="V120" s="10" t="n">
        <f aca="false">$F120</f>
        <v>-8000</v>
      </c>
      <c r="W120" s="43" t="n">
        <f aca="false">$G120</f>
        <v>0.0407</v>
      </c>
      <c r="X120" s="63" t="n">
        <f aca="false">V120*W120*X$7</f>
        <v>-10093.6</v>
      </c>
      <c r="Y120" s="10" t="n">
        <f aca="false">$F120</f>
        <v>-8000</v>
      </c>
      <c r="Z120" s="43" t="n">
        <f aca="false">$G120</f>
        <v>0.0407</v>
      </c>
      <c r="AA120" s="63" t="n">
        <f aca="false">Y120*Z120*AA$7</f>
        <v>-9768</v>
      </c>
      <c r="AB120" s="10" t="n">
        <f aca="false">$F120</f>
        <v>-8000</v>
      </c>
      <c r="AC120" s="43" t="n">
        <f aca="false">$G120</f>
        <v>0.0407</v>
      </c>
      <c r="AD120" s="63" t="n">
        <f aca="false">AB120*AC120*AD$7</f>
        <v>-10093.6</v>
      </c>
      <c r="AE120" s="10" t="n">
        <f aca="false">$F120</f>
        <v>-8000</v>
      </c>
      <c r="AF120" s="43" t="n">
        <f aca="false">$G120</f>
        <v>0.0407</v>
      </c>
      <c r="AG120" s="63" t="n">
        <f aca="false">AE120*AF120*AG$7</f>
        <v>-10093.6</v>
      </c>
      <c r="AH120" s="10" t="n">
        <f aca="false">$F120</f>
        <v>-8000</v>
      </c>
      <c r="AI120" s="43" t="n">
        <f aca="false">$G120</f>
        <v>0.0407</v>
      </c>
      <c r="AJ120" s="63" t="n">
        <f aca="false">AH120*AI120*AJ$7</f>
        <v>-9768</v>
      </c>
      <c r="AK120" s="10" t="n">
        <f aca="false">$F120</f>
        <v>-8000</v>
      </c>
      <c r="AL120" s="43" t="n">
        <f aca="false">$G120</f>
        <v>0.0407</v>
      </c>
      <c r="AM120" s="63" t="n">
        <f aca="false">AK120*AL120*AM$7</f>
        <v>-10093.6</v>
      </c>
      <c r="AN120" s="10" t="n">
        <f aca="false">$F120</f>
        <v>-8000</v>
      </c>
      <c r="AO120" s="43" t="n">
        <f aca="false">$G120</f>
        <v>0.0407</v>
      </c>
      <c r="AP120" s="63" t="n">
        <f aca="false">AN120*AO120*AP$7</f>
        <v>-9768</v>
      </c>
      <c r="AQ120" s="10" t="n">
        <f aca="false">$F120</f>
        <v>-8000</v>
      </c>
      <c r="AR120" s="43" t="n">
        <f aca="false">$G120</f>
        <v>0.0407</v>
      </c>
      <c r="AS120" s="63" t="n">
        <f aca="false">AQ120*AR120*AS$7</f>
        <v>-10093.6</v>
      </c>
      <c r="AT120" s="63"/>
      <c r="AV120" s="65" t="n">
        <f aca="false">AS120+AP120+AM120+AJ120+AG120+AD120+AA120+X120+U120+R120+O120+L120</f>
        <v>-118844</v>
      </c>
    </row>
    <row r="121" customFormat="false" ht="12.75" hidden="false" customHeight="false" outlineLevel="0" collapsed="false">
      <c r="A121" s="600" t="n">
        <v>26740</v>
      </c>
      <c r="B121" s="785" t="s">
        <v>555</v>
      </c>
      <c r="C121" s="0" t="n">
        <v>2002</v>
      </c>
      <c r="D121" s="589" t="n">
        <v>36312</v>
      </c>
      <c r="E121" s="589" t="n">
        <v>39113</v>
      </c>
      <c r="F121" s="777" t="n">
        <v>8000</v>
      </c>
      <c r="G121" s="43" t="n">
        <v>0.0407</v>
      </c>
      <c r="H121" s="93" t="n">
        <v>0.0093</v>
      </c>
      <c r="I121" s="43" t="n">
        <f aca="false">SUM(G121:H121)</f>
        <v>0.05</v>
      </c>
      <c r="J121" s="10" t="n">
        <f aca="false">$F121</f>
        <v>8000</v>
      </c>
      <c r="K121" s="43" t="n">
        <f aca="false">$G121</f>
        <v>0.0407</v>
      </c>
      <c r="L121" s="63" t="n">
        <f aca="false">J121*K121*L$7</f>
        <v>10093.6</v>
      </c>
      <c r="M121" s="10" t="n">
        <f aca="false">$F121</f>
        <v>8000</v>
      </c>
      <c r="N121" s="43" t="n">
        <f aca="false">$G121</f>
        <v>0.0407</v>
      </c>
      <c r="O121" s="63" t="n">
        <f aca="false">M121*N121*O$7</f>
        <v>9116.8</v>
      </c>
      <c r="P121" s="10" t="n">
        <f aca="false">$F121</f>
        <v>8000</v>
      </c>
      <c r="Q121" s="43" t="n">
        <f aca="false">$G121</f>
        <v>0.0407</v>
      </c>
      <c r="R121" s="63" t="n">
        <f aca="false">P121*Q121*R$7</f>
        <v>10093.6</v>
      </c>
      <c r="S121" s="10" t="n">
        <f aca="false">$F121</f>
        <v>8000</v>
      </c>
      <c r="T121" s="43" t="n">
        <f aca="false">$G121</f>
        <v>0.0407</v>
      </c>
      <c r="U121" s="63" t="n">
        <f aca="false">S121*T121*U$7</f>
        <v>9768</v>
      </c>
      <c r="V121" s="10" t="n">
        <f aca="false">$F121</f>
        <v>8000</v>
      </c>
      <c r="W121" s="43" t="n">
        <f aca="false">$G121</f>
        <v>0.0407</v>
      </c>
      <c r="X121" s="63" t="n">
        <f aca="false">V121*W121*X$7</f>
        <v>10093.6</v>
      </c>
      <c r="Y121" s="10" t="n">
        <f aca="false">$F121</f>
        <v>8000</v>
      </c>
      <c r="Z121" s="43" t="n">
        <f aca="false">$G121</f>
        <v>0.0407</v>
      </c>
      <c r="AA121" s="63" t="n">
        <f aca="false">Y121*Z121*AA$7</f>
        <v>9768</v>
      </c>
      <c r="AB121" s="10" t="n">
        <f aca="false">$F121</f>
        <v>8000</v>
      </c>
      <c r="AC121" s="43" t="n">
        <f aca="false">$G121</f>
        <v>0.0407</v>
      </c>
      <c r="AD121" s="63" t="n">
        <f aca="false">AB121*AC121*AD$7</f>
        <v>10093.6</v>
      </c>
      <c r="AE121" s="10" t="n">
        <f aca="false">$F121</f>
        <v>8000</v>
      </c>
      <c r="AF121" s="43" t="n">
        <f aca="false">$G121</f>
        <v>0.0407</v>
      </c>
      <c r="AG121" s="63" t="n">
        <f aca="false">AE121*AF121*AG$7</f>
        <v>10093.6</v>
      </c>
      <c r="AH121" s="10" t="n">
        <f aca="false">$F121</f>
        <v>8000</v>
      </c>
      <c r="AI121" s="43" t="n">
        <f aca="false">$G121</f>
        <v>0.0407</v>
      </c>
      <c r="AJ121" s="63" t="n">
        <f aca="false">AH121*AI121*AJ$7</f>
        <v>9768</v>
      </c>
      <c r="AK121" s="10" t="n">
        <f aca="false">$F121</f>
        <v>8000</v>
      </c>
      <c r="AL121" s="43" t="n">
        <f aca="false">$G121</f>
        <v>0.0407</v>
      </c>
      <c r="AM121" s="63" t="n">
        <f aca="false">AK121*AL121*AM$7</f>
        <v>10093.6</v>
      </c>
      <c r="AN121" s="10" t="n">
        <f aca="false">$F121</f>
        <v>8000</v>
      </c>
      <c r="AO121" s="43" t="n">
        <f aca="false">$G121</f>
        <v>0.0407</v>
      </c>
      <c r="AP121" s="63" t="n">
        <f aca="false">AN121*AO121*AP$7</f>
        <v>9768</v>
      </c>
      <c r="AQ121" s="10" t="n">
        <f aca="false">$F121</f>
        <v>8000</v>
      </c>
      <c r="AR121" s="43" t="n">
        <f aca="false">$G121</f>
        <v>0.0407</v>
      </c>
      <c r="AS121" s="63" t="n">
        <f aca="false">AQ121*AR121*AS$7</f>
        <v>10093.6</v>
      </c>
      <c r="AT121" s="63"/>
      <c r="AV121" s="65" t="n">
        <f aca="false">AS121+AP121+AM121+AJ121+AG121+AD121+AA121+X121+U121+R121+O121+L121</f>
        <v>118844</v>
      </c>
      <c r="AW121" s="65" t="n">
        <f aca="false">SUM(AV120:AV121)</f>
        <v>0</v>
      </c>
      <c r="AZ121" s="65" t="n">
        <f aca="false">AV121</f>
        <v>118844</v>
      </c>
    </row>
    <row r="122" customFormat="false" ht="12.75" hidden="false" customHeight="false" outlineLevel="0" collapsed="false">
      <c r="A122" s="617"/>
      <c r="B122" s="617"/>
      <c r="D122" s="274"/>
      <c r="E122" s="589"/>
      <c r="G122" s="93"/>
      <c r="H122" s="93"/>
      <c r="J122" s="10"/>
      <c r="L122" s="63"/>
      <c r="M122" s="10"/>
      <c r="N122" s="43"/>
      <c r="O122" s="63"/>
      <c r="P122" s="10"/>
      <c r="Q122" s="43"/>
      <c r="R122" s="63"/>
      <c r="S122" s="10"/>
      <c r="T122" s="43"/>
      <c r="U122" s="63"/>
      <c r="V122" s="10"/>
      <c r="W122" s="43"/>
      <c r="X122" s="63"/>
      <c r="Y122" s="10"/>
      <c r="Z122" s="43"/>
      <c r="AA122" s="63"/>
      <c r="AB122" s="10"/>
      <c r="AC122" s="43"/>
      <c r="AD122" s="63"/>
      <c r="AE122" s="10"/>
      <c r="AF122" s="43"/>
      <c r="AG122" s="63"/>
      <c r="AH122" s="10"/>
      <c r="AI122" s="43"/>
      <c r="AJ122" s="63"/>
      <c r="AK122" s="10"/>
      <c r="AL122" s="43"/>
      <c r="AM122" s="63"/>
      <c r="AN122" s="10"/>
      <c r="AO122" s="43"/>
      <c r="AP122" s="63"/>
      <c r="AQ122" s="10"/>
      <c r="AR122" s="43"/>
      <c r="AS122" s="63"/>
      <c r="AT122" s="63"/>
      <c r="AV122" s="65"/>
    </row>
    <row r="123" customFormat="false" ht="12.75" hidden="false" customHeight="false" outlineLevel="0" collapsed="false">
      <c r="A123" s="617" t="n">
        <v>24754</v>
      </c>
      <c r="B123" s="617" t="s">
        <v>540</v>
      </c>
      <c r="C123" s="0" t="n">
        <v>2001</v>
      </c>
      <c r="D123" s="274"/>
      <c r="E123" s="660" t="n">
        <v>37011</v>
      </c>
      <c r="F123" s="7" t="n">
        <v>-1000</v>
      </c>
      <c r="G123" s="93" t="n">
        <v>0.0907</v>
      </c>
      <c r="H123" s="93" t="n">
        <v>0.0093</v>
      </c>
      <c r="I123" s="43" t="n">
        <f aca="false">SUM(G123:H123)</f>
        <v>0.1</v>
      </c>
      <c r="J123" s="10" t="n">
        <f aca="false">$F123</f>
        <v>-1000</v>
      </c>
      <c r="K123" s="43" t="n">
        <f aca="false">$G123</f>
        <v>0.0907</v>
      </c>
      <c r="L123" s="63" t="n">
        <f aca="false">J123*K123*L$7</f>
        <v>-2811.7</v>
      </c>
      <c r="M123" s="10" t="n">
        <f aca="false">$F123</f>
        <v>-1000</v>
      </c>
      <c r="N123" s="43" t="n">
        <f aca="false">$G123</f>
        <v>0.0907</v>
      </c>
      <c r="O123" s="63" t="n">
        <f aca="false">M123*N123*O$7</f>
        <v>-2539.6</v>
      </c>
      <c r="P123" s="10" t="n">
        <f aca="false">$F123</f>
        <v>-1000</v>
      </c>
      <c r="Q123" s="43" t="n">
        <f aca="false">$G123</f>
        <v>0.0907</v>
      </c>
      <c r="R123" s="63" t="n">
        <f aca="false">P123*Q123*R$7</f>
        <v>-2811.7</v>
      </c>
      <c r="S123" s="10" t="n">
        <f aca="false">$F123</f>
        <v>-1000</v>
      </c>
      <c r="T123" s="43" t="n">
        <f aca="false">$G123</f>
        <v>0.0907</v>
      </c>
      <c r="U123" s="63" t="n">
        <f aca="false">S123*T123*U$7</f>
        <v>-2721</v>
      </c>
      <c r="V123" s="10" t="n">
        <v>0</v>
      </c>
      <c r="W123" s="43" t="n">
        <f aca="false">$G123</f>
        <v>0.0907</v>
      </c>
      <c r="X123" s="63" t="n">
        <f aca="false">V123*W123*X$7</f>
        <v>0</v>
      </c>
      <c r="Y123" s="10" t="n">
        <v>0</v>
      </c>
      <c r="Z123" s="43" t="n">
        <f aca="false">$G123</f>
        <v>0.0907</v>
      </c>
      <c r="AA123" s="63" t="n">
        <f aca="false">Y123*Z123*AA$7</f>
        <v>0</v>
      </c>
      <c r="AB123" s="10" t="n">
        <v>0</v>
      </c>
      <c r="AC123" s="43" t="n">
        <f aca="false">$G123</f>
        <v>0.0907</v>
      </c>
      <c r="AD123" s="63" t="n">
        <f aca="false">AB123*AC123*AD$7</f>
        <v>0</v>
      </c>
      <c r="AE123" s="10" t="n">
        <v>0</v>
      </c>
      <c r="AF123" s="43" t="n">
        <f aca="false">$G123</f>
        <v>0.0907</v>
      </c>
      <c r="AG123" s="63" t="n">
        <f aca="false">AE123*AF123*AG$7</f>
        <v>0</v>
      </c>
      <c r="AH123" s="10" t="n">
        <v>0</v>
      </c>
      <c r="AI123" s="43" t="n">
        <f aca="false">$G123</f>
        <v>0.0907</v>
      </c>
      <c r="AJ123" s="63" t="n">
        <f aca="false">AH123*AI123*AJ$7</f>
        <v>0</v>
      </c>
      <c r="AK123" s="10" t="n">
        <v>0</v>
      </c>
      <c r="AL123" s="43" t="n">
        <f aca="false">$G123</f>
        <v>0.0907</v>
      </c>
      <c r="AM123" s="63" t="n">
        <f aca="false">AK123*AL123*AM$7</f>
        <v>0</v>
      </c>
      <c r="AN123" s="10" t="n">
        <v>0</v>
      </c>
      <c r="AO123" s="43" t="n">
        <f aca="false">$G123</f>
        <v>0.0907</v>
      </c>
      <c r="AP123" s="63" t="n">
        <f aca="false">AN123*AO123*AP$7</f>
        <v>0</v>
      </c>
      <c r="AQ123" s="10" t="n">
        <v>0</v>
      </c>
      <c r="AR123" s="43" t="n">
        <f aca="false">$G123</f>
        <v>0.0907</v>
      </c>
      <c r="AS123" s="63" t="n">
        <f aca="false">AQ123*AR123*AS$7</f>
        <v>0</v>
      </c>
      <c r="AT123" s="63"/>
      <c r="AV123" s="65" t="n">
        <f aca="false">AS123+AP123+AM123+AJ123+AG123+AD123+AA123+X123+U123+R123+O123+L123</f>
        <v>-10884</v>
      </c>
    </row>
    <row r="124" customFormat="false" ht="12.75" hidden="false" customHeight="false" outlineLevel="0" collapsed="false">
      <c r="A124" s="610" t="n">
        <v>24754</v>
      </c>
      <c r="B124" s="610" t="s">
        <v>540</v>
      </c>
      <c r="C124" s="0" t="n">
        <v>2001</v>
      </c>
      <c r="D124" s="225" t="s">
        <v>719</v>
      </c>
      <c r="E124" s="771"/>
      <c r="F124" s="772" t="n">
        <v>-1000</v>
      </c>
      <c r="G124" s="607" t="n">
        <v>0.0907</v>
      </c>
      <c r="H124" s="607" t="n">
        <v>0.0093</v>
      </c>
      <c r="I124" s="43" t="n">
        <f aca="false">SUM(G124:H124)</f>
        <v>0.1</v>
      </c>
      <c r="J124" s="10" t="n">
        <v>0</v>
      </c>
      <c r="K124" s="43" t="n">
        <f aca="false">$G124</f>
        <v>0.0907</v>
      </c>
      <c r="L124" s="63" t="n">
        <f aca="false">J124*K124*L$7</f>
        <v>0</v>
      </c>
      <c r="M124" s="10" t="n">
        <v>0</v>
      </c>
      <c r="N124" s="43" t="n">
        <f aca="false">$G124</f>
        <v>0.0907</v>
      </c>
      <c r="O124" s="63" t="n">
        <f aca="false">M124*N124*O$7</f>
        <v>0</v>
      </c>
      <c r="P124" s="10" t="n">
        <v>0</v>
      </c>
      <c r="Q124" s="43" t="n">
        <f aca="false">$G124</f>
        <v>0.0907</v>
      </c>
      <c r="R124" s="63" t="n">
        <f aca="false">P124*Q124*R$7</f>
        <v>0</v>
      </c>
      <c r="S124" s="10" t="n">
        <v>0</v>
      </c>
      <c r="T124" s="43" t="n">
        <f aca="false">$G124</f>
        <v>0.0907</v>
      </c>
      <c r="U124" s="63" t="n">
        <f aca="false">S124*T124*U$7</f>
        <v>0</v>
      </c>
      <c r="V124" s="10" t="n">
        <f aca="false">$F124</f>
        <v>-1000</v>
      </c>
      <c r="W124" s="43" t="n">
        <f aca="false">$G124</f>
        <v>0.0907</v>
      </c>
      <c r="X124" s="63" t="n">
        <f aca="false">V124*W124*X$7</f>
        <v>-2811.7</v>
      </c>
      <c r="Y124" s="10" t="n">
        <f aca="false">$F124</f>
        <v>-1000</v>
      </c>
      <c r="Z124" s="43" t="n">
        <f aca="false">$G124</f>
        <v>0.0907</v>
      </c>
      <c r="AA124" s="63" t="n">
        <f aca="false">Y124*Z124*AA$7</f>
        <v>-2721</v>
      </c>
      <c r="AB124" s="10" t="n">
        <f aca="false">$F124</f>
        <v>-1000</v>
      </c>
      <c r="AC124" s="43" t="n">
        <f aca="false">$G124</f>
        <v>0.0907</v>
      </c>
      <c r="AD124" s="63" t="n">
        <f aca="false">AB124*AC124*AD$7</f>
        <v>-2811.7</v>
      </c>
      <c r="AE124" s="10" t="n">
        <f aca="false">$F124</f>
        <v>-1000</v>
      </c>
      <c r="AF124" s="43" t="n">
        <f aca="false">$G124</f>
        <v>0.0907</v>
      </c>
      <c r="AG124" s="63" t="n">
        <f aca="false">AE124*AF124*AG$7</f>
        <v>-2811.7</v>
      </c>
      <c r="AH124" s="10" t="n">
        <f aca="false">$F124</f>
        <v>-1000</v>
      </c>
      <c r="AI124" s="43" t="n">
        <f aca="false">$G124</f>
        <v>0.0907</v>
      </c>
      <c r="AJ124" s="63" t="n">
        <f aca="false">AH124*AI124*AJ$7</f>
        <v>-2721</v>
      </c>
      <c r="AK124" s="10" t="n">
        <f aca="false">$F124</f>
        <v>-1000</v>
      </c>
      <c r="AL124" s="43" t="n">
        <f aca="false">$G124</f>
        <v>0.0907</v>
      </c>
      <c r="AM124" s="63" t="n">
        <f aca="false">AK124*AL124*AM$7</f>
        <v>-2811.7</v>
      </c>
      <c r="AN124" s="10" t="n">
        <f aca="false">$F124</f>
        <v>-1000</v>
      </c>
      <c r="AO124" s="43" t="n">
        <f aca="false">$G124</f>
        <v>0.0907</v>
      </c>
      <c r="AP124" s="63" t="n">
        <f aca="false">AN124*AO124*AP$7</f>
        <v>-2721</v>
      </c>
      <c r="AQ124" s="10" t="n">
        <f aca="false">$F124</f>
        <v>-1000</v>
      </c>
      <c r="AR124" s="43" t="n">
        <f aca="false">$G124</f>
        <v>0.0907</v>
      </c>
      <c r="AS124" s="63" t="n">
        <f aca="false">AQ124*AR124*AS$7</f>
        <v>-2811.7</v>
      </c>
      <c r="AT124" s="63"/>
      <c r="AV124" s="65" t="n">
        <f aca="false">AS124+AP124+AM124+AJ124+AG124+AD124+AA124+X124+U124+R124+O124+L124</f>
        <v>-22221.5</v>
      </c>
    </row>
    <row r="125" customFormat="false" ht="12.75" hidden="false" customHeight="false" outlineLevel="0" collapsed="false">
      <c r="A125" s="600" t="n">
        <v>24754</v>
      </c>
      <c r="B125" s="785" t="s">
        <v>540</v>
      </c>
      <c r="C125" s="0" t="n">
        <v>2002</v>
      </c>
      <c r="D125" s="589" t="s">
        <v>541</v>
      </c>
      <c r="E125" s="68" t="n">
        <v>38472</v>
      </c>
      <c r="F125" s="777" t="n">
        <v>1000</v>
      </c>
      <c r="G125" s="43" t="n">
        <v>0.0907</v>
      </c>
      <c r="H125" s="93" t="n">
        <v>0.0093</v>
      </c>
      <c r="I125" s="43" t="n">
        <f aca="false">SUM(G125:H125)</f>
        <v>0.1</v>
      </c>
      <c r="J125" s="10" t="n">
        <f aca="false">$F125</f>
        <v>1000</v>
      </c>
      <c r="K125" s="43" t="n">
        <f aca="false">$G125</f>
        <v>0.0907</v>
      </c>
      <c r="L125" s="63" t="n">
        <f aca="false">J125*K125*L$7</f>
        <v>2811.7</v>
      </c>
      <c r="M125" s="10" t="n">
        <f aca="false">$F125</f>
        <v>1000</v>
      </c>
      <c r="N125" s="43" t="n">
        <f aca="false">$G125</f>
        <v>0.0907</v>
      </c>
      <c r="O125" s="63" t="n">
        <f aca="false">M125*N125*O$7</f>
        <v>2539.6</v>
      </c>
      <c r="P125" s="10" t="n">
        <f aca="false">$F125</f>
        <v>1000</v>
      </c>
      <c r="Q125" s="43" t="n">
        <f aca="false">$G125</f>
        <v>0.0907</v>
      </c>
      <c r="R125" s="63" t="n">
        <f aca="false">P125*Q125*R$7</f>
        <v>2811.7</v>
      </c>
      <c r="S125" s="10" t="n">
        <f aca="false">$F125</f>
        <v>1000</v>
      </c>
      <c r="T125" s="43" t="n">
        <f aca="false">$G125</f>
        <v>0.0907</v>
      </c>
      <c r="U125" s="63" t="n">
        <f aca="false">S125*T125*U$7</f>
        <v>2721</v>
      </c>
      <c r="V125" s="10" t="n">
        <f aca="false">$F125</f>
        <v>1000</v>
      </c>
      <c r="W125" s="43" t="n">
        <f aca="false">$G125</f>
        <v>0.0907</v>
      </c>
      <c r="X125" s="63" t="n">
        <f aca="false">V125*W125*X$7</f>
        <v>2811.7</v>
      </c>
      <c r="Y125" s="10" t="n">
        <f aca="false">$F125</f>
        <v>1000</v>
      </c>
      <c r="Z125" s="43" t="n">
        <f aca="false">$G125</f>
        <v>0.0907</v>
      </c>
      <c r="AA125" s="63" t="n">
        <f aca="false">Y125*Z125*AA$7</f>
        <v>2721</v>
      </c>
      <c r="AB125" s="10" t="n">
        <f aca="false">$F125</f>
        <v>1000</v>
      </c>
      <c r="AC125" s="43" t="n">
        <f aca="false">$G125</f>
        <v>0.0907</v>
      </c>
      <c r="AD125" s="63" t="n">
        <f aca="false">AB125*AC125*AD$7</f>
        <v>2811.7</v>
      </c>
      <c r="AE125" s="10" t="n">
        <f aca="false">$F125</f>
        <v>1000</v>
      </c>
      <c r="AF125" s="43" t="n">
        <f aca="false">$G125</f>
        <v>0.0907</v>
      </c>
      <c r="AG125" s="63" t="n">
        <f aca="false">AE125*AF125*AG$7</f>
        <v>2811.7</v>
      </c>
      <c r="AH125" s="10" t="n">
        <f aca="false">$F125</f>
        <v>1000</v>
      </c>
      <c r="AI125" s="43" t="n">
        <f aca="false">$G125</f>
        <v>0.0907</v>
      </c>
      <c r="AJ125" s="63" t="n">
        <f aca="false">AH125*AI125*AJ$7</f>
        <v>2721</v>
      </c>
      <c r="AK125" s="10" t="n">
        <f aca="false">$F125</f>
        <v>1000</v>
      </c>
      <c r="AL125" s="43" t="n">
        <f aca="false">$G125</f>
        <v>0.0907</v>
      </c>
      <c r="AM125" s="63" t="n">
        <f aca="false">AK125*AL125*AM$7</f>
        <v>2811.7</v>
      </c>
      <c r="AN125" s="10" t="n">
        <f aca="false">$F125</f>
        <v>1000</v>
      </c>
      <c r="AO125" s="43" t="n">
        <f aca="false">$G125</f>
        <v>0.0907</v>
      </c>
      <c r="AP125" s="63" t="n">
        <f aca="false">AN125*AO125*AP$7</f>
        <v>2721</v>
      </c>
      <c r="AQ125" s="10" t="n">
        <f aca="false">$F125</f>
        <v>1000</v>
      </c>
      <c r="AR125" s="43" t="n">
        <f aca="false">$G125</f>
        <v>0.0907</v>
      </c>
      <c r="AS125" s="63" t="n">
        <f aca="false">AQ125*AR125*AS$7</f>
        <v>2811.7</v>
      </c>
      <c r="AT125" s="63"/>
      <c r="AV125" s="65" t="n">
        <f aca="false">AS125+AP125+AM125+AJ125+AG125+AD125+AA125+X125+U125+R125+O125+L125</f>
        <v>33105.5</v>
      </c>
      <c r="AW125" s="65" t="n">
        <f aca="false">SUM(AV123:AV125)</f>
        <v>0</v>
      </c>
      <c r="AZ125" s="65" t="n">
        <f aca="false">AV125</f>
        <v>33105.5</v>
      </c>
    </row>
    <row r="126" customFormat="false" ht="12.75" hidden="false" customHeight="false" outlineLevel="0" collapsed="false">
      <c r="A126" s="617"/>
      <c r="B126" s="617"/>
      <c r="D126" s="274"/>
      <c r="E126" s="660"/>
      <c r="G126" s="93"/>
      <c r="H126" s="93"/>
      <c r="J126" s="10"/>
      <c r="L126" s="63"/>
      <c r="M126" s="10"/>
      <c r="N126" s="43"/>
      <c r="O126" s="63"/>
      <c r="P126" s="10"/>
      <c r="Q126" s="43"/>
      <c r="R126" s="63"/>
      <c r="S126" s="10"/>
      <c r="T126" s="43"/>
      <c r="U126" s="63"/>
      <c r="V126" s="10"/>
      <c r="W126" s="43"/>
      <c r="X126" s="63"/>
      <c r="Y126" s="10"/>
      <c r="Z126" s="43"/>
      <c r="AA126" s="63"/>
      <c r="AB126" s="10"/>
      <c r="AC126" s="43"/>
      <c r="AD126" s="63"/>
      <c r="AE126" s="10"/>
      <c r="AF126" s="43"/>
      <c r="AG126" s="63"/>
      <c r="AH126" s="10"/>
      <c r="AI126" s="43"/>
      <c r="AJ126" s="63"/>
      <c r="AK126" s="10"/>
      <c r="AL126" s="43"/>
      <c r="AM126" s="63"/>
      <c r="AN126" s="10"/>
      <c r="AO126" s="43"/>
      <c r="AP126" s="63"/>
      <c r="AQ126" s="10"/>
      <c r="AR126" s="43"/>
      <c r="AS126" s="63"/>
      <c r="AT126" s="63"/>
      <c r="AV126" s="65"/>
    </row>
    <row r="127" customFormat="false" ht="12.75" hidden="false" customHeight="false" outlineLevel="0" collapsed="false">
      <c r="A127" s="617" t="n">
        <v>25031</v>
      </c>
      <c r="B127" s="617" t="s">
        <v>544</v>
      </c>
      <c r="C127" s="0" t="n">
        <v>2001</v>
      </c>
      <c r="D127" s="274"/>
      <c r="E127" s="589" t="n">
        <v>39051</v>
      </c>
      <c r="F127" s="7" t="n">
        <v>0</v>
      </c>
      <c r="G127" s="25"/>
      <c r="H127" s="25"/>
      <c r="I127" s="43" t="n">
        <f aca="false">SUM(G127:H127)</f>
        <v>0</v>
      </c>
      <c r="J127" s="10" t="n">
        <f aca="false">$F127</f>
        <v>0</v>
      </c>
      <c r="K127" s="43" t="n">
        <f aca="false">$G127</f>
        <v>0</v>
      </c>
      <c r="L127" s="63" t="n">
        <f aca="false">J127*K127*L$7</f>
        <v>0</v>
      </c>
      <c r="M127" s="10" t="n">
        <f aca="false">$F127</f>
        <v>0</v>
      </c>
      <c r="N127" s="43" t="n">
        <f aca="false">$G127</f>
        <v>0</v>
      </c>
      <c r="O127" s="63" t="n">
        <f aca="false">M127*N127*O$7</f>
        <v>0</v>
      </c>
      <c r="P127" s="10" t="n">
        <f aca="false">$F127</f>
        <v>0</v>
      </c>
      <c r="Q127" s="43" t="n">
        <f aca="false">$G127</f>
        <v>0</v>
      </c>
      <c r="R127" s="63" t="n">
        <f aca="false">P127*Q127*R$7</f>
        <v>0</v>
      </c>
      <c r="S127" s="10" t="n">
        <f aca="false">$F127</f>
        <v>0</v>
      </c>
      <c r="T127" s="43" t="n">
        <f aca="false">$G127</f>
        <v>0</v>
      </c>
      <c r="U127" s="63" t="n">
        <f aca="false">S127*T127*U$7</f>
        <v>0</v>
      </c>
      <c r="V127" s="10" t="n">
        <f aca="false">$F127</f>
        <v>0</v>
      </c>
      <c r="W127" s="43" t="n">
        <f aca="false">$G127</f>
        <v>0</v>
      </c>
      <c r="X127" s="63" t="n">
        <f aca="false">V127*W127*X$7</f>
        <v>0</v>
      </c>
      <c r="Y127" s="10" t="n">
        <f aca="false">$F127</f>
        <v>0</v>
      </c>
      <c r="Z127" s="43" t="n">
        <f aca="false">$G127</f>
        <v>0</v>
      </c>
      <c r="AA127" s="63" t="n">
        <f aca="false">Y127*Z127*AA$7</f>
        <v>0</v>
      </c>
      <c r="AB127" s="10" t="n">
        <f aca="false">$F127</f>
        <v>0</v>
      </c>
      <c r="AC127" s="43" t="n">
        <f aca="false">$G127</f>
        <v>0</v>
      </c>
      <c r="AD127" s="63" t="n">
        <f aca="false">AB127*AC127*AD$7</f>
        <v>0</v>
      </c>
      <c r="AE127" s="10" t="n">
        <f aca="false">$F127</f>
        <v>0</v>
      </c>
      <c r="AF127" s="43" t="n">
        <f aca="false">$G127</f>
        <v>0</v>
      </c>
      <c r="AG127" s="63" t="n">
        <f aca="false">AE127*AF127*AG$7</f>
        <v>0</v>
      </c>
      <c r="AH127" s="10" t="n">
        <f aca="false">$F127</f>
        <v>0</v>
      </c>
      <c r="AI127" s="43" t="n">
        <f aca="false">$G127</f>
        <v>0</v>
      </c>
      <c r="AJ127" s="63" t="n">
        <f aca="false">AH127*AI127*AJ$7</f>
        <v>0</v>
      </c>
      <c r="AK127" s="10" t="n">
        <f aca="false">$F127</f>
        <v>0</v>
      </c>
      <c r="AL127" s="43" t="n">
        <f aca="false">$G127</f>
        <v>0</v>
      </c>
      <c r="AM127" s="63" t="n">
        <f aca="false">AK127*AL127*AM$7</f>
        <v>0</v>
      </c>
      <c r="AN127" s="10" t="n">
        <f aca="false">$F127</f>
        <v>0</v>
      </c>
      <c r="AO127" s="43" t="n">
        <f aca="false">$G127</f>
        <v>0</v>
      </c>
      <c r="AP127" s="63" t="n">
        <f aca="false">AN127*AO127*AP$7</f>
        <v>0</v>
      </c>
      <c r="AQ127" s="10" t="n">
        <f aca="false">$F127</f>
        <v>0</v>
      </c>
      <c r="AR127" s="43" t="n">
        <f aca="false">$G127</f>
        <v>0</v>
      </c>
      <c r="AS127" s="63" t="n">
        <f aca="false">AQ127*AR127*AS$7</f>
        <v>0</v>
      </c>
      <c r="AT127" s="63"/>
      <c r="AV127" s="65" t="n">
        <f aca="false">AS127+AP127+AM127+AJ127+AG127+AD127+AA127+X127+U127+R127+O127+L127</f>
        <v>0</v>
      </c>
    </row>
    <row r="128" customFormat="false" ht="12.75" hidden="false" customHeight="false" outlineLevel="0" collapsed="false">
      <c r="A128" s="600" t="n">
        <v>25031</v>
      </c>
      <c r="B128" s="785" t="s">
        <v>544</v>
      </c>
      <c r="C128" s="0" t="n">
        <v>2002</v>
      </c>
      <c r="D128" s="589" t="n">
        <v>35400</v>
      </c>
      <c r="E128" s="589" t="n">
        <v>39051</v>
      </c>
      <c r="F128" s="777" t="n">
        <v>0</v>
      </c>
      <c r="G128" s="43" t="n">
        <v>0</v>
      </c>
      <c r="H128" s="93" t="n">
        <v>0</v>
      </c>
      <c r="I128" s="43" t="n">
        <f aca="false">SUM(G128:H128)</f>
        <v>0</v>
      </c>
      <c r="J128" s="10" t="n">
        <f aca="false">$F128</f>
        <v>0</v>
      </c>
      <c r="K128" s="43" t="n">
        <f aca="false">$G128</f>
        <v>0</v>
      </c>
      <c r="L128" s="63" t="n">
        <f aca="false">J128*K128*L$7</f>
        <v>0</v>
      </c>
      <c r="M128" s="10" t="n">
        <f aca="false">$F128</f>
        <v>0</v>
      </c>
      <c r="N128" s="43" t="n">
        <f aca="false">$G128</f>
        <v>0</v>
      </c>
      <c r="O128" s="63" t="n">
        <f aca="false">M128*N128*O$7</f>
        <v>0</v>
      </c>
      <c r="P128" s="10" t="n">
        <f aca="false">$F128</f>
        <v>0</v>
      </c>
      <c r="Q128" s="43" t="n">
        <f aca="false">$G128</f>
        <v>0</v>
      </c>
      <c r="R128" s="63" t="n">
        <f aca="false">P128*Q128*R$7</f>
        <v>0</v>
      </c>
      <c r="S128" s="10" t="n">
        <f aca="false">$F128</f>
        <v>0</v>
      </c>
      <c r="T128" s="43" t="n">
        <f aca="false">$G128</f>
        <v>0</v>
      </c>
      <c r="U128" s="63" t="n">
        <f aca="false">S128*T128*U$7</f>
        <v>0</v>
      </c>
      <c r="V128" s="10" t="n">
        <f aca="false">$F128</f>
        <v>0</v>
      </c>
      <c r="W128" s="43" t="n">
        <f aca="false">$G128</f>
        <v>0</v>
      </c>
      <c r="X128" s="63" t="n">
        <f aca="false">V128*W128*X$7</f>
        <v>0</v>
      </c>
      <c r="Y128" s="10" t="n">
        <f aca="false">$F128</f>
        <v>0</v>
      </c>
      <c r="Z128" s="43" t="n">
        <f aca="false">$G128</f>
        <v>0</v>
      </c>
      <c r="AA128" s="63" t="n">
        <f aca="false">Y128*Z128*AA$7</f>
        <v>0</v>
      </c>
      <c r="AB128" s="10" t="n">
        <f aca="false">$F128</f>
        <v>0</v>
      </c>
      <c r="AC128" s="43" t="n">
        <f aca="false">$G128</f>
        <v>0</v>
      </c>
      <c r="AD128" s="63" t="n">
        <f aca="false">AB128*AC128*AD$7</f>
        <v>0</v>
      </c>
      <c r="AE128" s="10" t="n">
        <f aca="false">$F128</f>
        <v>0</v>
      </c>
      <c r="AF128" s="43" t="n">
        <f aca="false">$G128</f>
        <v>0</v>
      </c>
      <c r="AG128" s="63" t="n">
        <f aca="false">AE128*AF128*AG$7</f>
        <v>0</v>
      </c>
      <c r="AH128" s="10" t="n">
        <f aca="false">$F128</f>
        <v>0</v>
      </c>
      <c r="AI128" s="43" t="n">
        <f aca="false">$G128</f>
        <v>0</v>
      </c>
      <c r="AJ128" s="63" t="n">
        <f aca="false">AH128*AI128*AJ$7</f>
        <v>0</v>
      </c>
      <c r="AK128" s="10" t="n">
        <f aca="false">$F128</f>
        <v>0</v>
      </c>
      <c r="AL128" s="43" t="n">
        <f aca="false">$G128</f>
        <v>0</v>
      </c>
      <c r="AM128" s="63" t="n">
        <f aca="false">AK128*AL128*AM$7</f>
        <v>0</v>
      </c>
      <c r="AN128" s="10" t="n">
        <f aca="false">$F128</f>
        <v>0</v>
      </c>
      <c r="AO128" s="43" t="n">
        <f aca="false">$G128</f>
        <v>0</v>
      </c>
      <c r="AP128" s="63" t="n">
        <f aca="false">AN128*AO128*AP$7</f>
        <v>0</v>
      </c>
      <c r="AQ128" s="10" t="n">
        <f aca="false">$F128</f>
        <v>0</v>
      </c>
      <c r="AR128" s="43" t="n">
        <f aca="false">$G128</f>
        <v>0</v>
      </c>
      <c r="AS128" s="63" t="n">
        <f aca="false">AQ128*AR128*AS$7</f>
        <v>0</v>
      </c>
      <c r="AT128" s="63"/>
      <c r="AV128" s="65" t="n">
        <f aca="false">AS128+AP128+AM128+AJ128+AG128+AD128+AA128+X128+U128+R128+O128+L128</f>
        <v>0</v>
      </c>
    </row>
    <row r="129" customFormat="false" ht="12.75" hidden="false" customHeight="false" outlineLevel="0" collapsed="false">
      <c r="A129" s="617"/>
      <c r="B129" s="617"/>
      <c r="D129" s="274"/>
      <c r="E129" s="589"/>
      <c r="G129" s="25"/>
      <c r="H129" s="25"/>
      <c r="J129" s="10"/>
      <c r="L129" s="63"/>
      <c r="M129" s="10"/>
      <c r="N129" s="43"/>
      <c r="O129" s="63"/>
      <c r="P129" s="10"/>
      <c r="Q129" s="43"/>
      <c r="R129" s="63"/>
      <c r="S129" s="10"/>
      <c r="T129" s="43"/>
      <c r="U129" s="63"/>
      <c r="V129" s="10"/>
      <c r="W129" s="43"/>
      <c r="X129" s="63"/>
      <c r="Y129" s="10"/>
      <c r="Z129" s="43"/>
      <c r="AA129" s="63"/>
      <c r="AB129" s="10"/>
      <c r="AC129" s="43"/>
      <c r="AD129" s="63"/>
      <c r="AE129" s="10"/>
      <c r="AF129" s="43"/>
      <c r="AG129" s="63"/>
      <c r="AH129" s="10"/>
      <c r="AI129" s="43"/>
      <c r="AJ129" s="63"/>
      <c r="AK129" s="10"/>
      <c r="AL129" s="43"/>
      <c r="AM129" s="63"/>
      <c r="AN129" s="10"/>
      <c r="AO129" s="43"/>
      <c r="AP129" s="63"/>
      <c r="AQ129" s="10"/>
      <c r="AR129" s="43"/>
      <c r="AS129" s="63"/>
      <c r="AT129" s="63"/>
      <c r="AV129" s="65"/>
    </row>
    <row r="130" customFormat="false" ht="12.75" hidden="false" customHeight="false" outlineLevel="0" collapsed="false">
      <c r="A130" s="617" t="s">
        <v>716</v>
      </c>
      <c r="B130" s="617" t="s">
        <v>564</v>
      </c>
      <c r="C130" s="0" t="n">
        <v>2001</v>
      </c>
      <c r="D130" s="274"/>
      <c r="E130" s="95" t="n">
        <v>36950</v>
      </c>
      <c r="F130" s="7" t="n">
        <v>-10000</v>
      </c>
      <c r="G130" s="93" t="n">
        <v>0.0107</v>
      </c>
      <c r="H130" s="93" t="n">
        <v>0.0093</v>
      </c>
      <c r="I130" s="43" t="n">
        <f aca="false">SUM(G130:H130)</f>
        <v>0.02</v>
      </c>
      <c r="J130" s="10" t="n">
        <f aca="false">$F130</f>
        <v>-10000</v>
      </c>
      <c r="K130" s="43" t="n">
        <f aca="false">$G130</f>
        <v>0.0107</v>
      </c>
      <c r="L130" s="63" t="n">
        <f aca="false">J130*K130*L$7</f>
        <v>-3317</v>
      </c>
      <c r="M130" s="10" t="n">
        <f aca="false">$F130</f>
        <v>-10000</v>
      </c>
      <c r="N130" s="43" t="n">
        <f aca="false">$G130</f>
        <v>0.0107</v>
      </c>
      <c r="O130" s="63" t="n">
        <f aca="false">M130*N130*O$7</f>
        <v>-2996</v>
      </c>
      <c r="P130" s="10" t="n">
        <v>0</v>
      </c>
      <c r="Q130" s="43" t="n">
        <f aca="false">$G130</f>
        <v>0.0107</v>
      </c>
      <c r="R130" s="63" t="n">
        <f aca="false">P130*Q130*R$7</f>
        <v>0</v>
      </c>
      <c r="S130" s="10" t="n">
        <v>0</v>
      </c>
      <c r="T130" s="43" t="n">
        <f aca="false">$G130</f>
        <v>0.0107</v>
      </c>
      <c r="U130" s="63" t="n">
        <f aca="false">S130*T130*U$7</f>
        <v>0</v>
      </c>
      <c r="V130" s="10" t="n">
        <v>0</v>
      </c>
      <c r="W130" s="43" t="n">
        <f aca="false">$G130</f>
        <v>0.0107</v>
      </c>
      <c r="X130" s="63" t="n">
        <f aca="false">V130*W130*X$7</f>
        <v>0</v>
      </c>
      <c r="Y130" s="10" t="n">
        <v>0</v>
      </c>
      <c r="Z130" s="43" t="n">
        <f aca="false">$G130</f>
        <v>0.0107</v>
      </c>
      <c r="AA130" s="63" t="n">
        <f aca="false">Y130*Z130*AA$7</f>
        <v>0</v>
      </c>
      <c r="AB130" s="10" t="n">
        <v>0</v>
      </c>
      <c r="AC130" s="43" t="n">
        <f aca="false">$G130</f>
        <v>0.0107</v>
      </c>
      <c r="AD130" s="63" t="n">
        <f aca="false">AB130*AC130*AD$7</f>
        <v>0</v>
      </c>
      <c r="AE130" s="10" t="n">
        <v>0</v>
      </c>
      <c r="AF130" s="43" t="n">
        <f aca="false">$G130</f>
        <v>0.0107</v>
      </c>
      <c r="AG130" s="63" t="n">
        <f aca="false">AE130*AF130*AG$7</f>
        <v>0</v>
      </c>
      <c r="AH130" s="10" t="n">
        <v>0</v>
      </c>
      <c r="AI130" s="43" t="n">
        <f aca="false">$G130</f>
        <v>0.0107</v>
      </c>
      <c r="AJ130" s="63" t="n">
        <f aca="false">AH130*AI130*AJ$7</f>
        <v>0</v>
      </c>
      <c r="AK130" s="10" t="n">
        <v>0</v>
      </c>
      <c r="AL130" s="43" t="n">
        <f aca="false">$G130</f>
        <v>0.0107</v>
      </c>
      <c r="AM130" s="63" t="n">
        <f aca="false">AK130*AL130*AM$7</f>
        <v>0</v>
      </c>
      <c r="AN130" s="10" t="n">
        <v>0</v>
      </c>
      <c r="AO130" s="43" t="n">
        <f aca="false">$G130</f>
        <v>0.0107</v>
      </c>
      <c r="AP130" s="63" t="n">
        <f aca="false">AN130*AO130*AP$7</f>
        <v>0</v>
      </c>
      <c r="AQ130" s="10" t="n">
        <v>0</v>
      </c>
      <c r="AR130" s="43" t="n">
        <f aca="false">$G130</f>
        <v>0.0107</v>
      </c>
      <c r="AS130" s="63" t="n">
        <f aca="false">AQ130*AR130*AS$7</f>
        <v>0</v>
      </c>
      <c r="AT130" s="63"/>
      <c r="AV130" s="65" t="n">
        <f aca="false">AS130+AP130+AM130+AJ130+AG130+AD130+AA130+X130+U130+R130+O130+L130</f>
        <v>-6313</v>
      </c>
    </row>
    <row r="131" customFormat="false" ht="12.75" hidden="false" customHeight="false" outlineLevel="0" collapsed="false">
      <c r="A131" s="610" t="n">
        <v>27137</v>
      </c>
      <c r="B131" s="610" t="s">
        <v>564</v>
      </c>
      <c r="C131" s="0" t="n">
        <v>2001</v>
      </c>
      <c r="D131" s="225" t="s">
        <v>719</v>
      </c>
      <c r="E131" s="771"/>
      <c r="F131" s="772" t="n">
        <v>-10000</v>
      </c>
      <c r="G131" s="607" t="n">
        <v>0.0157</v>
      </c>
      <c r="H131" s="607" t="n">
        <v>0.0093</v>
      </c>
      <c r="I131" s="43" t="n">
        <f aca="false">SUM(G131:H131)</f>
        <v>0.025</v>
      </c>
      <c r="J131" s="10" t="n">
        <v>0</v>
      </c>
      <c r="K131" s="43" t="n">
        <f aca="false">$G131</f>
        <v>0.0157</v>
      </c>
      <c r="L131" s="63" t="n">
        <f aca="false">J131*K131*L$7</f>
        <v>0</v>
      </c>
      <c r="M131" s="10" t="n">
        <v>0</v>
      </c>
      <c r="N131" s="43" t="n">
        <f aca="false">$G131</f>
        <v>0.0157</v>
      </c>
      <c r="O131" s="63" t="n">
        <f aca="false">M131*N131*O$7</f>
        <v>0</v>
      </c>
      <c r="P131" s="10" t="n">
        <f aca="false">$F131</f>
        <v>-10000</v>
      </c>
      <c r="Q131" s="43" t="n">
        <f aca="false">$G131</f>
        <v>0.0157</v>
      </c>
      <c r="R131" s="63" t="n">
        <f aca="false">P131*Q131*R$7</f>
        <v>-4867</v>
      </c>
      <c r="S131" s="10" t="n">
        <f aca="false">$F131</f>
        <v>-10000</v>
      </c>
      <c r="T131" s="43" t="n">
        <f aca="false">$G131</f>
        <v>0.0157</v>
      </c>
      <c r="U131" s="63" t="n">
        <f aca="false">S131*T131*U$7</f>
        <v>-4710</v>
      </c>
      <c r="V131" s="10" t="n">
        <f aca="false">$F131</f>
        <v>-10000</v>
      </c>
      <c r="W131" s="43" t="n">
        <f aca="false">$G131</f>
        <v>0.0157</v>
      </c>
      <c r="X131" s="63" t="n">
        <f aca="false">V131*W131*X$7</f>
        <v>-4867</v>
      </c>
      <c r="Y131" s="10" t="n">
        <f aca="false">$F131</f>
        <v>-10000</v>
      </c>
      <c r="Z131" s="43" t="n">
        <f aca="false">$G131</f>
        <v>0.0157</v>
      </c>
      <c r="AA131" s="63" t="n">
        <f aca="false">Y131*Z131*AA$7</f>
        <v>-4710</v>
      </c>
      <c r="AB131" s="10" t="n">
        <f aca="false">$F131</f>
        <v>-10000</v>
      </c>
      <c r="AC131" s="43" t="n">
        <f aca="false">$G131</f>
        <v>0.0157</v>
      </c>
      <c r="AD131" s="63" t="n">
        <f aca="false">AB131*AC131*AD$7</f>
        <v>-4867</v>
      </c>
      <c r="AE131" s="10" t="n">
        <f aca="false">$F131</f>
        <v>-10000</v>
      </c>
      <c r="AF131" s="43" t="n">
        <f aca="false">$G131</f>
        <v>0.0157</v>
      </c>
      <c r="AG131" s="63" t="n">
        <f aca="false">AE131*AF131*AG$7</f>
        <v>-4867</v>
      </c>
      <c r="AH131" s="10" t="n">
        <f aca="false">$F131</f>
        <v>-10000</v>
      </c>
      <c r="AI131" s="43" t="n">
        <f aca="false">$G131</f>
        <v>0.0157</v>
      </c>
      <c r="AJ131" s="63" t="n">
        <f aca="false">AH131*AI131*AJ$7</f>
        <v>-4710</v>
      </c>
      <c r="AK131" s="10" t="n">
        <f aca="false">$F131</f>
        <v>-10000</v>
      </c>
      <c r="AL131" s="43" t="n">
        <f aca="false">$G131</f>
        <v>0.0157</v>
      </c>
      <c r="AM131" s="63" t="n">
        <f aca="false">AK131*AL131*AM$7</f>
        <v>-4867</v>
      </c>
      <c r="AN131" s="10" t="n">
        <f aca="false">$F131</f>
        <v>-10000</v>
      </c>
      <c r="AO131" s="43" t="n">
        <f aca="false">$G131</f>
        <v>0.0157</v>
      </c>
      <c r="AP131" s="63" t="n">
        <f aca="false">AN131*AO131*AP$7</f>
        <v>-4710</v>
      </c>
      <c r="AQ131" s="10" t="n">
        <f aca="false">$F131</f>
        <v>-10000</v>
      </c>
      <c r="AR131" s="43" t="n">
        <f aca="false">$G131</f>
        <v>0.0157</v>
      </c>
      <c r="AS131" s="63" t="n">
        <f aca="false">AQ131*AR131*AS$7</f>
        <v>-4867</v>
      </c>
      <c r="AT131" s="63"/>
      <c r="AV131" s="65" t="n">
        <f aca="false">AS131+AP131+AM131+AJ131+AG131+AD131+AA131+X131+U131+R131+O131+L131</f>
        <v>-48042</v>
      </c>
      <c r="AW131" s="797" t="n">
        <f aca="false">SUM(AV130:AV131)</f>
        <v>-54355</v>
      </c>
    </row>
    <row r="132" customFormat="false" ht="12.75" hidden="false" customHeight="false" outlineLevel="0" collapsed="false">
      <c r="A132" s="617"/>
      <c r="B132" s="617"/>
      <c r="D132" s="274"/>
      <c r="E132" s="95"/>
      <c r="G132" s="93"/>
      <c r="H132" s="93"/>
      <c r="J132" s="10"/>
      <c r="L132" s="63"/>
      <c r="M132" s="10"/>
      <c r="N132" s="43"/>
      <c r="O132" s="63"/>
      <c r="P132" s="10"/>
      <c r="Q132" s="43"/>
      <c r="R132" s="63"/>
      <c r="S132" s="10"/>
      <c r="T132" s="43"/>
      <c r="U132" s="63"/>
      <c r="V132" s="10"/>
      <c r="W132" s="43"/>
      <c r="X132" s="63"/>
      <c r="Y132" s="10"/>
      <c r="Z132" s="43"/>
      <c r="AA132" s="63"/>
      <c r="AB132" s="10"/>
      <c r="AC132" s="43"/>
      <c r="AD132" s="63"/>
      <c r="AE132" s="10"/>
      <c r="AF132" s="43"/>
      <c r="AG132" s="63"/>
      <c r="AH132" s="10"/>
      <c r="AI132" s="43"/>
      <c r="AJ132" s="63"/>
      <c r="AK132" s="10"/>
      <c r="AL132" s="43"/>
      <c r="AM132" s="63"/>
      <c r="AN132" s="10"/>
      <c r="AO132" s="43"/>
      <c r="AP132" s="63"/>
      <c r="AQ132" s="10"/>
      <c r="AR132" s="43"/>
      <c r="AS132" s="63"/>
      <c r="AT132" s="63"/>
      <c r="AV132" s="65"/>
    </row>
    <row r="133" customFormat="false" ht="12.75" hidden="false" customHeight="false" outlineLevel="0" collapsed="false">
      <c r="A133" s="617" t="n">
        <v>27161</v>
      </c>
      <c r="B133" s="617" t="s">
        <v>561</v>
      </c>
      <c r="C133" s="0" t="n">
        <v>2001</v>
      </c>
      <c r="D133" s="274"/>
      <c r="E133" s="95" t="n">
        <v>37195</v>
      </c>
      <c r="F133" s="155" t="n">
        <v>-400000</v>
      </c>
      <c r="G133" s="93" t="n">
        <v>0.0075</v>
      </c>
      <c r="H133" s="93" t="n">
        <v>0.0093</v>
      </c>
      <c r="I133" s="43" t="n">
        <f aca="false">SUM(G133:H133)</f>
        <v>0.0168</v>
      </c>
      <c r="J133" s="10" t="n">
        <f aca="false">$F133</f>
        <v>-400000</v>
      </c>
      <c r="K133" s="43" t="n">
        <f aca="false">$G133</f>
        <v>0.0075</v>
      </c>
      <c r="L133" s="63" t="n">
        <f aca="false">J133*K133*L$7</f>
        <v>-93000</v>
      </c>
      <c r="M133" s="10" t="n">
        <f aca="false">$F133</f>
        <v>-400000</v>
      </c>
      <c r="N133" s="43" t="n">
        <f aca="false">$G133</f>
        <v>0.0075</v>
      </c>
      <c r="O133" s="63" t="n">
        <f aca="false">M133*N133*O$7</f>
        <v>-84000</v>
      </c>
      <c r="P133" s="10" t="n">
        <f aca="false">$F133</f>
        <v>-400000</v>
      </c>
      <c r="Q133" s="43" t="n">
        <f aca="false">$G133</f>
        <v>0.0075</v>
      </c>
      <c r="R133" s="63" t="n">
        <f aca="false">P133*Q133*R$7</f>
        <v>-93000</v>
      </c>
      <c r="S133" s="10" t="n">
        <f aca="false">$F133</f>
        <v>-400000</v>
      </c>
      <c r="T133" s="43" t="n">
        <f aca="false">$G133</f>
        <v>0.0075</v>
      </c>
      <c r="U133" s="63" t="n">
        <f aca="false">S133*T133*U$7</f>
        <v>-90000</v>
      </c>
      <c r="V133" s="10" t="n">
        <f aca="false">$F133</f>
        <v>-400000</v>
      </c>
      <c r="W133" s="43" t="n">
        <f aca="false">$G133</f>
        <v>0.0075</v>
      </c>
      <c r="X133" s="63" t="n">
        <f aca="false">V133*W133*X$7</f>
        <v>-93000</v>
      </c>
      <c r="Y133" s="10" t="n">
        <f aca="false">$F133</f>
        <v>-400000</v>
      </c>
      <c r="Z133" s="43" t="n">
        <f aca="false">$G133</f>
        <v>0.0075</v>
      </c>
      <c r="AA133" s="63" t="n">
        <f aca="false">Y133*Z133*AA$7</f>
        <v>-90000</v>
      </c>
      <c r="AB133" s="10" t="n">
        <f aca="false">$F133</f>
        <v>-400000</v>
      </c>
      <c r="AC133" s="43" t="n">
        <f aca="false">$G133</f>
        <v>0.0075</v>
      </c>
      <c r="AD133" s="63" t="n">
        <f aca="false">AB133*AC133*AD$7</f>
        <v>-93000</v>
      </c>
      <c r="AE133" s="10" t="n">
        <f aca="false">$F133</f>
        <v>-400000</v>
      </c>
      <c r="AF133" s="43" t="n">
        <f aca="false">$G133</f>
        <v>0.0075</v>
      </c>
      <c r="AG133" s="63" t="n">
        <f aca="false">AE133*AF133*AG$7</f>
        <v>-93000</v>
      </c>
      <c r="AH133" s="10" t="n">
        <f aca="false">$F133</f>
        <v>-400000</v>
      </c>
      <c r="AI133" s="43" t="n">
        <f aca="false">$G133</f>
        <v>0.0075</v>
      </c>
      <c r="AJ133" s="63" t="n">
        <f aca="false">AH133*AI133*AJ$7</f>
        <v>-90000</v>
      </c>
      <c r="AK133" s="10" t="n">
        <f aca="false">$F133</f>
        <v>-400000</v>
      </c>
      <c r="AL133" s="43" t="n">
        <f aca="false">$G133</f>
        <v>0.0075</v>
      </c>
      <c r="AM133" s="63" t="n">
        <f aca="false">AK133*AL133*AM$7</f>
        <v>-93000</v>
      </c>
      <c r="AN133" s="10" t="n">
        <v>0</v>
      </c>
      <c r="AO133" s="43" t="n">
        <f aca="false">$G133</f>
        <v>0.0075</v>
      </c>
      <c r="AP133" s="63" t="n">
        <f aca="false">AN133*AO133*AP$7</f>
        <v>0</v>
      </c>
      <c r="AQ133" s="10" t="n">
        <v>0</v>
      </c>
      <c r="AR133" s="43" t="n">
        <f aca="false">$G133</f>
        <v>0.0075</v>
      </c>
      <c r="AS133" s="63" t="n">
        <f aca="false">AQ133*AR133*AS$7</f>
        <v>0</v>
      </c>
      <c r="AT133" s="63"/>
      <c r="AV133" s="65" t="n">
        <f aca="false">AS133+AP133+AM133+AJ133+AG133+AD133+AA133+X133+U133+R133+O133+L133</f>
        <v>-912000</v>
      </c>
    </row>
    <row r="134" customFormat="false" ht="12.75" hidden="false" customHeight="false" outlineLevel="0" collapsed="false">
      <c r="A134" s="774" t="n">
        <v>27161</v>
      </c>
      <c r="B134" s="225" t="s">
        <v>561</v>
      </c>
      <c r="C134" s="0" t="n">
        <v>2001</v>
      </c>
      <c r="D134" s="225" t="s">
        <v>719</v>
      </c>
      <c r="E134" s="775"/>
      <c r="F134" s="776" t="n">
        <v>-400000</v>
      </c>
      <c r="G134" s="607" t="n">
        <v>0.0075</v>
      </c>
      <c r="H134" s="607" t="n">
        <v>0.0093</v>
      </c>
      <c r="I134" s="43" t="n">
        <f aca="false">SUM(G134:H134)</f>
        <v>0.0168</v>
      </c>
      <c r="J134" s="10" t="n">
        <v>0</v>
      </c>
      <c r="K134" s="43" t="n">
        <f aca="false">$G134</f>
        <v>0.0075</v>
      </c>
      <c r="L134" s="63" t="n">
        <f aca="false">J134*K134*L$7</f>
        <v>0</v>
      </c>
      <c r="M134" s="10" t="n">
        <v>0</v>
      </c>
      <c r="N134" s="43" t="n">
        <f aca="false">$G134</f>
        <v>0.0075</v>
      </c>
      <c r="O134" s="63" t="n">
        <f aca="false">M134*N134*O$7</f>
        <v>0</v>
      </c>
      <c r="P134" s="10" t="n">
        <v>0</v>
      </c>
      <c r="Q134" s="43" t="n">
        <f aca="false">$G134</f>
        <v>0.0075</v>
      </c>
      <c r="R134" s="63" t="n">
        <f aca="false">P134*Q134*R$7</f>
        <v>0</v>
      </c>
      <c r="S134" s="10" t="n">
        <v>0</v>
      </c>
      <c r="T134" s="43" t="n">
        <f aca="false">$G134</f>
        <v>0.0075</v>
      </c>
      <c r="U134" s="63" t="n">
        <f aca="false">S134*T134*U$7</f>
        <v>0</v>
      </c>
      <c r="V134" s="10" t="n">
        <v>0</v>
      </c>
      <c r="W134" s="43" t="n">
        <f aca="false">$G134</f>
        <v>0.0075</v>
      </c>
      <c r="X134" s="63" t="n">
        <f aca="false">V134*W134*X$7</f>
        <v>0</v>
      </c>
      <c r="Y134" s="10" t="n">
        <v>0</v>
      </c>
      <c r="Z134" s="43" t="n">
        <f aca="false">$G134</f>
        <v>0.0075</v>
      </c>
      <c r="AA134" s="63" t="n">
        <f aca="false">Y134*Z134*AA$7</f>
        <v>0</v>
      </c>
      <c r="AB134" s="10" t="n">
        <v>0</v>
      </c>
      <c r="AC134" s="43" t="n">
        <f aca="false">$G134</f>
        <v>0.0075</v>
      </c>
      <c r="AD134" s="63" t="n">
        <f aca="false">AB134*AC134*AD$7</f>
        <v>0</v>
      </c>
      <c r="AE134" s="10" t="n">
        <v>0</v>
      </c>
      <c r="AF134" s="43" t="n">
        <f aca="false">$G134</f>
        <v>0.0075</v>
      </c>
      <c r="AG134" s="63" t="n">
        <f aca="false">AE134*AF134*AG$7</f>
        <v>0</v>
      </c>
      <c r="AH134" s="10" t="n">
        <v>0</v>
      </c>
      <c r="AI134" s="43" t="n">
        <f aca="false">$G134</f>
        <v>0.0075</v>
      </c>
      <c r="AJ134" s="63" t="n">
        <f aca="false">AH134*AI134*AJ$7</f>
        <v>0</v>
      </c>
      <c r="AK134" s="10" t="n">
        <v>0</v>
      </c>
      <c r="AL134" s="43" t="n">
        <f aca="false">$G134</f>
        <v>0.0075</v>
      </c>
      <c r="AM134" s="63" t="n">
        <f aca="false">AK134*AL134*AM$7</f>
        <v>0</v>
      </c>
      <c r="AN134" s="10" t="n">
        <f aca="false">$F134</f>
        <v>-400000</v>
      </c>
      <c r="AO134" s="43" t="n">
        <f aca="false">$G134</f>
        <v>0.0075</v>
      </c>
      <c r="AP134" s="63" t="n">
        <f aca="false">AN134*AO134*AP$7</f>
        <v>-90000</v>
      </c>
      <c r="AQ134" s="10" t="n">
        <f aca="false">$F134</f>
        <v>-400000</v>
      </c>
      <c r="AR134" s="43" t="n">
        <f aca="false">$G134</f>
        <v>0.0075</v>
      </c>
      <c r="AS134" s="63" t="n">
        <f aca="false">AQ134*AR134*AS$7</f>
        <v>-93000</v>
      </c>
      <c r="AT134" s="63"/>
      <c r="AV134" s="65" t="n">
        <f aca="false">AS134+AP134+AM134+AJ134+AG134+AD134+AA134+X134+U134+R134+O134+L134</f>
        <v>-183000</v>
      </c>
    </row>
    <row r="135" customFormat="false" ht="12.75" hidden="false" customHeight="false" outlineLevel="0" collapsed="false">
      <c r="A135" s="600" t="n">
        <v>27161</v>
      </c>
      <c r="B135" s="785" t="s">
        <v>561</v>
      </c>
      <c r="D135" s="589" t="n">
        <v>36617</v>
      </c>
      <c r="E135" s="95" t="n">
        <v>37711</v>
      </c>
      <c r="F135" s="779" t="n">
        <v>400000</v>
      </c>
      <c r="G135" s="43" t="n">
        <v>0.025</v>
      </c>
      <c r="H135" s="93" t="n">
        <v>0.0093</v>
      </c>
      <c r="I135" s="43" t="n">
        <f aca="false">SUM(G135:H135)</f>
        <v>0.0343</v>
      </c>
      <c r="J135" s="10" t="n">
        <f aca="false">$F135</f>
        <v>400000</v>
      </c>
      <c r="K135" s="43" t="n">
        <f aca="false">$G135</f>
        <v>0.025</v>
      </c>
      <c r="L135" s="63" t="n">
        <f aca="false">J135*K135*L$7</f>
        <v>310000</v>
      </c>
      <c r="M135" s="10" t="n">
        <f aca="false">$F135</f>
        <v>400000</v>
      </c>
      <c r="N135" s="43" t="n">
        <f aca="false">$G135</f>
        <v>0.025</v>
      </c>
      <c r="O135" s="63" t="n">
        <f aca="false">M135*N135*O$7</f>
        <v>280000</v>
      </c>
      <c r="P135" s="10" t="n">
        <f aca="false">$F135</f>
        <v>400000</v>
      </c>
      <c r="Q135" s="43" t="n">
        <f aca="false">$G135</f>
        <v>0.025</v>
      </c>
      <c r="R135" s="63" t="n">
        <f aca="false">P135*Q135*R$7</f>
        <v>310000</v>
      </c>
      <c r="S135" s="10" t="n">
        <f aca="false">$F135</f>
        <v>400000</v>
      </c>
      <c r="T135" s="43" t="n">
        <f aca="false">$G135</f>
        <v>0.025</v>
      </c>
      <c r="U135" s="63" t="n">
        <f aca="false">S135*T135*U$7</f>
        <v>300000</v>
      </c>
      <c r="V135" s="10" t="n">
        <f aca="false">$F135</f>
        <v>400000</v>
      </c>
      <c r="W135" s="43" t="n">
        <f aca="false">$G135</f>
        <v>0.025</v>
      </c>
      <c r="X135" s="63" t="n">
        <f aca="false">V135*W135*X$7</f>
        <v>310000</v>
      </c>
      <c r="Y135" s="10" t="n">
        <f aca="false">$F135</f>
        <v>400000</v>
      </c>
      <c r="Z135" s="43" t="n">
        <f aca="false">$G135</f>
        <v>0.025</v>
      </c>
      <c r="AA135" s="63" t="n">
        <f aca="false">Y135*Z135*AA$7</f>
        <v>300000</v>
      </c>
      <c r="AB135" s="10" t="n">
        <f aca="false">$F135</f>
        <v>400000</v>
      </c>
      <c r="AC135" s="43" t="n">
        <f aca="false">$G135</f>
        <v>0.025</v>
      </c>
      <c r="AD135" s="63" t="n">
        <f aca="false">AB135*AC135*AD$7</f>
        <v>310000</v>
      </c>
      <c r="AE135" s="10" t="n">
        <f aca="false">$F135</f>
        <v>400000</v>
      </c>
      <c r="AF135" s="43" t="n">
        <f aca="false">$G135</f>
        <v>0.025</v>
      </c>
      <c r="AG135" s="63" t="n">
        <f aca="false">AE135*AF135*AG$7</f>
        <v>310000</v>
      </c>
      <c r="AH135" s="10" t="n">
        <f aca="false">$F135</f>
        <v>400000</v>
      </c>
      <c r="AI135" s="43" t="n">
        <f aca="false">$G135</f>
        <v>0.025</v>
      </c>
      <c r="AJ135" s="63" t="n">
        <f aca="false">AH135*AI135*AJ$7</f>
        <v>300000</v>
      </c>
      <c r="AK135" s="10" t="n">
        <f aca="false">$F135</f>
        <v>400000</v>
      </c>
      <c r="AL135" s="43" t="n">
        <f aca="false">$G135</f>
        <v>0.025</v>
      </c>
      <c r="AM135" s="63" t="n">
        <f aca="false">AK135*AL135*AM$7</f>
        <v>310000</v>
      </c>
      <c r="AN135" s="10" t="n">
        <f aca="false">$F135</f>
        <v>400000</v>
      </c>
      <c r="AO135" s="43" t="n">
        <f aca="false">$G135</f>
        <v>0.025</v>
      </c>
      <c r="AP135" s="63" t="n">
        <f aca="false">AN135*AO135*AP$7</f>
        <v>300000</v>
      </c>
      <c r="AQ135" s="10" t="n">
        <f aca="false">$F135</f>
        <v>400000</v>
      </c>
      <c r="AR135" s="43" t="n">
        <f aca="false">$G135</f>
        <v>0.025</v>
      </c>
      <c r="AS135" s="63" t="n">
        <f aca="false">AQ135*AR135*AS$7</f>
        <v>310000</v>
      </c>
      <c r="AT135" s="63"/>
      <c r="AV135" s="65" t="n">
        <f aca="false">AS135+AP135+AM135+AJ135+AG135+AD135+AA135+X135+U135+R135+O135+L135</f>
        <v>3650000</v>
      </c>
      <c r="AW135" s="798" t="n">
        <f aca="false">SUM(AV133:AV135)</f>
        <v>2555000</v>
      </c>
      <c r="AZ135" s="65" t="n">
        <f aca="false">AV135</f>
        <v>3650000</v>
      </c>
    </row>
    <row r="136" customFormat="false" ht="12.75" hidden="false" customHeight="false" outlineLevel="0" collapsed="false">
      <c r="A136" s="617"/>
      <c r="B136" s="617"/>
      <c r="D136" s="274"/>
      <c r="E136" s="95"/>
      <c r="F136" s="155"/>
      <c r="G136" s="93"/>
      <c r="H136" s="93"/>
      <c r="J136" s="10"/>
      <c r="L136" s="63"/>
      <c r="M136" s="10"/>
      <c r="N136" s="43"/>
      <c r="O136" s="63"/>
      <c r="P136" s="10"/>
      <c r="Q136" s="43"/>
      <c r="R136" s="63"/>
      <c r="S136" s="10"/>
      <c r="T136" s="43"/>
      <c r="U136" s="63"/>
      <c r="V136" s="10"/>
      <c r="W136" s="43"/>
      <c r="X136" s="63"/>
      <c r="Y136" s="10"/>
      <c r="Z136" s="43"/>
      <c r="AA136" s="63"/>
      <c r="AB136" s="10"/>
      <c r="AC136" s="43"/>
      <c r="AD136" s="63"/>
      <c r="AE136" s="10"/>
      <c r="AF136" s="43"/>
      <c r="AG136" s="63"/>
      <c r="AH136" s="10"/>
      <c r="AI136" s="43"/>
      <c r="AJ136" s="63"/>
      <c r="AK136" s="10"/>
      <c r="AL136" s="43"/>
      <c r="AM136" s="63"/>
      <c r="AN136" s="10"/>
      <c r="AO136" s="43"/>
      <c r="AP136" s="63"/>
      <c r="AQ136" s="10"/>
      <c r="AR136" s="43"/>
      <c r="AS136" s="63"/>
      <c r="AT136" s="63"/>
      <c r="AV136" s="65"/>
    </row>
    <row r="137" customFormat="false" ht="12.75" hidden="false" customHeight="false" outlineLevel="0" collapsed="false">
      <c r="A137" s="617" t="s">
        <v>634</v>
      </c>
      <c r="B137" s="617" t="s">
        <v>133</v>
      </c>
      <c r="C137" s="0" t="n">
        <v>2001</v>
      </c>
      <c r="D137" s="274"/>
      <c r="E137" s="95" t="n">
        <v>37195</v>
      </c>
      <c r="F137" s="155" t="n">
        <v>-40000</v>
      </c>
      <c r="G137" s="93" t="n">
        <v>0.0507</v>
      </c>
      <c r="H137" s="93" t="n">
        <v>0.0093</v>
      </c>
      <c r="I137" s="43" t="n">
        <f aca="false">SUM(G137:H137)</f>
        <v>0.06</v>
      </c>
      <c r="J137" s="10" t="n">
        <f aca="false">$F137</f>
        <v>-40000</v>
      </c>
      <c r="K137" s="43" t="n">
        <f aca="false">$G137</f>
        <v>0.0507</v>
      </c>
      <c r="L137" s="63" t="n">
        <f aca="false">J137*K137*L$7</f>
        <v>-62868</v>
      </c>
      <c r="M137" s="10" t="n">
        <f aca="false">$F137</f>
        <v>-40000</v>
      </c>
      <c r="N137" s="43" t="n">
        <f aca="false">$G137</f>
        <v>0.0507</v>
      </c>
      <c r="O137" s="63" t="n">
        <f aca="false">M137*N137*O$7</f>
        <v>-56784</v>
      </c>
      <c r="P137" s="10" t="n">
        <f aca="false">$F137</f>
        <v>-40000</v>
      </c>
      <c r="Q137" s="43" t="n">
        <f aca="false">$G137</f>
        <v>0.0507</v>
      </c>
      <c r="R137" s="63" t="n">
        <f aca="false">P137*Q137*R$7</f>
        <v>-62868</v>
      </c>
      <c r="S137" s="10" t="n">
        <f aca="false">$F137</f>
        <v>-40000</v>
      </c>
      <c r="T137" s="43" t="n">
        <f aca="false">$G137</f>
        <v>0.0507</v>
      </c>
      <c r="U137" s="63" t="n">
        <f aca="false">S137*T137*U$7</f>
        <v>-60840</v>
      </c>
      <c r="V137" s="10" t="n">
        <f aca="false">$F137</f>
        <v>-40000</v>
      </c>
      <c r="W137" s="43" t="n">
        <f aca="false">$G137</f>
        <v>0.0507</v>
      </c>
      <c r="X137" s="63" t="n">
        <f aca="false">V137*W137*X$7</f>
        <v>-62868</v>
      </c>
      <c r="Y137" s="10" t="n">
        <f aca="false">$F137</f>
        <v>-40000</v>
      </c>
      <c r="Z137" s="43" t="n">
        <f aca="false">$G137</f>
        <v>0.0507</v>
      </c>
      <c r="AA137" s="63" t="n">
        <f aca="false">Y137*Z137*AA$7</f>
        <v>-60840</v>
      </c>
      <c r="AB137" s="10" t="n">
        <f aca="false">$F137</f>
        <v>-40000</v>
      </c>
      <c r="AC137" s="43" t="n">
        <f aca="false">$G137</f>
        <v>0.0507</v>
      </c>
      <c r="AD137" s="63" t="n">
        <f aca="false">AB137*AC137*AD$7</f>
        <v>-62868</v>
      </c>
      <c r="AE137" s="10" t="n">
        <f aca="false">$F137</f>
        <v>-40000</v>
      </c>
      <c r="AF137" s="43" t="n">
        <f aca="false">$G137</f>
        <v>0.0507</v>
      </c>
      <c r="AG137" s="63" t="n">
        <f aca="false">AE137*AF137*AG$7</f>
        <v>-62868</v>
      </c>
      <c r="AH137" s="10" t="n">
        <f aca="false">$F137</f>
        <v>-40000</v>
      </c>
      <c r="AI137" s="43" t="n">
        <f aca="false">$G137</f>
        <v>0.0507</v>
      </c>
      <c r="AJ137" s="63" t="n">
        <f aca="false">AH137*AI137*AJ$7</f>
        <v>-60840</v>
      </c>
      <c r="AK137" s="10" t="n">
        <f aca="false">$F137</f>
        <v>-40000</v>
      </c>
      <c r="AL137" s="43" t="n">
        <f aca="false">$G137</f>
        <v>0.0507</v>
      </c>
      <c r="AM137" s="63" t="n">
        <f aca="false">AK137*AL137*AM$7</f>
        <v>-62868</v>
      </c>
      <c r="AN137" s="10" t="n">
        <v>0</v>
      </c>
      <c r="AO137" s="43" t="n">
        <f aca="false">$G137</f>
        <v>0.0507</v>
      </c>
      <c r="AP137" s="63" t="n">
        <f aca="false">AN137*AO137*AP$7</f>
        <v>0</v>
      </c>
      <c r="AQ137" s="10" t="n">
        <v>0</v>
      </c>
      <c r="AR137" s="43" t="n">
        <f aca="false">$G137</f>
        <v>0.0507</v>
      </c>
      <c r="AS137" s="63" t="n">
        <f aca="false">AQ137*AR137*AS$7</f>
        <v>0</v>
      </c>
      <c r="AT137" s="63"/>
      <c r="AV137" s="65" t="n">
        <f aca="false">AS137+AP137+AM137+AJ137+AG137+AD137+AA137+X137+U137+R137+O137+L137</f>
        <v>-616512</v>
      </c>
    </row>
    <row r="138" customFormat="false" ht="12.75" hidden="false" customHeight="false" outlineLevel="0" collapsed="false">
      <c r="A138" s="774" t="n">
        <v>26490</v>
      </c>
      <c r="B138" s="225" t="s">
        <v>133</v>
      </c>
      <c r="C138" s="0" t="n">
        <v>2001</v>
      </c>
      <c r="D138" s="225" t="s">
        <v>719</v>
      </c>
      <c r="E138" s="775"/>
      <c r="F138" s="776" t="n">
        <v>-40000</v>
      </c>
      <c r="G138" s="607" t="n">
        <v>0.0607</v>
      </c>
      <c r="H138" s="607" t="n">
        <v>0.0093</v>
      </c>
      <c r="I138" s="43" t="n">
        <f aca="false">SUM(G138:H138)</f>
        <v>0.07</v>
      </c>
      <c r="J138" s="10" t="n">
        <v>0</v>
      </c>
      <c r="K138" s="43" t="n">
        <f aca="false">$G138</f>
        <v>0.0607</v>
      </c>
      <c r="L138" s="63" t="n">
        <f aca="false">J138*K138*L$7</f>
        <v>0</v>
      </c>
      <c r="M138" s="10" t="n">
        <v>0</v>
      </c>
      <c r="N138" s="43" t="n">
        <f aca="false">$G138</f>
        <v>0.0607</v>
      </c>
      <c r="O138" s="63" t="n">
        <f aca="false">M138*N138*O$7</f>
        <v>0</v>
      </c>
      <c r="P138" s="10" t="n">
        <v>0</v>
      </c>
      <c r="Q138" s="43" t="n">
        <f aca="false">$G138</f>
        <v>0.0607</v>
      </c>
      <c r="R138" s="63" t="n">
        <f aca="false">P138*Q138*R$7</f>
        <v>0</v>
      </c>
      <c r="S138" s="10" t="n">
        <v>0</v>
      </c>
      <c r="T138" s="43" t="n">
        <f aca="false">$G138</f>
        <v>0.0607</v>
      </c>
      <c r="U138" s="63" t="n">
        <f aca="false">S138*T138*U$7</f>
        <v>0</v>
      </c>
      <c r="V138" s="10" t="n">
        <v>0</v>
      </c>
      <c r="W138" s="43" t="n">
        <f aca="false">$G138</f>
        <v>0.0607</v>
      </c>
      <c r="X138" s="63" t="n">
        <f aca="false">V138*W138*X$7</f>
        <v>0</v>
      </c>
      <c r="Y138" s="10" t="n">
        <v>0</v>
      </c>
      <c r="Z138" s="43" t="n">
        <f aca="false">$G138</f>
        <v>0.0607</v>
      </c>
      <c r="AA138" s="63" t="n">
        <f aca="false">Y138*Z138*AA$7</f>
        <v>0</v>
      </c>
      <c r="AB138" s="10" t="n">
        <v>0</v>
      </c>
      <c r="AC138" s="43" t="n">
        <f aca="false">$G138</f>
        <v>0.0607</v>
      </c>
      <c r="AD138" s="63" t="n">
        <f aca="false">AB138*AC138*AD$7</f>
        <v>0</v>
      </c>
      <c r="AE138" s="10" t="n">
        <v>0</v>
      </c>
      <c r="AF138" s="43" t="n">
        <f aca="false">$G138</f>
        <v>0.0607</v>
      </c>
      <c r="AG138" s="63" t="n">
        <f aca="false">AE138*AF138*AG$7</f>
        <v>0</v>
      </c>
      <c r="AH138" s="10" t="n">
        <v>0</v>
      </c>
      <c r="AI138" s="43" t="n">
        <f aca="false">$G138</f>
        <v>0.0607</v>
      </c>
      <c r="AJ138" s="63" t="n">
        <f aca="false">AH138*AI138*AJ$7</f>
        <v>0</v>
      </c>
      <c r="AK138" s="10" t="n">
        <v>0</v>
      </c>
      <c r="AL138" s="43" t="n">
        <f aca="false">$G138</f>
        <v>0.0607</v>
      </c>
      <c r="AM138" s="63" t="n">
        <f aca="false">AK138*AL138*AM$7</f>
        <v>0</v>
      </c>
      <c r="AN138" s="10" t="n">
        <f aca="false">$F138</f>
        <v>-40000</v>
      </c>
      <c r="AO138" s="43" t="n">
        <f aca="false">$G138</f>
        <v>0.0607</v>
      </c>
      <c r="AP138" s="63" t="n">
        <f aca="false">AN138*AO138*AP$7</f>
        <v>-72840</v>
      </c>
      <c r="AQ138" s="10" t="n">
        <f aca="false">$F138</f>
        <v>-40000</v>
      </c>
      <c r="AR138" s="43" t="n">
        <f aca="false">$G138</f>
        <v>0.0607</v>
      </c>
      <c r="AS138" s="63" t="n">
        <f aca="false">AQ138*AR138*AS$7</f>
        <v>-75268</v>
      </c>
      <c r="AT138" s="63"/>
      <c r="AV138" s="65" t="n">
        <f aca="false">AS138+AP138+AM138+AJ138+AG138+AD138+AA138+X138+U138+R138+O138+L138</f>
        <v>-148108</v>
      </c>
      <c r="AW138" s="183"/>
    </row>
    <row r="139" customFormat="false" ht="12.75" hidden="false" customHeight="false" outlineLevel="0" collapsed="false">
      <c r="A139" s="42" t="n">
        <v>26490</v>
      </c>
      <c r="B139" s="160" t="s">
        <v>133</v>
      </c>
      <c r="C139" s="0" t="s">
        <v>348</v>
      </c>
      <c r="D139" s="64" t="n">
        <v>37196</v>
      </c>
      <c r="E139" s="64" t="n">
        <v>37925</v>
      </c>
      <c r="F139" s="7" t="n">
        <v>40000</v>
      </c>
      <c r="G139" s="43" t="n">
        <v>0.0607</v>
      </c>
      <c r="H139" s="93" t="n">
        <v>0.0093</v>
      </c>
      <c r="I139" s="43" t="n">
        <f aca="false">SUM(G139:H139)</f>
        <v>0.07</v>
      </c>
      <c r="J139" s="10" t="n">
        <f aca="false">$F139</f>
        <v>40000</v>
      </c>
      <c r="K139" s="43" t="n">
        <f aca="false">$G139</f>
        <v>0.0607</v>
      </c>
      <c r="L139" s="63" t="n">
        <f aca="false">J139*K139*L$7</f>
        <v>75268</v>
      </c>
      <c r="M139" s="10" t="n">
        <f aca="false">$F139</f>
        <v>40000</v>
      </c>
      <c r="N139" s="43" t="n">
        <f aca="false">$G139</f>
        <v>0.0607</v>
      </c>
      <c r="O139" s="63" t="n">
        <f aca="false">M139*N139*O$7</f>
        <v>67984</v>
      </c>
      <c r="P139" s="10" t="n">
        <f aca="false">$F139</f>
        <v>40000</v>
      </c>
      <c r="Q139" s="43" t="n">
        <f aca="false">$G139</f>
        <v>0.0607</v>
      </c>
      <c r="R139" s="63" t="n">
        <f aca="false">P139*Q139*R$7</f>
        <v>75268</v>
      </c>
      <c r="S139" s="10" t="n">
        <f aca="false">$F139</f>
        <v>40000</v>
      </c>
      <c r="T139" s="43" t="n">
        <f aca="false">$G139</f>
        <v>0.0607</v>
      </c>
      <c r="U139" s="63" t="n">
        <f aca="false">S139*T139*U$7</f>
        <v>72840</v>
      </c>
      <c r="V139" s="10" t="n">
        <f aca="false">$F139</f>
        <v>40000</v>
      </c>
      <c r="W139" s="43" t="n">
        <f aca="false">$G139</f>
        <v>0.0607</v>
      </c>
      <c r="X139" s="63" t="n">
        <f aca="false">V139*W139*X$7</f>
        <v>75268</v>
      </c>
      <c r="Y139" s="10" t="n">
        <f aca="false">$F139</f>
        <v>40000</v>
      </c>
      <c r="Z139" s="43" t="n">
        <f aca="false">$G139</f>
        <v>0.0607</v>
      </c>
      <c r="AA139" s="63" t="n">
        <f aca="false">Y139*Z139*AA$7</f>
        <v>72840</v>
      </c>
      <c r="AB139" s="10" t="n">
        <f aca="false">$F139</f>
        <v>40000</v>
      </c>
      <c r="AC139" s="43" t="n">
        <f aca="false">$G139</f>
        <v>0.0607</v>
      </c>
      <c r="AD139" s="63" t="n">
        <f aca="false">AB139*AC139*AD$7</f>
        <v>75268</v>
      </c>
      <c r="AE139" s="10" t="n">
        <f aca="false">$F139</f>
        <v>40000</v>
      </c>
      <c r="AF139" s="43" t="n">
        <f aca="false">$G139</f>
        <v>0.0607</v>
      </c>
      <c r="AG139" s="63" t="n">
        <f aca="false">AE139*AF139*AG$7</f>
        <v>75268</v>
      </c>
      <c r="AH139" s="10" t="n">
        <f aca="false">$F139</f>
        <v>40000</v>
      </c>
      <c r="AI139" s="43" t="n">
        <f aca="false">$G139</f>
        <v>0.0607</v>
      </c>
      <c r="AJ139" s="63" t="n">
        <f aca="false">AH139*AI139*AJ$7</f>
        <v>72840</v>
      </c>
      <c r="AK139" s="10" t="n">
        <f aca="false">$F139</f>
        <v>40000</v>
      </c>
      <c r="AL139" s="43" t="n">
        <f aca="false">$G139</f>
        <v>0.0607</v>
      </c>
      <c r="AM139" s="63" t="n">
        <f aca="false">AK139*AL139*AM$7</f>
        <v>75268</v>
      </c>
      <c r="AN139" s="10" t="n">
        <f aca="false">$F139</f>
        <v>40000</v>
      </c>
      <c r="AO139" s="43" t="n">
        <f aca="false">$G139</f>
        <v>0.0607</v>
      </c>
      <c r="AP139" s="63" t="n">
        <f aca="false">AN139*AO139*AP$7</f>
        <v>72840</v>
      </c>
      <c r="AQ139" s="10" t="n">
        <f aca="false">$F139</f>
        <v>40000</v>
      </c>
      <c r="AR139" s="43" t="n">
        <f aca="false">$G139</f>
        <v>0.0607</v>
      </c>
      <c r="AS139" s="63" t="n">
        <f aca="false">AQ139*AR139*AS$7</f>
        <v>75268</v>
      </c>
      <c r="AT139" s="63"/>
      <c r="AV139" s="65" t="n">
        <f aca="false">AS139+AP139+AM139+AJ139+AG139+AD139+AA139+X139+U139+R139+O139+L139</f>
        <v>886220</v>
      </c>
      <c r="AW139" s="65" t="n">
        <f aca="false">SUM(AV137:AV139)</f>
        <v>121600</v>
      </c>
      <c r="AZ139" s="65" t="n">
        <f aca="false">AV139</f>
        <v>886220</v>
      </c>
    </row>
    <row r="140" customFormat="false" ht="12.75" hidden="false" customHeight="false" outlineLevel="0" collapsed="false">
      <c r="A140" s="617"/>
      <c r="B140" s="617"/>
      <c r="D140" s="274"/>
      <c r="E140" s="95"/>
      <c r="F140" s="155"/>
      <c r="G140" s="93"/>
      <c r="H140" s="93"/>
      <c r="J140" s="10"/>
      <c r="L140" s="63"/>
      <c r="M140" s="10"/>
      <c r="N140" s="43"/>
      <c r="O140" s="63"/>
      <c r="P140" s="10"/>
      <c r="Q140" s="43"/>
      <c r="R140" s="63"/>
      <c r="S140" s="10"/>
      <c r="T140" s="43"/>
      <c r="U140" s="63"/>
      <c r="V140" s="10"/>
      <c r="W140" s="43"/>
      <c r="X140" s="63"/>
      <c r="Y140" s="10"/>
      <c r="Z140" s="43"/>
      <c r="AA140" s="63"/>
      <c r="AB140" s="10"/>
      <c r="AC140" s="43"/>
      <c r="AD140" s="63"/>
      <c r="AE140" s="10"/>
      <c r="AF140" s="43"/>
      <c r="AG140" s="63"/>
      <c r="AH140" s="10"/>
      <c r="AI140" s="43"/>
      <c r="AJ140" s="63"/>
      <c r="AK140" s="10"/>
      <c r="AL140" s="43"/>
      <c r="AM140" s="63"/>
      <c r="AN140" s="10"/>
      <c r="AO140" s="43"/>
      <c r="AP140" s="63"/>
      <c r="AQ140" s="10"/>
      <c r="AR140" s="43"/>
      <c r="AS140" s="63"/>
      <c r="AT140" s="63"/>
      <c r="AV140" s="65"/>
    </row>
    <row r="141" customFormat="false" ht="12.75" hidden="false" customHeight="false" outlineLevel="0" collapsed="false">
      <c r="A141" s="617" t="n">
        <v>27104</v>
      </c>
      <c r="B141" s="617" t="s">
        <v>717</v>
      </c>
      <c r="C141" s="0" t="n">
        <v>2001</v>
      </c>
      <c r="D141" s="274"/>
      <c r="E141" s="95" t="n">
        <v>37652</v>
      </c>
      <c r="F141" s="155" t="n">
        <v>-1613</v>
      </c>
      <c r="G141" s="93" t="n">
        <v>0.0407</v>
      </c>
      <c r="H141" s="93" t="n">
        <v>0.0033</v>
      </c>
      <c r="I141" s="43" t="n">
        <f aca="false">SUM(G141:H141)</f>
        <v>0.044</v>
      </c>
      <c r="J141" s="10" t="n">
        <f aca="false">$F141</f>
        <v>-1613</v>
      </c>
      <c r="K141" s="43" t="n">
        <f aca="false">$G141</f>
        <v>0.0407</v>
      </c>
      <c r="L141" s="63" t="n">
        <f aca="false">J141*K141*L$7</f>
        <v>-2035.1221</v>
      </c>
      <c r="M141" s="10" t="n">
        <f aca="false">$F141</f>
        <v>-1613</v>
      </c>
      <c r="N141" s="43" t="n">
        <f aca="false">$G141</f>
        <v>0.0407</v>
      </c>
      <c r="O141" s="63" t="n">
        <f aca="false">M141*N141*O$7</f>
        <v>-1838.1748</v>
      </c>
      <c r="P141" s="10" t="n">
        <f aca="false">$F141</f>
        <v>-1613</v>
      </c>
      <c r="Q141" s="43" t="n">
        <f aca="false">$G141</f>
        <v>0.0407</v>
      </c>
      <c r="R141" s="63" t="n">
        <f aca="false">P141*Q141*R$7</f>
        <v>-2035.1221</v>
      </c>
      <c r="S141" s="10" t="n">
        <f aca="false">$F141</f>
        <v>-1613</v>
      </c>
      <c r="T141" s="43" t="n">
        <f aca="false">$G141</f>
        <v>0.0407</v>
      </c>
      <c r="U141" s="63" t="n">
        <f aca="false">S141*T141*U$7</f>
        <v>-1969.473</v>
      </c>
      <c r="V141" s="10" t="n">
        <f aca="false">$F141</f>
        <v>-1613</v>
      </c>
      <c r="W141" s="43" t="n">
        <f aca="false">$G141</f>
        <v>0.0407</v>
      </c>
      <c r="X141" s="63" t="n">
        <f aca="false">V141*W141*X$7</f>
        <v>-2035.1221</v>
      </c>
      <c r="Y141" s="10" t="n">
        <f aca="false">$F141</f>
        <v>-1613</v>
      </c>
      <c r="Z141" s="43" t="n">
        <f aca="false">$G141</f>
        <v>0.0407</v>
      </c>
      <c r="AA141" s="63" t="n">
        <f aca="false">Y141*Z141*AA$7</f>
        <v>-1969.473</v>
      </c>
      <c r="AB141" s="10" t="n">
        <f aca="false">$F141</f>
        <v>-1613</v>
      </c>
      <c r="AC141" s="43" t="n">
        <f aca="false">$G141</f>
        <v>0.0407</v>
      </c>
      <c r="AD141" s="63" t="n">
        <f aca="false">AB141*AC141*AD$7</f>
        <v>-2035.1221</v>
      </c>
      <c r="AE141" s="10" t="n">
        <f aca="false">$F141</f>
        <v>-1613</v>
      </c>
      <c r="AF141" s="43" t="n">
        <f aca="false">$G141</f>
        <v>0.0407</v>
      </c>
      <c r="AG141" s="63" t="n">
        <f aca="false">AE141*AF141*AG$7</f>
        <v>-2035.1221</v>
      </c>
      <c r="AH141" s="10" t="n">
        <f aca="false">$F141</f>
        <v>-1613</v>
      </c>
      <c r="AI141" s="43" t="n">
        <f aca="false">$G141</f>
        <v>0.0407</v>
      </c>
      <c r="AJ141" s="63" t="n">
        <f aca="false">AH141*AI141*AJ$7</f>
        <v>-1969.473</v>
      </c>
      <c r="AK141" s="10" t="n">
        <f aca="false">$F141</f>
        <v>-1613</v>
      </c>
      <c r="AL141" s="43" t="n">
        <f aca="false">$G141</f>
        <v>0.0407</v>
      </c>
      <c r="AM141" s="63" t="n">
        <f aca="false">AK141*AL141*AM$7</f>
        <v>-2035.1221</v>
      </c>
      <c r="AN141" s="10" t="n">
        <f aca="false">$F141</f>
        <v>-1613</v>
      </c>
      <c r="AO141" s="43" t="n">
        <f aca="false">$G141</f>
        <v>0.0407</v>
      </c>
      <c r="AP141" s="63" t="n">
        <f aca="false">AN141*AO141*AP$7</f>
        <v>-1969.473</v>
      </c>
      <c r="AQ141" s="10" t="n">
        <f aca="false">$F141</f>
        <v>-1613</v>
      </c>
      <c r="AR141" s="43" t="n">
        <f aca="false">$G141</f>
        <v>0.0407</v>
      </c>
      <c r="AS141" s="63" t="n">
        <f aca="false">AQ141*AR141*AS$7</f>
        <v>-2035.1221</v>
      </c>
      <c r="AT141" s="63"/>
      <c r="AV141" s="65" t="n">
        <f aca="false">AS141+AP141+AM141+AJ141+AG141+AD141+AA141+X141+U141+R141+O141+L141</f>
        <v>-23961.9215</v>
      </c>
    </row>
    <row r="142" customFormat="false" ht="12.75" hidden="false" customHeight="false" outlineLevel="0" collapsed="false">
      <c r="A142" s="600" t="n">
        <v>27104</v>
      </c>
      <c r="B142" s="785" t="s">
        <v>559</v>
      </c>
      <c r="D142" s="589" t="n">
        <v>36557</v>
      </c>
      <c r="E142" s="95" t="n">
        <v>38383</v>
      </c>
      <c r="F142" s="777" t="n">
        <f aca="false">35859/12</f>
        <v>2988.25</v>
      </c>
      <c r="G142" s="43" t="n">
        <v>0.0407</v>
      </c>
      <c r="H142" s="93" t="n">
        <v>0.0093</v>
      </c>
      <c r="I142" s="43" t="n">
        <f aca="false">SUM(G142:H142)</f>
        <v>0.05</v>
      </c>
      <c r="J142" s="10" t="n">
        <v>0</v>
      </c>
      <c r="K142" s="43" t="n">
        <f aca="false">$G142</f>
        <v>0.0407</v>
      </c>
      <c r="L142" s="63" t="n">
        <f aca="false">J142*K142*L$7</f>
        <v>0</v>
      </c>
      <c r="M142" s="10" t="n">
        <v>0</v>
      </c>
      <c r="N142" s="43" t="n">
        <f aca="false">$G142</f>
        <v>0.0407</v>
      </c>
      <c r="O142" s="63" t="n">
        <f aca="false">M142*N142*O$7</f>
        <v>0</v>
      </c>
      <c r="P142" s="10" t="n">
        <v>0</v>
      </c>
      <c r="Q142" s="43" t="n">
        <f aca="false">$G142</f>
        <v>0.0407</v>
      </c>
      <c r="R142" s="63" t="n">
        <f aca="false">P142*Q142*R$7</f>
        <v>0</v>
      </c>
      <c r="S142" s="10" t="n">
        <v>0</v>
      </c>
      <c r="T142" s="43" t="n">
        <f aca="false">$G142</f>
        <v>0.0407</v>
      </c>
      <c r="U142" s="63" t="n">
        <f aca="false">S142*T142*U$7</f>
        <v>0</v>
      </c>
      <c r="V142" s="10" t="n">
        <v>1613</v>
      </c>
      <c r="W142" s="43" t="n">
        <f aca="false">$G142</f>
        <v>0.0407</v>
      </c>
      <c r="X142" s="63" t="n">
        <f aca="false">V142*W142*X$7</f>
        <v>2035.1221</v>
      </c>
      <c r="Y142" s="10" t="n">
        <v>8333</v>
      </c>
      <c r="Z142" s="43" t="n">
        <f aca="false">$G142</f>
        <v>0.0407</v>
      </c>
      <c r="AA142" s="63" t="n">
        <f aca="false">Y142*Z142*AA$7</f>
        <v>10174.593</v>
      </c>
      <c r="AB142" s="10" t="n">
        <v>12903</v>
      </c>
      <c r="AC142" s="43" t="n">
        <f aca="false">$G142</f>
        <v>0.0407</v>
      </c>
      <c r="AD142" s="63" t="n">
        <f aca="false">AB142*AC142*AD$7</f>
        <v>16279.7151</v>
      </c>
      <c r="AE142" s="10" t="n">
        <v>9677</v>
      </c>
      <c r="AF142" s="43" t="n">
        <f aca="false">$G142</f>
        <v>0.0407</v>
      </c>
      <c r="AG142" s="63" t="n">
        <f aca="false">AE142*AF142*AG$7</f>
        <v>12209.4709</v>
      </c>
      <c r="AH142" s="10" t="n">
        <v>3333</v>
      </c>
      <c r="AI142" s="43" t="n">
        <f aca="false">$G142</f>
        <v>0.0407</v>
      </c>
      <c r="AJ142" s="63" t="n">
        <f aca="false">AH142*AI142*AJ$7</f>
        <v>4069.593</v>
      </c>
      <c r="AK142" s="10" t="n">
        <v>0</v>
      </c>
      <c r="AL142" s="43" t="n">
        <f aca="false">$G142</f>
        <v>0.0407</v>
      </c>
      <c r="AM142" s="63" t="n">
        <f aca="false">AK142*AL142*AM$7</f>
        <v>0</v>
      </c>
      <c r="AN142" s="10" t="n">
        <v>0</v>
      </c>
      <c r="AO142" s="43" t="n">
        <f aca="false">$G142</f>
        <v>0.0407</v>
      </c>
      <c r="AP142" s="63" t="n">
        <f aca="false">AN142*AO142*AP$7</f>
        <v>0</v>
      </c>
      <c r="AQ142" s="10" t="n">
        <v>0</v>
      </c>
      <c r="AR142" s="43" t="n">
        <f aca="false">$G142</f>
        <v>0.0407</v>
      </c>
      <c r="AS142" s="63" t="n">
        <f aca="false">AQ142*AR142*AS$7</f>
        <v>0</v>
      </c>
      <c r="AT142" s="63"/>
      <c r="AV142" s="65" t="n">
        <f aca="false">AS142+AP142+AM142+AJ142+AG142+AD142+AA142+X142+U142+R142+O142+L142</f>
        <v>44768.4941</v>
      </c>
      <c r="AW142" s="65" t="n">
        <f aca="false">SUM(AV141:AV142)</f>
        <v>20806.5726</v>
      </c>
      <c r="AZ142" s="65" t="n">
        <f aca="false">AV142</f>
        <v>44768.4941</v>
      </c>
    </row>
    <row r="144" customFormat="false" ht="12.75" hidden="false" customHeight="false" outlineLevel="0" collapsed="false">
      <c r="A144" s="66" t="n">
        <v>24568</v>
      </c>
      <c r="B144" s="66" t="s">
        <v>578</v>
      </c>
      <c r="D144" s="68" t="s">
        <v>579</v>
      </c>
      <c r="E144" s="68" t="n">
        <v>37256</v>
      </c>
      <c r="F144" s="776" t="n">
        <v>-32000</v>
      </c>
      <c r="G144" s="607" t="n">
        <v>0.204</v>
      </c>
      <c r="H144" s="607" t="n">
        <v>0.016</v>
      </c>
      <c r="I144" s="43" t="n">
        <f aca="false">SUM(G144:H144)</f>
        <v>0.22</v>
      </c>
      <c r="J144" s="10" t="n">
        <f aca="false">$F144</f>
        <v>-32000</v>
      </c>
      <c r="K144" s="43" t="n">
        <f aca="false">$G144</f>
        <v>0.204</v>
      </c>
      <c r="L144" s="63" t="n">
        <f aca="false">J144*K144*L$7</f>
        <v>-202368</v>
      </c>
      <c r="M144" s="10" t="n">
        <f aca="false">$F144</f>
        <v>-32000</v>
      </c>
      <c r="N144" s="43" t="n">
        <f aca="false">$G144</f>
        <v>0.204</v>
      </c>
      <c r="O144" s="63" t="n">
        <f aca="false">M144*N144*O$7</f>
        <v>-182784</v>
      </c>
      <c r="P144" s="10" t="n">
        <f aca="false">$F144</f>
        <v>-32000</v>
      </c>
      <c r="Q144" s="43" t="n">
        <f aca="false">$G144</f>
        <v>0.204</v>
      </c>
      <c r="R144" s="63" t="n">
        <f aca="false">P144*Q144*R$7</f>
        <v>-202368</v>
      </c>
      <c r="S144" s="10" t="n">
        <f aca="false">$F144</f>
        <v>-32000</v>
      </c>
      <c r="T144" s="43" t="n">
        <f aca="false">$G144</f>
        <v>0.204</v>
      </c>
      <c r="U144" s="63" t="n">
        <f aca="false">S144*T144*U$7</f>
        <v>-195840</v>
      </c>
      <c r="V144" s="10" t="n">
        <f aca="false">$F144</f>
        <v>-32000</v>
      </c>
      <c r="W144" s="43" t="n">
        <f aca="false">$G144</f>
        <v>0.204</v>
      </c>
      <c r="X144" s="63" t="n">
        <f aca="false">V144*W144*X$7</f>
        <v>-202368</v>
      </c>
      <c r="Y144" s="10" t="n">
        <f aca="false">$F144</f>
        <v>-32000</v>
      </c>
      <c r="Z144" s="43" t="n">
        <f aca="false">$G144</f>
        <v>0.204</v>
      </c>
      <c r="AA144" s="63" t="n">
        <f aca="false">Y144*Z144*AA$7</f>
        <v>-195840</v>
      </c>
      <c r="AB144" s="10" t="n">
        <f aca="false">$F144</f>
        <v>-32000</v>
      </c>
      <c r="AC144" s="43" t="n">
        <f aca="false">$G144</f>
        <v>0.204</v>
      </c>
      <c r="AD144" s="63" t="n">
        <f aca="false">AB144*AC144*AD$7</f>
        <v>-202368</v>
      </c>
      <c r="AE144" s="10" t="n">
        <f aca="false">$F144</f>
        <v>-32000</v>
      </c>
      <c r="AF144" s="43" t="n">
        <f aca="false">$G144</f>
        <v>0.204</v>
      </c>
      <c r="AG144" s="63" t="n">
        <f aca="false">AE144*AF144*AG$7</f>
        <v>-202368</v>
      </c>
      <c r="AH144" s="10" t="n">
        <f aca="false">$F144</f>
        <v>-32000</v>
      </c>
      <c r="AI144" s="43" t="n">
        <f aca="false">$G144</f>
        <v>0.204</v>
      </c>
      <c r="AJ144" s="63" t="n">
        <f aca="false">AH144*AI144*AJ$7</f>
        <v>-195840</v>
      </c>
      <c r="AK144" s="10" t="n">
        <f aca="false">$F144</f>
        <v>-32000</v>
      </c>
      <c r="AL144" s="43" t="n">
        <f aca="false">$G144</f>
        <v>0.204</v>
      </c>
      <c r="AM144" s="63" t="n">
        <f aca="false">AK144*AL144*AM$7</f>
        <v>-202368</v>
      </c>
      <c r="AN144" s="10" t="n">
        <f aca="false">$F144</f>
        <v>-32000</v>
      </c>
      <c r="AO144" s="43" t="n">
        <f aca="false">$G144</f>
        <v>0.204</v>
      </c>
      <c r="AP144" s="63" t="n">
        <f aca="false">AN144*AO144*AP$7</f>
        <v>-195840</v>
      </c>
      <c r="AQ144" s="10" t="n">
        <f aca="false">$F144</f>
        <v>-32000</v>
      </c>
      <c r="AR144" s="43" t="n">
        <f aca="false">$G144</f>
        <v>0.204</v>
      </c>
      <c r="AS144" s="63" t="n">
        <f aca="false">AQ144*AR144*AS$7</f>
        <v>-202368</v>
      </c>
      <c r="AT144" s="63"/>
      <c r="AV144" s="65" t="n">
        <f aca="false">AS144+AP144+AM144+AJ144+AG144+AD144+AA144+X144+U144+R144+O144+L144</f>
        <v>-2382720</v>
      </c>
      <c r="AW144" s="183"/>
    </row>
    <row r="145" customFormat="false" ht="12.75" hidden="false" customHeight="false" outlineLevel="0" collapsed="false">
      <c r="A145" s="617" t="n">
        <v>24654</v>
      </c>
      <c r="B145" s="617" t="s">
        <v>555</v>
      </c>
      <c r="D145" s="95" t="s">
        <v>579</v>
      </c>
      <c r="E145" s="95" t="n">
        <v>37256</v>
      </c>
      <c r="F145" s="776" t="n">
        <v>-8000</v>
      </c>
      <c r="G145" s="607" t="n">
        <v>0.204</v>
      </c>
      <c r="H145" s="607" t="n">
        <v>0.0135</v>
      </c>
      <c r="I145" s="43" t="n">
        <f aca="false">SUM(G145:H145)</f>
        <v>0.2175</v>
      </c>
      <c r="J145" s="10" t="n">
        <f aca="false">$F145</f>
        <v>-8000</v>
      </c>
      <c r="K145" s="43" t="n">
        <f aca="false">$G145</f>
        <v>0.204</v>
      </c>
      <c r="L145" s="63" t="n">
        <f aca="false">J145*K145*L$7</f>
        <v>-50592</v>
      </c>
      <c r="M145" s="10" t="n">
        <f aca="false">$F145</f>
        <v>-8000</v>
      </c>
      <c r="N145" s="43" t="n">
        <f aca="false">$G145</f>
        <v>0.204</v>
      </c>
      <c r="O145" s="63" t="n">
        <f aca="false">M145*N145*O$7</f>
        <v>-45696</v>
      </c>
      <c r="P145" s="10" t="n">
        <f aca="false">$F145</f>
        <v>-8000</v>
      </c>
      <c r="Q145" s="43" t="n">
        <f aca="false">$G145</f>
        <v>0.204</v>
      </c>
      <c r="R145" s="63" t="n">
        <f aca="false">P145*Q145*R$7</f>
        <v>-50592</v>
      </c>
      <c r="S145" s="10" t="n">
        <f aca="false">$F145</f>
        <v>-8000</v>
      </c>
      <c r="T145" s="43" t="n">
        <f aca="false">$G145</f>
        <v>0.204</v>
      </c>
      <c r="U145" s="63" t="n">
        <f aca="false">S145*T145*U$7</f>
        <v>-48960</v>
      </c>
      <c r="V145" s="10" t="n">
        <f aca="false">$F145</f>
        <v>-8000</v>
      </c>
      <c r="W145" s="43" t="n">
        <f aca="false">$G145</f>
        <v>0.204</v>
      </c>
      <c r="X145" s="63" t="n">
        <f aca="false">V145*W145*X$7</f>
        <v>-50592</v>
      </c>
      <c r="Y145" s="10" t="n">
        <f aca="false">$F145</f>
        <v>-8000</v>
      </c>
      <c r="Z145" s="43" t="n">
        <f aca="false">$G145</f>
        <v>0.204</v>
      </c>
      <c r="AA145" s="63" t="n">
        <f aca="false">Y145*Z145*AA$7</f>
        <v>-48960</v>
      </c>
      <c r="AB145" s="10" t="n">
        <f aca="false">$F145</f>
        <v>-8000</v>
      </c>
      <c r="AC145" s="43" t="n">
        <f aca="false">$G145</f>
        <v>0.204</v>
      </c>
      <c r="AD145" s="63" t="n">
        <f aca="false">AB145*AC145*AD$7</f>
        <v>-50592</v>
      </c>
      <c r="AE145" s="10" t="n">
        <f aca="false">$F145</f>
        <v>-8000</v>
      </c>
      <c r="AF145" s="43" t="n">
        <f aca="false">$G145</f>
        <v>0.204</v>
      </c>
      <c r="AG145" s="63" t="n">
        <f aca="false">AE145*AF145*AG$7</f>
        <v>-50592</v>
      </c>
      <c r="AH145" s="10" t="n">
        <f aca="false">$F145</f>
        <v>-8000</v>
      </c>
      <c r="AI145" s="43" t="n">
        <f aca="false">$G145</f>
        <v>0.204</v>
      </c>
      <c r="AJ145" s="63" t="n">
        <f aca="false">AH145*AI145*AJ$7</f>
        <v>-48960</v>
      </c>
      <c r="AK145" s="10" t="n">
        <f aca="false">$F145</f>
        <v>-8000</v>
      </c>
      <c r="AL145" s="43" t="n">
        <f aca="false">$G145</f>
        <v>0.204</v>
      </c>
      <c r="AM145" s="63" t="n">
        <f aca="false">AK145*AL145*AM$7</f>
        <v>-50592</v>
      </c>
      <c r="AN145" s="10" t="n">
        <f aca="false">$F145</f>
        <v>-8000</v>
      </c>
      <c r="AO145" s="43" t="n">
        <f aca="false">$G145</f>
        <v>0.204</v>
      </c>
      <c r="AP145" s="63" t="n">
        <f aca="false">AN145*AO145*AP$7</f>
        <v>-48960</v>
      </c>
      <c r="AQ145" s="10" t="n">
        <f aca="false">$F145</f>
        <v>-8000</v>
      </c>
      <c r="AR145" s="43" t="n">
        <f aca="false">$G145</f>
        <v>0.204</v>
      </c>
      <c r="AS145" s="63" t="n">
        <f aca="false">AQ145*AR145*AS$7</f>
        <v>-50592</v>
      </c>
      <c r="AT145" s="63"/>
      <c r="AV145" s="65" t="n">
        <f aca="false">AS145+AP145+AM145+AJ145+AG145+AD145+AA145+X145+U145+R145+O145+L145</f>
        <v>-595680</v>
      </c>
      <c r="AW145" s="183"/>
    </row>
    <row r="146" customFormat="false" ht="12.75" hidden="false" customHeight="false" outlineLevel="0" collapsed="false">
      <c r="A146" s="600" t="n">
        <v>24809</v>
      </c>
      <c r="B146" s="600" t="s">
        <v>585</v>
      </c>
      <c r="D146" s="589" t="s">
        <v>586</v>
      </c>
      <c r="E146" s="68" t="n">
        <v>37225</v>
      </c>
      <c r="F146" s="776" t="n">
        <v>-20000</v>
      </c>
      <c r="G146" s="607" t="n">
        <v>0.207</v>
      </c>
      <c r="H146" s="607" t="n">
        <v>0.0192</v>
      </c>
      <c r="I146" s="43" t="n">
        <f aca="false">SUM(G146:H146)</f>
        <v>0.2262</v>
      </c>
      <c r="J146" s="10" t="n">
        <f aca="false">$F146</f>
        <v>-20000</v>
      </c>
      <c r="K146" s="43" t="n">
        <f aca="false">$G146</f>
        <v>0.207</v>
      </c>
      <c r="L146" s="63" t="n">
        <f aca="false">J146*K146*L$7</f>
        <v>-128340</v>
      </c>
      <c r="M146" s="10" t="n">
        <f aca="false">$F146</f>
        <v>-20000</v>
      </c>
      <c r="N146" s="43" t="n">
        <f aca="false">$G146</f>
        <v>0.207</v>
      </c>
      <c r="O146" s="63" t="n">
        <f aca="false">M146*N146*O$7</f>
        <v>-115920</v>
      </c>
      <c r="P146" s="10" t="n">
        <f aca="false">$F146</f>
        <v>-20000</v>
      </c>
      <c r="Q146" s="43" t="n">
        <f aca="false">$G146</f>
        <v>0.207</v>
      </c>
      <c r="R146" s="63" t="n">
        <f aca="false">P146*Q146*R$7</f>
        <v>-128340</v>
      </c>
      <c r="S146" s="10" t="n">
        <f aca="false">$F146</f>
        <v>-20000</v>
      </c>
      <c r="T146" s="43" t="n">
        <f aca="false">$G146</f>
        <v>0.207</v>
      </c>
      <c r="U146" s="63" t="n">
        <f aca="false">S146*T146*U$7</f>
        <v>-124200</v>
      </c>
      <c r="V146" s="10" t="n">
        <f aca="false">$F146</f>
        <v>-20000</v>
      </c>
      <c r="W146" s="43" t="n">
        <f aca="false">$G146</f>
        <v>0.207</v>
      </c>
      <c r="X146" s="63" t="n">
        <f aca="false">V146*W146*X$7</f>
        <v>-128340</v>
      </c>
      <c r="Y146" s="10" t="n">
        <f aca="false">$F146</f>
        <v>-20000</v>
      </c>
      <c r="Z146" s="43" t="n">
        <f aca="false">$G146</f>
        <v>0.207</v>
      </c>
      <c r="AA146" s="63" t="n">
        <f aca="false">Y146*Z146*AA$7</f>
        <v>-124200</v>
      </c>
      <c r="AB146" s="10" t="n">
        <f aca="false">$F146</f>
        <v>-20000</v>
      </c>
      <c r="AC146" s="43" t="n">
        <f aca="false">$G146</f>
        <v>0.207</v>
      </c>
      <c r="AD146" s="63" t="n">
        <f aca="false">AB146*AC146*AD$7</f>
        <v>-128340</v>
      </c>
      <c r="AE146" s="10" t="n">
        <f aca="false">$F146</f>
        <v>-20000</v>
      </c>
      <c r="AF146" s="43" t="n">
        <f aca="false">$G146</f>
        <v>0.207</v>
      </c>
      <c r="AG146" s="63" t="n">
        <f aca="false">AE146*AF146*AG$7</f>
        <v>-128340</v>
      </c>
      <c r="AH146" s="10" t="n">
        <f aca="false">$F146</f>
        <v>-20000</v>
      </c>
      <c r="AI146" s="43" t="n">
        <f aca="false">$G146</f>
        <v>0.207</v>
      </c>
      <c r="AJ146" s="63" t="n">
        <f aca="false">AH146*AI146*AJ$7</f>
        <v>-124200</v>
      </c>
      <c r="AK146" s="10" t="n">
        <f aca="false">$F146</f>
        <v>-20000</v>
      </c>
      <c r="AL146" s="43" t="n">
        <f aca="false">$G146</f>
        <v>0.207</v>
      </c>
      <c r="AM146" s="63" t="n">
        <f aca="false">AK146*AL146*AM$7</f>
        <v>-128340</v>
      </c>
      <c r="AN146" s="10" t="n">
        <f aca="false">$F146</f>
        <v>-20000</v>
      </c>
      <c r="AO146" s="43" t="n">
        <f aca="false">$G146</f>
        <v>0.207</v>
      </c>
      <c r="AP146" s="63" t="n">
        <f aca="false">AN146*AO146*AP$7</f>
        <v>-124200</v>
      </c>
      <c r="AQ146" s="10" t="n">
        <v>0</v>
      </c>
      <c r="AR146" s="43" t="n">
        <f aca="false">$G146</f>
        <v>0.207</v>
      </c>
      <c r="AS146" s="63" t="n">
        <f aca="false">AQ146*AR146*AS$7</f>
        <v>0</v>
      </c>
      <c r="AT146" s="63"/>
      <c r="AV146" s="65" t="n">
        <f aca="false">AS146+AP146+AM146+AJ146+AG146+AD146+AA146+X146+U146+R146+O146+L146</f>
        <v>-1382760</v>
      </c>
      <c r="AW146" s="799" t="n">
        <f aca="false">SUM(AV144:AV146)</f>
        <v>-4361160</v>
      </c>
    </row>
    <row r="147" customFormat="false" ht="12.75" hidden="false" customHeight="false" outlineLevel="0" collapsed="false">
      <c r="A147" s="600"/>
      <c r="B147" s="600"/>
      <c r="D147" s="589"/>
      <c r="E147" s="68"/>
      <c r="F147" s="776"/>
      <c r="G147" s="607"/>
      <c r="H147" s="607"/>
      <c r="J147" s="7"/>
      <c r="L147" s="63"/>
      <c r="M147" s="7"/>
      <c r="N147" s="43"/>
      <c r="O147" s="63"/>
      <c r="P147" s="7"/>
      <c r="Q147" s="43"/>
      <c r="R147" s="63"/>
      <c r="S147" s="7"/>
      <c r="T147" s="43"/>
      <c r="U147" s="63"/>
      <c r="V147" s="7"/>
      <c r="W147" s="43"/>
      <c r="X147" s="63"/>
      <c r="Y147" s="7"/>
      <c r="Z147" s="43"/>
      <c r="AA147" s="63"/>
      <c r="AB147" s="7"/>
      <c r="AC147" s="43"/>
      <c r="AD147" s="63"/>
      <c r="AE147" s="7"/>
      <c r="AF147" s="43"/>
      <c r="AG147" s="63"/>
      <c r="AH147" s="7"/>
      <c r="AI147" s="43"/>
      <c r="AJ147" s="63"/>
      <c r="AK147" s="7"/>
      <c r="AL147" s="43"/>
      <c r="AM147" s="63"/>
      <c r="AN147" s="7"/>
      <c r="AO147" s="43"/>
      <c r="AP147" s="63"/>
      <c r="AQ147" s="7"/>
      <c r="AR147" s="43"/>
      <c r="AS147" s="63"/>
      <c r="AT147" s="63"/>
      <c r="AV147" s="65"/>
      <c r="AW147" s="183"/>
    </row>
    <row r="148" customFormat="false" ht="12.75" hidden="false" customHeight="false" outlineLevel="0" collapsed="false">
      <c r="A148" s="600" t="n">
        <v>25025</v>
      </c>
      <c r="B148" s="600" t="s">
        <v>544</v>
      </c>
      <c r="C148" s="183"/>
      <c r="D148" s="589" t="s">
        <v>589</v>
      </c>
      <c r="E148" s="589" t="n">
        <v>39051</v>
      </c>
      <c r="F148" s="776" t="n">
        <v>-80000</v>
      </c>
      <c r="G148" s="607" t="n">
        <v>0.1346</v>
      </c>
      <c r="H148" s="607" t="n">
        <v>0.0104</v>
      </c>
      <c r="I148" s="43" t="n">
        <f aca="false">SUM(G148:H148)</f>
        <v>0.145</v>
      </c>
      <c r="J148" s="7" t="n">
        <f aca="false">$F148</f>
        <v>-80000</v>
      </c>
      <c r="K148" s="43" t="n">
        <f aca="false">$G148</f>
        <v>0.1346</v>
      </c>
      <c r="L148" s="63" t="n">
        <f aca="false">J148*K148*L$7</f>
        <v>-333808</v>
      </c>
      <c r="M148" s="7" t="n">
        <f aca="false">$F148</f>
        <v>-80000</v>
      </c>
      <c r="N148" s="43" t="n">
        <f aca="false">$G148</f>
        <v>0.1346</v>
      </c>
      <c r="O148" s="63" t="n">
        <f aca="false">M148*N148*O$7</f>
        <v>-301504</v>
      </c>
      <c r="P148" s="7" t="n">
        <f aca="false">$F148</f>
        <v>-80000</v>
      </c>
      <c r="Q148" s="43" t="n">
        <f aca="false">$G148</f>
        <v>0.1346</v>
      </c>
      <c r="R148" s="63" t="n">
        <f aca="false">P148*Q148*R$7</f>
        <v>-333808</v>
      </c>
      <c r="S148" s="7" t="n">
        <f aca="false">$F148</f>
        <v>-80000</v>
      </c>
      <c r="T148" s="43" t="n">
        <f aca="false">$G148</f>
        <v>0.1346</v>
      </c>
      <c r="U148" s="63" t="n">
        <f aca="false">S148*T148*U$7</f>
        <v>-323040</v>
      </c>
      <c r="V148" s="7" t="n">
        <f aca="false">$F148</f>
        <v>-80000</v>
      </c>
      <c r="W148" s="43" t="n">
        <f aca="false">$G148</f>
        <v>0.1346</v>
      </c>
      <c r="X148" s="63" t="n">
        <f aca="false">V148*W148*X$7</f>
        <v>-333808</v>
      </c>
      <c r="Y148" s="7" t="n">
        <f aca="false">$F148</f>
        <v>-80000</v>
      </c>
      <c r="Z148" s="43" t="n">
        <f aca="false">$G148</f>
        <v>0.1346</v>
      </c>
      <c r="AA148" s="63" t="n">
        <f aca="false">Y148*Z148*AA$7</f>
        <v>-323040</v>
      </c>
      <c r="AB148" s="7" t="n">
        <f aca="false">$F148</f>
        <v>-80000</v>
      </c>
      <c r="AC148" s="43" t="n">
        <f aca="false">$G148</f>
        <v>0.1346</v>
      </c>
      <c r="AD148" s="63" t="n">
        <f aca="false">AB148*AC148*AD$7</f>
        <v>-333808</v>
      </c>
      <c r="AE148" s="7" t="n">
        <f aca="false">$F148</f>
        <v>-80000</v>
      </c>
      <c r="AF148" s="43" t="n">
        <f aca="false">$G148</f>
        <v>0.1346</v>
      </c>
      <c r="AG148" s="63" t="n">
        <f aca="false">AE148*AF148*AG$7</f>
        <v>-333808</v>
      </c>
      <c r="AH148" s="7" t="n">
        <f aca="false">$F148</f>
        <v>-80000</v>
      </c>
      <c r="AI148" s="43" t="n">
        <f aca="false">$G148</f>
        <v>0.1346</v>
      </c>
      <c r="AJ148" s="63" t="n">
        <f aca="false">AH148*AI148*AJ$7</f>
        <v>-323040</v>
      </c>
      <c r="AK148" s="7" t="n">
        <f aca="false">$F148</f>
        <v>-80000</v>
      </c>
      <c r="AL148" s="43" t="n">
        <f aca="false">$G148</f>
        <v>0.1346</v>
      </c>
      <c r="AM148" s="63" t="n">
        <f aca="false">AK148*AL148*AM$7</f>
        <v>-333808</v>
      </c>
      <c r="AN148" s="7" t="n">
        <f aca="false">$F148</f>
        <v>-80000</v>
      </c>
      <c r="AO148" s="43" t="n">
        <f aca="false">$G148</f>
        <v>0.1346</v>
      </c>
      <c r="AP148" s="63" t="n">
        <f aca="false">AN148*AO148*AP$7</f>
        <v>-323040</v>
      </c>
      <c r="AQ148" s="7" t="n">
        <f aca="false">$F148</f>
        <v>-80000</v>
      </c>
      <c r="AR148" s="43" t="n">
        <f aca="false">$G148</f>
        <v>0.1346</v>
      </c>
      <c r="AS148" s="63" t="n">
        <f aca="false">AQ148*AR148*AS$7</f>
        <v>-333808</v>
      </c>
      <c r="AT148" s="63"/>
      <c r="AU148" s="183"/>
      <c r="AV148" s="800" t="n">
        <f aca="false">AS148+AP148+AM148+AJ148+AG148+AD148+AA148+X148+U148+R148+O148+L148</f>
        <v>-3930320</v>
      </c>
      <c r="AW148" s="183"/>
      <c r="AX148" s="183"/>
      <c r="AY148" s="183"/>
      <c r="AZ148" s="183"/>
    </row>
    <row r="149" customFormat="false" ht="12.75" hidden="false" customHeight="false" outlineLevel="0" collapsed="false">
      <c r="A149" s="600" t="n">
        <v>25025</v>
      </c>
      <c r="B149" s="600" t="s">
        <v>544</v>
      </c>
      <c r="D149" s="589" t="s">
        <v>589</v>
      </c>
      <c r="E149" s="589" t="n">
        <v>39051</v>
      </c>
      <c r="F149" s="69" t="n">
        <v>80000</v>
      </c>
      <c r="G149" s="43" t="n">
        <v>0.1346</v>
      </c>
      <c r="H149" s="93" t="n">
        <v>0.0104</v>
      </c>
      <c r="I149" s="43" t="n">
        <f aca="false">SUM(G149:H149)</f>
        <v>0.145</v>
      </c>
      <c r="J149" s="10" t="n">
        <f aca="false">$F149</f>
        <v>80000</v>
      </c>
      <c r="K149" s="43" t="n">
        <f aca="false">$G149</f>
        <v>0.1346</v>
      </c>
      <c r="L149" s="63" t="n">
        <f aca="false">J149*K149*L$7</f>
        <v>333808</v>
      </c>
      <c r="M149" s="10" t="n">
        <f aca="false">$F149</f>
        <v>80000</v>
      </c>
      <c r="N149" s="43" t="n">
        <f aca="false">$G149</f>
        <v>0.1346</v>
      </c>
      <c r="O149" s="63" t="n">
        <f aca="false">M149*N149*O$7</f>
        <v>301504</v>
      </c>
      <c r="P149" s="10" t="n">
        <f aca="false">$F149</f>
        <v>80000</v>
      </c>
      <c r="Q149" s="43" t="n">
        <f aca="false">$G149</f>
        <v>0.1346</v>
      </c>
      <c r="R149" s="63" t="n">
        <f aca="false">P149*Q149*R$7</f>
        <v>333808</v>
      </c>
      <c r="S149" s="10" t="n">
        <f aca="false">$F149</f>
        <v>80000</v>
      </c>
      <c r="T149" s="43" t="n">
        <f aca="false">$G149</f>
        <v>0.1346</v>
      </c>
      <c r="U149" s="63" t="n">
        <f aca="false">S149*T149*U$7</f>
        <v>323040</v>
      </c>
      <c r="V149" s="10" t="n">
        <f aca="false">$F149</f>
        <v>80000</v>
      </c>
      <c r="W149" s="43" t="n">
        <f aca="false">$G149</f>
        <v>0.1346</v>
      </c>
      <c r="X149" s="63" t="n">
        <f aca="false">V149*W149*X$7</f>
        <v>333808</v>
      </c>
      <c r="Y149" s="10" t="n">
        <f aca="false">$F149</f>
        <v>80000</v>
      </c>
      <c r="Z149" s="43" t="n">
        <f aca="false">$G149</f>
        <v>0.1346</v>
      </c>
      <c r="AA149" s="63" t="n">
        <f aca="false">Y149*Z149*AA$7</f>
        <v>323040</v>
      </c>
      <c r="AB149" s="10" t="n">
        <f aca="false">$F149</f>
        <v>80000</v>
      </c>
      <c r="AC149" s="43" t="n">
        <f aca="false">$G149</f>
        <v>0.1346</v>
      </c>
      <c r="AD149" s="63" t="n">
        <f aca="false">AB149*AC149*AD$7</f>
        <v>333808</v>
      </c>
      <c r="AE149" s="10" t="n">
        <f aca="false">$F149</f>
        <v>80000</v>
      </c>
      <c r="AF149" s="43" t="n">
        <f aca="false">$G149</f>
        <v>0.1346</v>
      </c>
      <c r="AG149" s="63" t="n">
        <f aca="false">AE149*AF149*AG$7</f>
        <v>333808</v>
      </c>
      <c r="AH149" s="10" t="n">
        <f aca="false">$F149</f>
        <v>80000</v>
      </c>
      <c r="AI149" s="43" t="n">
        <f aca="false">$G149</f>
        <v>0.1346</v>
      </c>
      <c r="AJ149" s="63" t="n">
        <f aca="false">AH149*AI149*AJ$7</f>
        <v>323040</v>
      </c>
      <c r="AK149" s="10" t="n">
        <f aca="false">$F149</f>
        <v>80000</v>
      </c>
      <c r="AL149" s="43" t="n">
        <f aca="false">$G149</f>
        <v>0.1346</v>
      </c>
      <c r="AM149" s="63" t="n">
        <f aca="false">AK149*AL149*AM$7</f>
        <v>333808</v>
      </c>
      <c r="AN149" s="10" t="n">
        <f aca="false">$F149</f>
        <v>80000</v>
      </c>
      <c r="AO149" s="43" t="n">
        <f aca="false">$G149</f>
        <v>0.1346</v>
      </c>
      <c r="AP149" s="63" t="n">
        <f aca="false">AN149*AO149*AP$7</f>
        <v>323040</v>
      </c>
      <c r="AQ149" s="10" t="n">
        <f aca="false">$F149</f>
        <v>80000</v>
      </c>
      <c r="AR149" s="43" t="n">
        <f aca="false">$G149+0.005</f>
        <v>0.1396</v>
      </c>
      <c r="AS149" s="63" t="n">
        <f aca="false">AQ149*AR149*AS$7</f>
        <v>346208</v>
      </c>
      <c r="AT149" s="63"/>
      <c r="AV149" s="65" t="n">
        <f aca="false">AS149+AP149+AM149+AJ149+AG149+AD149+AA149+X149+U149+R149+O149+L149</f>
        <v>3942720</v>
      </c>
      <c r="AW149" s="65" t="n">
        <f aca="false">SUM(AV148:AV149)</f>
        <v>12400</v>
      </c>
      <c r="AZ149" s="65" t="n">
        <f aca="false">AV149</f>
        <v>3942720</v>
      </c>
    </row>
    <row r="150" customFormat="false" ht="12.75" hidden="false" customHeight="false" outlineLevel="0" collapsed="false">
      <c r="A150" s="62"/>
      <c r="J150" s="10"/>
      <c r="L150" s="63"/>
      <c r="M150" s="10"/>
      <c r="N150" s="43"/>
      <c r="O150" s="63"/>
      <c r="P150" s="10"/>
      <c r="Q150" s="43"/>
      <c r="R150" s="63"/>
      <c r="S150" s="10"/>
      <c r="T150" s="43"/>
      <c r="U150" s="63"/>
      <c r="V150" s="10"/>
      <c r="W150" s="43"/>
      <c r="X150" s="63"/>
      <c r="Y150" s="10"/>
      <c r="Z150" s="43"/>
      <c r="AA150" s="63"/>
      <c r="AB150" s="10"/>
      <c r="AC150" s="43"/>
      <c r="AD150" s="63"/>
      <c r="AE150" s="10"/>
      <c r="AF150" s="43"/>
      <c r="AG150" s="63"/>
      <c r="AH150" s="10"/>
      <c r="AI150" s="43"/>
      <c r="AJ150" s="63"/>
      <c r="AK150" s="10"/>
      <c r="AL150" s="43"/>
      <c r="AM150" s="63"/>
      <c r="AN150" s="10"/>
      <c r="AO150" s="43"/>
      <c r="AP150" s="63"/>
      <c r="AQ150" s="10"/>
      <c r="AR150" s="43"/>
      <c r="AS150" s="63"/>
      <c r="AT150" s="63"/>
    </row>
    <row r="151" customFormat="false" ht="12.75" hidden="false" customHeight="false" outlineLevel="0" collapsed="false">
      <c r="A151" s="42" t="n">
        <v>27377</v>
      </c>
      <c r="B151" s="0" t="s">
        <v>133</v>
      </c>
      <c r="C151" s="0" t="n">
        <v>2002</v>
      </c>
      <c r="D151" s="64"/>
      <c r="E151" s="64"/>
      <c r="F151" s="7" t="n">
        <v>10000</v>
      </c>
      <c r="G151" s="43" t="n">
        <v>0.0407</v>
      </c>
      <c r="H151" s="93" t="n">
        <v>0.0093</v>
      </c>
      <c r="I151" s="43" t="n">
        <f aca="false">SUM(G151:H151)</f>
        <v>0.05</v>
      </c>
      <c r="J151" s="10" t="n">
        <f aca="false">$F151</f>
        <v>10000</v>
      </c>
      <c r="K151" s="43" t="n">
        <f aca="false">$G151</f>
        <v>0.0407</v>
      </c>
      <c r="L151" s="63" t="n">
        <f aca="false">J151*K151*L$7</f>
        <v>12617</v>
      </c>
      <c r="M151" s="10" t="n">
        <f aca="false">$F151</f>
        <v>10000</v>
      </c>
      <c r="N151" s="43" t="n">
        <f aca="false">$G151</f>
        <v>0.0407</v>
      </c>
      <c r="O151" s="63" t="n">
        <f aca="false">M151*N151*O$7</f>
        <v>11396</v>
      </c>
      <c r="P151" s="10" t="n">
        <v>0</v>
      </c>
      <c r="Q151" s="43" t="n">
        <f aca="false">$G151</f>
        <v>0.0407</v>
      </c>
      <c r="R151" s="63" t="n">
        <f aca="false">P151*Q151*R$7</f>
        <v>0</v>
      </c>
      <c r="S151" s="10" t="n">
        <v>0</v>
      </c>
      <c r="T151" s="43" t="n">
        <f aca="false">$G151</f>
        <v>0.0407</v>
      </c>
      <c r="U151" s="63" t="n">
        <f aca="false">S151*T151*U$7</f>
        <v>0</v>
      </c>
      <c r="V151" s="10" t="n">
        <v>0</v>
      </c>
      <c r="W151" s="43" t="n">
        <f aca="false">$G151</f>
        <v>0.0407</v>
      </c>
      <c r="X151" s="63" t="n">
        <f aca="false">V151*W151*X$7</f>
        <v>0</v>
      </c>
      <c r="Y151" s="10" t="n">
        <v>0</v>
      </c>
      <c r="Z151" s="43" t="n">
        <f aca="false">$G151</f>
        <v>0.0407</v>
      </c>
      <c r="AA151" s="63" t="n">
        <f aca="false">Y151*Z151*AA$7</f>
        <v>0</v>
      </c>
      <c r="AB151" s="10" t="n">
        <v>0</v>
      </c>
      <c r="AC151" s="43" t="n">
        <f aca="false">$G151</f>
        <v>0.0407</v>
      </c>
      <c r="AD151" s="63" t="n">
        <f aca="false">AB151*AC151*AD$7</f>
        <v>0</v>
      </c>
      <c r="AE151" s="10" t="n">
        <v>0</v>
      </c>
      <c r="AF151" s="43" t="n">
        <f aca="false">$G151</f>
        <v>0.0407</v>
      </c>
      <c r="AG151" s="63" t="n">
        <f aca="false">AE151*AF151*AG$7</f>
        <v>0</v>
      </c>
      <c r="AH151" s="10" t="n">
        <v>0</v>
      </c>
      <c r="AI151" s="43" t="n">
        <f aca="false">$G151</f>
        <v>0.0407</v>
      </c>
      <c r="AJ151" s="63" t="n">
        <f aca="false">AH151*AI151*AJ$7</f>
        <v>0</v>
      </c>
      <c r="AK151" s="10" t="n">
        <v>0</v>
      </c>
      <c r="AL151" s="43" t="n">
        <f aca="false">$G151</f>
        <v>0.0407</v>
      </c>
      <c r="AM151" s="63" t="n">
        <f aca="false">AK151*AL151*AM$7</f>
        <v>0</v>
      </c>
      <c r="AN151" s="10" t="n">
        <v>0</v>
      </c>
      <c r="AO151" s="43" t="n">
        <f aca="false">$G151</f>
        <v>0.0407</v>
      </c>
      <c r="AP151" s="63" t="n">
        <f aca="false">AN151*AO151*AP$7</f>
        <v>0</v>
      </c>
      <c r="AQ151" s="10" t="n">
        <v>0</v>
      </c>
      <c r="AR151" s="43" t="n">
        <f aca="false">$G151</f>
        <v>0.0407</v>
      </c>
      <c r="AS151" s="63" t="n">
        <f aca="false">AQ151*AR151*AS$7</f>
        <v>0</v>
      </c>
      <c r="AT151" s="63"/>
      <c r="AV151" s="65" t="n">
        <f aca="false">AS151+AP151+AM151+AJ151+AG151+AD151+AA151+X151+U151+R151+O151+L151</f>
        <v>24013</v>
      </c>
      <c r="AW151" s="110" t="n">
        <f aca="false">AV151</f>
        <v>24013</v>
      </c>
      <c r="AZ151" s="65" t="n">
        <f aca="false">AV151</f>
        <v>24013</v>
      </c>
    </row>
    <row r="152" customFormat="false" ht="12.75" hidden="false" customHeight="false" outlineLevel="0" collapsed="false">
      <c r="A152" s="42" t="n">
        <v>27377</v>
      </c>
      <c r="B152" s="160" t="s">
        <v>133</v>
      </c>
      <c r="C152" s="0" t="n">
        <v>2002</v>
      </c>
      <c r="D152" s="64" t="s">
        <v>723</v>
      </c>
      <c r="E152" s="64"/>
      <c r="F152" s="7" t="n">
        <v>10000</v>
      </c>
      <c r="G152" s="43" t="n">
        <v>0.0407</v>
      </c>
      <c r="H152" s="93" t="n">
        <v>0.0093</v>
      </c>
      <c r="I152" s="43" t="n">
        <f aca="false">SUM(G152:H152)</f>
        <v>0.05</v>
      </c>
      <c r="J152" s="10" t="n">
        <v>0</v>
      </c>
      <c r="K152" s="43" t="n">
        <f aca="false">$G152</f>
        <v>0.0407</v>
      </c>
      <c r="L152" s="63" t="n">
        <f aca="false">J152*K152*L$7</f>
        <v>0</v>
      </c>
      <c r="M152" s="10" t="n">
        <v>0</v>
      </c>
      <c r="N152" s="43" t="n">
        <f aca="false">$G152</f>
        <v>0.0407</v>
      </c>
      <c r="O152" s="63" t="n">
        <f aca="false">M152*N152*O$7</f>
        <v>0</v>
      </c>
      <c r="P152" s="10" t="n">
        <f aca="false">$F152</f>
        <v>10000</v>
      </c>
      <c r="Q152" s="43" t="n">
        <f aca="false">$G152</f>
        <v>0.0407</v>
      </c>
      <c r="R152" s="63" t="n">
        <f aca="false">P152*Q152*R$7</f>
        <v>12617</v>
      </c>
      <c r="S152" s="10" t="n">
        <f aca="false">$F152</f>
        <v>10000</v>
      </c>
      <c r="T152" s="43" t="n">
        <f aca="false">$G152</f>
        <v>0.0407</v>
      </c>
      <c r="U152" s="63" t="n">
        <f aca="false">S152*T152*U$7</f>
        <v>12210</v>
      </c>
      <c r="V152" s="10" t="n">
        <f aca="false">$F152</f>
        <v>10000</v>
      </c>
      <c r="W152" s="43" t="n">
        <f aca="false">$G152</f>
        <v>0.0407</v>
      </c>
      <c r="X152" s="63" t="n">
        <f aca="false">V152*W152*X$7</f>
        <v>12617</v>
      </c>
      <c r="Y152" s="10" t="n">
        <f aca="false">$F152</f>
        <v>10000</v>
      </c>
      <c r="Z152" s="43" t="n">
        <f aca="false">$G152</f>
        <v>0.0407</v>
      </c>
      <c r="AA152" s="63" t="n">
        <f aca="false">Y152*Z152*AA$7</f>
        <v>12210</v>
      </c>
      <c r="AB152" s="10" t="n">
        <f aca="false">$F152</f>
        <v>10000</v>
      </c>
      <c r="AC152" s="43" t="n">
        <f aca="false">$G152</f>
        <v>0.0407</v>
      </c>
      <c r="AD152" s="63" t="n">
        <f aca="false">AB152*AC152*AD$7</f>
        <v>12617</v>
      </c>
      <c r="AE152" s="10" t="n">
        <f aca="false">$F152</f>
        <v>10000</v>
      </c>
      <c r="AF152" s="43" t="n">
        <f aca="false">$G152</f>
        <v>0.0407</v>
      </c>
      <c r="AG152" s="63" t="n">
        <f aca="false">AE152*AF152*AG$7</f>
        <v>12617</v>
      </c>
      <c r="AH152" s="10" t="n">
        <f aca="false">$F152</f>
        <v>10000</v>
      </c>
      <c r="AI152" s="43" t="n">
        <f aca="false">$G152</f>
        <v>0.0407</v>
      </c>
      <c r="AJ152" s="63" t="n">
        <f aca="false">AH152*AI152*AJ$7</f>
        <v>12210</v>
      </c>
      <c r="AK152" s="10" t="n">
        <f aca="false">$F152</f>
        <v>10000</v>
      </c>
      <c r="AL152" s="43" t="n">
        <f aca="false">$G152</f>
        <v>0.0407</v>
      </c>
      <c r="AM152" s="63" t="n">
        <f aca="false">AK152*AL152*AM$7</f>
        <v>12617</v>
      </c>
      <c r="AN152" s="10" t="n">
        <f aca="false">$F152</f>
        <v>10000</v>
      </c>
      <c r="AO152" s="43" t="n">
        <f aca="false">$G152</f>
        <v>0.0407</v>
      </c>
      <c r="AP152" s="63" t="n">
        <f aca="false">AN152*AO152*AP$7</f>
        <v>12210</v>
      </c>
      <c r="AQ152" s="10" t="n">
        <f aca="false">$F152</f>
        <v>10000</v>
      </c>
      <c r="AR152" s="43" t="n">
        <f aca="false">$G152</f>
        <v>0.0407</v>
      </c>
      <c r="AS152" s="63" t="n">
        <f aca="false">AQ152*AR152*AS$7</f>
        <v>12617</v>
      </c>
      <c r="AT152" s="63"/>
      <c r="AV152" s="65" t="n">
        <f aca="false">AS152+AP152+AM152+AJ152+AG152+AD152+AA152+X152+U152+R152+O152+L152</f>
        <v>124542</v>
      </c>
      <c r="AW152" s="110" t="n">
        <f aca="false">AV152</f>
        <v>124542</v>
      </c>
      <c r="AZ152" s="65" t="n">
        <f aca="false">AV152</f>
        <v>124542</v>
      </c>
    </row>
    <row r="154" customFormat="false" ht="12.75" hidden="false" customHeight="false" outlineLevel="0" collapsed="false">
      <c r="A154" s="610" t="n">
        <v>25374</v>
      </c>
      <c r="B154" s="801" t="s">
        <v>546</v>
      </c>
      <c r="C154" s="0" t="n">
        <v>2002</v>
      </c>
      <c r="D154" s="604" t="n">
        <v>35947</v>
      </c>
      <c r="E154" s="604" t="n">
        <v>37225</v>
      </c>
      <c r="F154" s="778" t="n">
        <v>23000</v>
      </c>
      <c r="G154" s="43" t="n">
        <v>0.0407</v>
      </c>
      <c r="H154" s="93" t="n">
        <v>0.0093</v>
      </c>
      <c r="I154" s="43" t="n">
        <f aca="false">SUM(G154:H154)</f>
        <v>0.05</v>
      </c>
      <c r="J154" s="10" t="n">
        <f aca="false">$F154</f>
        <v>23000</v>
      </c>
      <c r="K154" s="43" t="n">
        <f aca="false">$G154</f>
        <v>0.0407</v>
      </c>
      <c r="L154" s="63" t="n">
        <f aca="false">J154*K154*L$7</f>
        <v>29019.1</v>
      </c>
      <c r="M154" s="10" t="n">
        <f aca="false">$F154</f>
        <v>23000</v>
      </c>
      <c r="N154" s="43" t="n">
        <f aca="false">$G154</f>
        <v>0.0407</v>
      </c>
      <c r="O154" s="63" t="n">
        <f aca="false">M154*N154*O$7</f>
        <v>26210.8</v>
      </c>
      <c r="P154" s="10" t="n">
        <f aca="false">$F154</f>
        <v>23000</v>
      </c>
      <c r="Q154" s="43" t="n">
        <f aca="false">$G154</f>
        <v>0.0407</v>
      </c>
      <c r="R154" s="63" t="n">
        <f aca="false">P154*Q154*R$7</f>
        <v>29019.1</v>
      </c>
      <c r="S154" s="10" t="n">
        <f aca="false">$F154</f>
        <v>23000</v>
      </c>
      <c r="T154" s="43" t="n">
        <f aca="false">$G154</f>
        <v>0.0407</v>
      </c>
      <c r="U154" s="63" t="n">
        <f aca="false">S154*T154*U$7</f>
        <v>28083</v>
      </c>
      <c r="V154" s="10" t="n">
        <f aca="false">$F154</f>
        <v>23000</v>
      </c>
      <c r="W154" s="43" t="n">
        <f aca="false">$G154</f>
        <v>0.0407</v>
      </c>
      <c r="X154" s="63" t="n">
        <f aca="false">V154*W154*X$7</f>
        <v>29019.1</v>
      </c>
      <c r="Y154" s="10" t="n">
        <f aca="false">$F154</f>
        <v>23000</v>
      </c>
      <c r="Z154" s="43" t="n">
        <f aca="false">$G154</f>
        <v>0.0407</v>
      </c>
      <c r="AA154" s="63" t="n">
        <f aca="false">Y154*Z154*AA$7</f>
        <v>28083</v>
      </c>
      <c r="AB154" s="10" t="n">
        <f aca="false">$F154</f>
        <v>23000</v>
      </c>
      <c r="AC154" s="43" t="n">
        <f aca="false">$G154</f>
        <v>0.0407</v>
      </c>
      <c r="AD154" s="63" t="n">
        <f aca="false">AB154*AC154*AD$7</f>
        <v>29019.1</v>
      </c>
      <c r="AE154" s="10" t="n">
        <f aca="false">$F154</f>
        <v>23000</v>
      </c>
      <c r="AF154" s="43" t="n">
        <f aca="false">$G154</f>
        <v>0.0407</v>
      </c>
      <c r="AG154" s="63" t="n">
        <f aca="false">AE154*AF154*AG$7</f>
        <v>29019.1</v>
      </c>
      <c r="AH154" s="10" t="n">
        <f aca="false">$F154</f>
        <v>23000</v>
      </c>
      <c r="AI154" s="43" t="n">
        <f aca="false">$G154</f>
        <v>0.0407</v>
      </c>
      <c r="AJ154" s="63" t="n">
        <f aca="false">AH154*AI154*AJ$7</f>
        <v>28083</v>
      </c>
      <c r="AK154" s="10" t="n">
        <f aca="false">$F154</f>
        <v>23000</v>
      </c>
      <c r="AL154" s="43" t="n">
        <f aca="false">$G154</f>
        <v>0.0407</v>
      </c>
      <c r="AM154" s="63" t="n">
        <f aca="false">AK154*AL154*AM$7</f>
        <v>29019.1</v>
      </c>
      <c r="AN154" s="10" t="n">
        <f aca="false">$F154</f>
        <v>23000</v>
      </c>
      <c r="AO154" s="43" t="n">
        <f aca="false">$G154</f>
        <v>0.0407</v>
      </c>
      <c r="AP154" s="63" t="n">
        <f aca="false">AN154*AO154*AP$7</f>
        <v>28083</v>
      </c>
      <c r="AQ154" s="10" t="n">
        <f aca="false">$F154</f>
        <v>23000</v>
      </c>
      <c r="AR154" s="43" t="n">
        <f aca="false">$G154</f>
        <v>0.0407</v>
      </c>
      <c r="AS154" s="63" t="n">
        <f aca="false">AQ154*AR154*AS$7</f>
        <v>29019.1</v>
      </c>
      <c r="AT154" s="63"/>
      <c r="AV154" s="65" t="n">
        <f aca="false">AS154+AP154+AM154+AJ154+AG154+AD154+AA154+X154+U154+R154+O154+L154</f>
        <v>341676.5</v>
      </c>
      <c r="AW154" s="110" t="n">
        <f aca="false">AV154</f>
        <v>341676.5</v>
      </c>
      <c r="AZ154" s="65" t="n">
        <f aca="false">AV154</f>
        <v>341676.5</v>
      </c>
    </row>
    <row r="155" customFormat="false" ht="12.75" hidden="false" customHeight="false" outlineLevel="0" collapsed="false">
      <c r="A155" s="610"/>
      <c r="B155" s="610"/>
      <c r="D155" s="604"/>
      <c r="E155" s="604"/>
      <c r="F155" s="778"/>
      <c r="H155" s="93"/>
      <c r="J155" s="10"/>
      <c r="L155" s="63"/>
      <c r="M155" s="10"/>
      <c r="N155" s="43"/>
      <c r="O155" s="63"/>
      <c r="P155" s="10"/>
      <c r="Q155" s="43"/>
      <c r="R155" s="63"/>
      <c r="S155" s="10"/>
      <c r="T155" s="43"/>
      <c r="U155" s="63"/>
      <c r="V155" s="10"/>
      <c r="W155" s="43"/>
      <c r="X155" s="63"/>
      <c r="Y155" s="10"/>
      <c r="Z155" s="43"/>
      <c r="AA155" s="63"/>
      <c r="AB155" s="10"/>
      <c r="AC155" s="43"/>
      <c r="AD155" s="63"/>
      <c r="AE155" s="10"/>
      <c r="AF155" s="43"/>
      <c r="AG155" s="63"/>
      <c r="AH155" s="10"/>
      <c r="AI155" s="43"/>
      <c r="AJ155" s="63"/>
      <c r="AK155" s="10"/>
      <c r="AL155" s="43"/>
      <c r="AM155" s="63"/>
      <c r="AN155" s="10"/>
      <c r="AO155" s="43"/>
      <c r="AP155" s="63"/>
      <c r="AQ155" s="10"/>
      <c r="AR155" s="43"/>
      <c r="AS155" s="63"/>
      <c r="AT155" s="63"/>
      <c r="AV155" s="65"/>
      <c r="AW155" s="41"/>
    </row>
    <row r="156" customFormat="false" ht="12.75" hidden="false" customHeight="false" outlineLevel="0" collapsed="false">
      <c r="A156" s="617" t="n">
        <v>25394</v>
      </c>
      <c r="B156" s="617" t="s">
        <v>548</v>
      </c>
      <c r="D156" s="95"/>
      <c r="E156" s="95"/>
      <c r="F156" s="779" t="n">
        <v>5000</v>
      </c>
      <c r="G156" s="43" t="n">
        <v>0</v>
      </c>
      <c r="H156" s="93" t="n">
        <v>0</v>
      </c>
      <c r="I156" s="43" t="n">
        <f aca="false">SUM(G156:H156)</f>
        <v>0</v>
      </c>
      <c r="J156" s="10" t="n">
        <f aca="false">$F156</f>
        <v>5000</v>
      </c>
      <c r="K156" s="43" t="n">
        <f aca="false">$G156</f>
        <v>0</v>
      </c>
      <c r="L156" s="63" t="n">
        <f aca="false">J156*K156*L$7</f>
        <v>0</v>
      </c>
      <c r="M156" s="10" t="n">
        <f aca="false">$F156</f>
        <v>5000</v>
      </c>
      <c r="N156" s="43" t="n">
        <f aca="false">$G156</f>
        <v>0</v>
      </c>
      <c r="O156" s="63" t="n">
        <f aca="false">M156*N156*O$7</f>
        <v>0</v>
      </c>
      <c r="P156" s="10" t="n">
        <f aca="false">$F156</f>
        <v>5000</v>
      </c>
      <c r="Q156" s="43" t="n">
        <f aca="false">$G156</f>
        <v>0</v>
      </c>
      <c r="R156" s="63" t="n">
        <f aca="false">P156*Q156*R$7</f>
        <v>0</v>
      </c>
      <c r="S156" s="10" t="n">
        <f aca="false">$F156</f>
        <v>5000</v>
      </c>
      <c r="T156" s="43" t="n">
        <f aca="false">$G156</f>
        <v>0</v>
      </c>
      <c r="U156" s="63" t="n">
        <f aca="false">S156*T156*U$7</f>
        <v>0</v>
      </c>
      <c r="V156" s="10" t="n">
        <f aca="false">$F156</f>
        <v>5000</v>
      </c>
      <c r="W156" s="43" t="n">
        <f aca="false">$G156</f>
        <v>0</v>
      </c>
      <c r="X156" s="63" t="n">
        <f aca="false">V156*W156*X$7</f>
        <v>0</v>
      </c>
      <c r="Y156" s="10" t="n">
        <f aca="false">$F156</f>
        <v>5000</v>
      </c>
      <c r="Z156" s="43" t="n">
        <f aca="false">$G156</f>
        <v>0</v>
      </c>
      <c r="AA156" s="63" t="n">
        <f aca="false">Y156*Z156*AA$7</f>
        <v>0</v>
      </c>
      <c r="AB156" s="10" t="n">
        <f aca="false">$F156</f>
        <v>5000</v>
      </c>
      <c r="AC156" s="43" t="n">
        <f aca="false">$G156</f>
        <v>0</v>
      </c>
      <c r="AD156" s="63" t="n">
        <f aca="false">AB156*AC156*AD$7</f>
        <v>0</v>
      </c>
      <c r="AE156" s="10" t="n">
        <f aca="false">$F156</f>
        <v>5000</v>
      </c>
      <c r="AF156" s="43" t="n">
        <f aca="false">$G156</f>
        <v>0</v>
      </c>
      <c r="AG156" s="63" t="n">
        <f aca="false">AE156*AF156*AG$7</f>
        <v>0</v>
      </c>
      <c r="AH156" s="10" t="n">
        <f aca="false">$F156</f>
        <v>5000</v>
      </c>
      <c r="AI156" s="43" t="n">
        <f aca="false">$G156</f>
        <v>0</v>
      </c>
      <c r="AJ156" s="63" t="n">
        <f aca="false">AH156*AI156*AJ$7</f>
        <v>0</v>
      </c>
      <c r="AK156" s="10" t="n">
        <f aca="false">$F156</f>
        <v>5000</v>
      </c>
      <c r="AL156" s="43" t="n">
        <f aca="false">$G156</f>
        <v>0</v>
      </c>
      <c r="AM156" s="63" t="n">
        <f aca="false">AK156*AL156*AM$7</f>
        <v>0</v>
      </c>
      <c r="AN156" s="10" t="n">
        <f aca="false">$F156</f>
        <v>5000</v>
      </c>
      <c r="AO156" s="43" t="n">
        <f aca="false">$G156</f>
        <v>0</v>
      </c>
      <c r="AP156" s="63" t="n">
        <f aca="false">AN156*AO156*AP$7</f>
        <v>0</v>
      </c>
      <c r="AQ156" s="10" t="n">
        <f aca="false">$F156</f>
        <v>5000</v>
      </c>
      <c r="AR156" s="43" t="n">
        <f aca="false">$G156</f>
        <v>0</v>
      </c>
      <c r="AS156" s="63" t="n">
        <f aca="false">AQ156*AR156*AS$7</f>
        <v>0</v>
      </c>
      <c r="AT156" s="63"/>
      <c r="AV156" s="65" t="n">
        <f aca="false">AS156+AP156+AM156+AJ156+AG156+AD156+AA156+X156+U156+R156+O156+L156</f>
        <v>0</v>
      </c>
      <c r="AW156" s="65" t="n">
        <f aca="false">AV156</f>
        <v>0</v>
      </c>
    </row>
    <row r="158" customFormat="false" ht="12.75" hidden="false" customHeight="false" outlineLevel="0" collapsed="false">
      <c r="A158" s="617" t="n">
        <v>27349</v>
      </c>
      <c r="B158" s="257" t="s">
        <v>153</v>
      </c>
      <c r="D158" s="95" t="n">
        <v>36892</v>
      </c>
      <c r="E158" s="95" t="n">
        <v>38717</v>
      </c>
      <c r="F158" s="780" t="n">
        <v>20000</v>
      </c>
      <c r="G158" s="43" t="n">
        <v>0.0407</v>
      </c>
      <c r="H158" s="43" t="n">
        <v>0.0093</v>
      </c>
      <c r="I158" s="43" t="n">
        <f aca="false">SUM(G158:H158)</f>
        <v>0.05</v>
      </c>
      <c r="J158" s="10" t="n">
        <f aca="false">$F158</f>
        <v>20000</v>
      </c>
      <c r="K158" s="43" t="n">
        <f aca="false">$G158</f>
        <v>0.0407</v>
      </c>
      <c r="L158" s="63" t="n">
        <f aca="false">J158*K158*L$7</f>
        <v>25234</v>
      </c>
      <c r="M158" s="10" t="n">
        <f aca="false">$F158</f>
        <v>20000</v>
      </c>
      <c r="N158" s="43" t="n">
        <f aca="false">$G158</f>
        <v>0.0407</v>
      </c>
      <c r="O158" s="63" t="n">
        <f aca="false">M158*N158*O$7</f>
        <v>22792</v>
      </c>
      <c r="P158" s="10" t="n">
        <f aca="false">$F158</f>
        <v>20000</v>
      </c>
      <c r="Q158" s="43" t="n">
        <f aca="false">$G158</f>
        <v>0.0407</v>
      </c>
      <c r="R158" s="63" t="n">
        <f aca="false">P158*Q158*R$7</f>
        <v>25234</v>
      </c>
      <c r="S158" s="10" t="n">
        <f aca="false">$F158</f>
        <v>20000</v>
      </c>
      <c r="T158" s="43" t="n">
        <f aca="false">$G158</f>
        <v>0.0407</v>
      </c>
      <c r="U158" s="63" t="n">
        <f aca="false">S158*T158*U$7</f>
        <v>24420</v>
      </c>
      <c r="V158" s="10" t="n">
        <f aca="false">$F158</f>
        <v>20000</v>
      </c>
      <c r="W158" s="43" t="n">
        <f aca="false">$G158</f>
        <v>0.0407</v>
      </c>
      <c r="X158" s="63" t="n">
        <f aca="false">V158*W158*X$7</f>
        <v>25234</v>
      </c>
      <c r="Y158" s="10" t="n">
        <f aca="false">$F158</f>
        <v>20000</v>
      </c>
      <c r="Z158" s="43" t="n">
        <f aca="false">$G158</f>
        <v>0.0407</v>
      </c>
      <c r="AA158" s="63" t="n">
        <f aca="false">Y158*Z158*AA$7</f>
        <v>24420</v>
      </c>
      <c r="AB158" s="10" t="n">
        <f aca="false">$F158</f>
        <v>20000</v>
      </c>
      <c r="AC158" s="43" t="n">
        <f aca="false">$G158</f>
        <v>0.0407</v>
      </c>
      <c r="AD158" s="63" t="n">
        <f aca="false">AB158*AC158*AD$7</f>
        <v>25234</v>
      </c>
      <c r="AE158" s="10" t="n">
        <f aca="false">$F158</f>
        <v>20000</v>
      </c>
      <c r="AF158" s="43" t="n">
        <f aca="false">$G158</f>
        <v>0.0407</v>
      </c>
      <c r="AG158" s="63" t="n">
        <f aca="false">AE158*AF158*AG$7</f>
        <v>25234</v>
      </c>
      <c r="AH158" s="10" t="n">
        <f aca="false">$F158</f>
        <v>20000</v>
      </c>
      <c r="AI158" s="43" t="n">
        <f aca="false">$G158</f>
        <v>0.0407</v>
      </c>
      <c r="AJ158" s="63" t="n">
        <f aca="false">AH158*AI158*AJ$7</f>
        <v>24420</v>
      </c>
      <c r="AK158" s="10" t="n">
        <f aca="false">$F158</f>
        <v>20000</v>
      </c>
      <c r="AL158" s="43" t="n">
        <f aca="false">$G158</f>
        <v>0.0407</v>
      </c>
      <c r="AM158" s="63" t="n">
        <f aca="false">AK158*AL158*AM$7</f>
        <v>25234</v>
      </c>
      <c r="AN158" s="10" t="n">
        <f aca="false">$F158</f>
        <v>20000</v>
      </c>
      <c r="AO158" s="43" t="n">
        <f aca="false">$G158</f>
        <v>0.0407</v>
      </c>
      <c r="AP158" s="63" t="n">
        <f aca="false">AN158*AO158*AP$7</f>
        <v>24420</v>
      </c>
      <c r="AQ158" s="10" t="n">
        <f aca="false">$F158</f>
        <v>20000</v>
      </c>
      <c r="AR158" s="43" t="n">
        <f aca="false">$G158</f>
        <v>0.0407</v>
      </c>
      <c r="AS158" s="63" t="n">
        <f aca="false">AQ158*AR158*AS$7</f>
        <v>25234</v>
      </c>
      <c r="AT158" s="63"/>
      <c r="AV158" s="65" t="n">
        <f aca="false">AS158+AP158+AM158+AJ158+AG158+AD158+AA158+X158+U158+R158+O158+L158</f>
        <v>297110</v>
      </c>
      <c r="AZ158" s="65" t="n">
        <f aca="false">AV158</f>
        <v>297110</v>
      </c>
    </row>
    <row r="159" customFormat="false" ht="12.75" hidden="false" customHeight="false" outlineLevel="0" collapsed="false">
      <c r="A159" s="617" t="n">
        <v>27495</v>
      </c>
      <c r="B159" s="617" t="s">
        <v>569</v>
      </c>
      <c r="D159" s="95" t="n">
        <v>36951</v>
      </c>
      <c r="E159" s="95" t="n">
        <v>37711</v>
      </c>
      <c r="F159" s="779" t="n">
        <v>50000</v>
      </c>
      <c r="G159" s="43" t="n">
        <v>0.0325</v>
      </c>
      <c r="H159" s="43" t="n">
        <v>0</v>
      </c>
      <c r="I159" s="43" t="n">
        <f aca="false">SUM(G159:H159)</f>
        <v>0.0325</v>
      </c>
      <c r="J159" s="10" t="n">
        <f aca="false">$F159</f>
        <v>50000</v>
      </c>
      <c r="K159" s="43" t="n">
        <f aca="false">$G159</f>
        <v>0.0325</v>
      </c>
      <c r="L159" s="63" t="n">
        <f aca="false">J159*K159*L$7</f>
        <v>50375</v>
      </c>
      <c r="M159" s="10" t="n">
        <f aca="false">$F159</f>
        <v>50000</v>
      </c>
      <c r="N159" s="43" t="n">
        <f aca="false">$G159</f>
        <v>0.0325</v>
      </c>
      <c r="O159" s="63" t="n">
        <f aca="false">M159*N159*O$7</f>
        <v>45500</v>
      </c>
      <c r="P159" s="10" t="n">
        <f aca="false">$F159</f>
        <v>50000</v>
      </c>
      <c r="Q159" s="43" t="n">
        <f aca="false">$G159</f>
        <v>0.0325</v>
      </c>
      <c r="R159" s="63" t="n">
        <f aca="false">P159*Q159*R$7</f>
        <v>50375</v>
      </c>
      <c r="S159" s="10" t="n">
        <f aca="false">$F159</f>
        <v>50000</v>
      </c>
      <c r="T159" s="43" t="n">
        <f aca="false">$G159</f>
        <v>0.0325</v>
      </c>
      <c r="U159" s="63" t="n">
        <f aca="false">S159*T159*U$7</f>
        <v>48750</v>
      </c>
      <c r="V159" s="10" t="n">
        <f aca="false">$F159</f>
        <v>50000</v>
      </c>
      <c r="W159" s="43" t="n">
        <f aca="false">$G159</f>
        <v>0.0325</v>
      </c>
      <c r="X159" s="63" t="n">
        <f aca="false">V159*W159*X$7</f>
        <v>50375</v>
      </c>
      <c r="Y159" s="10" t="n">
        <f aca="false">$F159</f>
        <v>50000</v>
      </c>
      <c r="Z159" s="43" t="n">
        <f aca="false">$G159</f>
        <v>0.0325</v>
      </c>
      <c r="AA159" s="63" t="n">
        <f aca="false">Y159*Z159*AA$7</f>
        <v>48750</v>
      </c>
      <c r="AB159" s="10" t="n">
        <f aca="false">$F159</f>
        <v>50000</v>
      </c>
      <c r="AC159" s="43" t="n">
        <f aca="false">$G159</f>
        <v>0.0325</v>
      </c>
      <c r="AD159" s="63" t="n">
        <f aca="false">AB159*AC159*AD$7</f>
        <v>50375</v>
      </c>
      <c r="AE159" s="10" t="n">
        <f aca="false">$F159</f>
        <v>50000</v>
      </c>
      <c r="AF159" s="43" t="n">
        <f aca="false">$G159</f>
        <v>0.0325</v>
      </c>
      <c r="AG159" s="63" t="n">
        <f aca="false">AE159*AF159*AG$7</f>
        <v>50375</v>
      </c>
      <c r="AH159" s="10" t="n">
        <f aca="false">$F159</f>
        <v>50000</v>
      </c>
      <c r="AI159" s="43" t="n">
        <f aca="false">$G159</f>
        <v>0.0325</v>
      </c>
      <c r="AJ159" s="63" t="n">
        <f aca="false">AH159*AI159*AJ$7</f>
        <v>48750</v>
      </c>
      <c r="AK159" s="10" t="n">
        <f aca="false">$F159</f>
        <v>50000</v>
      </c>
      <c r="AL159" s="43" t="n">
        <f aca="false">$G159</f>
        <v>0.0325</v>
      </c>
      <c r="AM159" s="63" t="n">
        <f aca="false">AK159*AL159*AM$7</f>
        <v>50375</v>
      </c>
      <c r="AN159" s="10" t="n">
        <f aca="false">$F159</f>
        <v>50000</v>
      </c>
      <c r="AO159" s="43" t="n">
        <f aca="false">$G159</f>
        <v>0.0325</v>
      </c>
      <c r="AP159" s="63" t="n">
        <f aca="false">AN159*AO159*AP$7</f>
        <v>48750</v>
      </c>
      <c r="AQ159" s="10" t="n">
        <f aca="false">$F159</f>
        <v>50000</v>
      </c>
      <c r="AR159" s="43" t="n">
        <f aca="false">$G159</f>
        <v>0.0325</v>
      </c>
      <c r="AS159" s="63" t="n">
        <f aca="false">AQ159*AR159*AS$7</f>
        <v>50375</v>
      </c>
      <c r="AT159" s="63"/>
      <c r="AV159" s="65" t="n">
        <f aca="false">AS159+AP159+AM159+AJ159+AG159+AD159+AA159+X159+U159+R159+O159+L159</f>
        <v>593125</v>
      </c>
      <c r="AZ159" s="65" t="n">
        <f aca="false">AV159</f>
        <v>593125</v>
      </c>
    </row>
    <row r="160" customFormat="false" ht="12.75" hidden="false" customHeight="false" outlineLevel="0" collapsed="false">
      <c r="A160" s="617" t="n">
        <v>27579</v>
      </c>
      <c r="B160" s="617" t="s">
        <v>153</v>
      </c>
      <c r="D160" s="95" t="n">
        <v>37012</v>
      </c>
      <c r="E160" s="95" t="n">
        <v>37407</v>
      </c>
      <c r="F160" s="780" t="n">
        <v>20000</v>
      </c>
      <c r="G160" s="43" t="n">
        <v>0.0507</v>
      </c>
      <c r="H160" s="43" t="n">
        <v>0.0093</v>
      </c>
      <c r="I160" s="43" t="n">
        <f aca="false">SUM(G160:H160)</f>
        <v>0.06</v>
      </c>
      <c r="J160" s="10" t="n">
        <f aca="false">$F160</f>
        <v>20000</v>
      </c>
      <c r="K160" s="43" t="n">
        <f aca="false">$G160</f>
        <v>0.0507</v>
      </c>
      <c r="L160" s="63" t="n">
        <f aca="false">J160*K160*L$7</f>
        <v>31434</v>
      </c>
      <c r="M160" s="10" t="n">
        <f aca="false">$F160</f>
        <v>20000</v>
      </c>
      <c r="N160" s="43" t="n">
        <f aca="false">$G160</f>
        <v>0.0507</v>
      </c>
      <c r="O160" s="63" t="n">
        <f aca="false">M160*N160*O$7</f>
        <v>28392</v>
      </c>
      <c r="P160" s="10" t="n">
        <f aca="false">$F160</f>
        <v>20000</v>
      </c>
      <c r="Q160" s="43" t="n">
        <f aca="false">$G160</f>
        <v>0.0507</v>
      </c>
      <c r="R160" s="63" t="n">
        <f aca="false">P160*Q160*R$7</f>
        <v>31434</v>
      </c>
      <c r="S160" s="10" t="n">
        <f aca="false">$F160</f>
        <v>20000</v>
      </c>
      <c r="T160" s="43" t="n">
        <f aca="false">$G160</f>
        <v>0.0507</v>
      </c>
      <c r="U160" s="63" t="n">
        <f aca="false">S160*T160*U$7</f>
        <v>30420</v>
      </c>
      <c r="V160" s="10" t="n">
        <f aca="false">$F160</f>
        <v>20000</v>
      </c>
      <c r="W160" s="43" t="n">
        <f aca="false">$G160</f>
        <v>0.0507</v>
      </c>
      <c r="X160" s="63" t="n">
        <f aca="false">V160*W160*X$7</f>
        <v>31434</v>
      </c>
      <c r="Y160" s="10" t="n">
        <f aca="false">$F160</f>
        <v>20000</v>
      </c>
      <c r="Z160" s="43" t="n">
        <f aca="false">$G160</f>
        <v>0.0507</v>
      </c>
      <c r="AA160" s="63" t="n">
        <f aca="false">Y160*Z160*AA$7</f>
        <v>30420</v>
      </c>
      <c r="AB160" s="10" t="n">
        <f aca="false">$F160</f>
        <v>20000</v>
      </c>
      <c r="AC160" s="43" t="n">
        <f aca="false">$G160</f>
        <v>0.0507</v>
      </c>
      <c r="AD160" s="63" t="n">
        <f aca="false">AB160*AC160*AD$7</f>
        <v>31434</v>
      </c>
      <c r="AE160" s="10" t="n">
        <f aca="false">$F160</f>
        <v>20000</v>
      </c>
      <c r="AF160" s="43" t="n">
        <f aca="false">$G160</f>
        <v>0.0507</v>
      </c>
      <c r="AG160" s="63" t="n">
        <f aca="false">AE160*AF160*AG$7</f>
        <v>31434</v>
      </c>
      <c r="AH160" s="10" t="n">
        <f aca="false">$F160</f>
        <v>20000</v>
      </c>
      <c r="AI160" s="43" t="n">
        <f aca="false">$G160</f>
        <v>0.0507</v>
      </c>
      <c r="AJ160" s="63" t="n">
        <f aca="false">AH160*AI160*AJ$7</f>
        <v>30420</v>
      </c>
      <c r="AK160" s="10" t="n">
        <f aca="false">$F160</f>
        <v>20000</v>
      </c>
      <c r="AL160" s="43" t="n">
        <f aca="false">$G160</f>
        <v>0.0507</v>
      </c>
      <c r="AM160" s="63" t="n">
        <f aca="false">AK160*AL160*AM$7</f>
        <v>31434</v>
      </c>
      <c r="AN160" s="10" t="n">
        <f aca="false">$F160</f>
        <v>20000</v>
      </c>
      <c r="AO160" s="43" t="n">
        <f aca="false">$G160</f>
        <v>0.0507</v>
      </c>
      <c r="AP160" s="63" t="n">
        <f aca="false">AN160*AO160*AP$7</f>
        <v>30420</v>
      </c>
      <c r="AQ160" s="10" t="n">
        <f aca="false">$F160</f>
        <v>20000</v>
      </c>
      <c r="AR160" s="43" t="n">
        <f aca="false">$G160</f>
        <v>0.0507</v>
      </c>
      <c r="AS160" s="63" t="n">
        <f aca="false">AQ160*AR160*AS$7</f>
        <v>31434</v>
      </c>
      <c r="AT160" s="63"/>
      <c r="AV160" s="65" t="n">
        <f aca="false">AS160+AP160+AM160+AJ160+AG160+AD160+AA160+X160+U160+R160+O160+L160</f>
        <v>370110</v>
      </c>
      <c r="AZ160" s="65" t="n">
        <f aca="false">AV160</f>
        <v>370110</v>
      </c>
    </row>
    <row r="161" customFormat="false" ht="12.75" hidden="false" customHeight="false" outlineLevel="0" collapsed="false">
      <c r="A161" s="617" t="n">
        <v>27600</v>
      </c>
      <c r="B161" s="617" t="s">
        <v>571</v>
      </c>
      <c r="D161" s="95" t="n">
        <v>37043</v>
      </c>
      <c r="E161" s="95" t="n">
        <v>37407</v>
      </c>
      <c r="F161" s="780" t="n">
        <v>2500</v>
      </c>
      <c r="G161" s="43" t="n">
        <v>0.0807</v>
      </c>
      <c r="H161" s="43" t="n">
        <v>0.0093</v>
      </c>
      <c r="I161" s="43" t="n">
        <f aca="false">SUM(G161:H161)</f>
        <v>0.09</v>
      </c>
      <c r="J161" s="10" t="n">
        <f aca="false">$F161</f>
        <v>2500</v>
      </c>
      <c r="K161" s="43" t="n">
        <f aca="false">$G161</f>
        <v>0.0807</v>
      </c>
      <c r="L161" s="63" t="n">
        <f aca="false">J161*K161*L$7</f>
        <v>6254.25</v>
      </c>
      <c r="M161" s="10" t="n">
        <f aca="false">$F161</f>
        <v>2500</v>
      </c>
      <c r="N161" s="43" t="n">
        <f aca="false">$G161</f>
        <v>0.0807</v>
      </c>
      <c r="O161" s="63" t="n">
        <f aca="false">M161*N161*O$7</f>
        <v>5649</v>
      </c>
      <c r="P161" s="10" t="n">
        <f aca="false">$F161</f>
        <v>2500</v>
      </c>
      <c r="Q161" s="43" t="n">
        <f aca="false">$G161</f>
        <v>0.0807</v>
      </c>
      <c r="R161" s="63" t="n">
        <f aca="false">P161*Q161*R$7</f>
        <v>6254.25</v>
      </c>
      <c r="S161" s="10" t="n">
        <f aca="false">$F161</f>
        <v>2500</v>
      </c>
      <c r="T161" s="43" t="n">
        <f aca="false">$G161</f>
        <v>0.0807</v>
      </c>
      <c r="U161" s="63" t="n">
        <f aca="false">S161*T161*U$7</f>
        <v>6052.5</v>
      </c>
      <c r="V161" s="10" t="n">
        <f aca="false">$F161</f>
        <v>2500</v>
      </c>
      <c r="W161" s="43" t="n">
        <f aca="false">$G161</f>
        <v>0.0807</v>
      </c>
      <c r="X161" s="63" t="n">
        <f aca="false">V161*W161*X$7</f>
        <v>6254.25</v>
      </c>
      <c r="Y161" s="10" t="n">
        <v>0</v>
      </c>
      <c r="Z161" s="43" t="n">
        <f aca="false">$G161</f>
        <v>0.0807</v>
      </c>
      <c r="AA161" s="63" t="n">
        <f aca="false">Y161*Z161*AA$7</f>
        <v>0</v>
      </c>
      <c r="AB161" s="10" t="n">
        <v>0</v>
      </c>
      <c r="AC161" s="43" t="n">
        <f aca="false">$G161</f>
        <v>0.0807</v>
      </c>
      <c r="AD161" s="63" t="n">
        <f aca="false">AB161*AC161*AD$7</f>
        <v>0</v>
      </c>
      <c r="AE161" s="10" t="n">
        <v>0</v>
      </c>
      <c r="AF161" s="43" t="n">
        <f aca="false">$G161</f>
        <v>0.0807</v>
      </c>
      <c r="AG161" s="63" t="n">
        <f aca="false">AE161*AF161*AG$7</f>
        <v>0</v>
      </c>
      <c r="AH161" s="10" t="n">
        <v>0</v>
      </c>
      <c r="AI161" s="43" t="n">
        <f aca="false">$G161</f>
        <v>0.0807</v>
      </c>
      <c r="AJ161" s="63" t="n">
        <f aca="false">AH161*AI161*AJ$7</f>
        <v>0</v>
      </c>
      <c r="AK161" s="10" t="n">
        <v>0</v>
      </c>
      <c r="AL161" s="43" t="n">
        <f aca="false">$G161</f>
        <v>0.0807</v>
      </c>
      <c r="AM161" s="63" t="n">
        <f aca="false">AK161*AL161*AM$7</f>
        <v>0</v>
      </c>
      <c r="AN161" s="10" t="n">
        <v>0</v>
      </c>
      <c r="AO161" s="43" t="n">
        <f aca="false">$G161</f>
        <v>0.0807</v>
      </c>
      <c r="AP161" s="63" t="n">
        <f aca="false">AN161*AO161*AP$7</f>
        <v>0</v>
      </c>
      <c r="AQ161" s="10" t="n">
        <v>0</v>
      </c>
      <c r="AR161" s="43" t="n">
        <f aca="false">$G161</f>
        <v>0.0807</v>
      </c>
      <c r="AS161" s="63" t="n">
        <f aca="false">AQ161*AR161*AS$7</f>
        <v>0</v>
      </c>
      <c r="AT161" s="63"/>
      <c r="AV161" s="65" t="n">
        <f aca="false">AS161+AP161+AM161+AJ161+AG161+AD161+AA161+X161+U161+R161+O161+L161</f>
        <v>30464.25</v>
      </c>
      <c r="AW161" s="110" t="n">
        <f aca="false">SUM(AV158:AV161)</f>
        <v>1290809.25</v>
      </c>
      <c r="AZ161" s="65" t="n">
        <f aca="false">AV161</f>
        <v>30464.25</v>
      </c>
    </row>
    <row r="162" customFormat="false" ht="12.75" hidden="false" customHeight="false" outlineLevel="0" collapsed="false">
      <c r="A162" s="66"/>
      <c r="B162" s="66"/>
      <c r="D162" s="68"/>
      <c r="E162" s="68"/>
      <c r="F162" s="781"/>
      <c r="J162" s="10"/>
      <c r="L162" s="63"/>
      <c r="M162" s="10"/>
      <c r="N162" s="43"/>
      <c r="O162" s="63"/>
      <c r="P162" s="10"/>
      <c r="Q162" s="43"/>
      <c r="R162" s="63"/>
      <c r="S162" s="10"/>
      <c r="T162" s="43"/>
      <c r="U162" s="63"/>
      <c r="V162" s="10"/>
      <c r="W162" s="43"/>
      <c r="X162" s="63"/>
      <c r="Y162" s="10"/>
      <c r="Z162" s="43"/>
      <c r="AA162" s="63"/>
      <c r="AB162" s="10"/>
      <c r="AC162" s="43"/>
      <c r="AD162" s="63"/>
      <c r="AE162" s="10"/>
      <c r="AF162" s="43"/>
      <c r="AG162" s="63"/>
      <c r="AH162" s="10"/>
      <c r="AI162" s="43"/>
      <c r="AJ162" s="63"/>
      <c r="AK162" s="10"/>
      <c r="AL162" s="43"/>
      <c r="AM162" s="63"/>
      <c r="AN162" s="10"/>
      <c r="AO162" s="43"/>
      <c r="AP162" s="63"/>
      <c r="AQ162" s="10"/>
      <c r="AR162" s="43"/>
      <c r="AS162" s="63"/>
      <c r="AT162" s="63"/>
      <c r="AV162" s="65"/>
    </row>
    <row r="163" customFormat="false" ht="12.75" hidden="false" customHeight="false" outlineLevel="0" collapsed="false">
      <c r="E163" s="64"/>
      <c r="F163" s="70"/>
      <c r="J163" s="71" t="n">
        <v>0</v>
      </c>
      <c r="K163" s="43" t="n">
        <f aca="false">IF(J163&gt;0,L163/J163/L$7,0)</f>
        <v>0</v>
      </c>
      <c r="L163" s="72" t="n">
        <v>0</v>
      </c>
      <c r="M163" s="71" t="n">
        <v>0</v>
      </c>
      <c r="N163" s="43" t="n">
        <f aca="false">IF(M163&gt;0,O163/M163/O$7,0)</f>
        <v>0</v>
      </c>
      <c r="O163" s="72" t="n">
        <v>0</v>
      </c>
      <c r="P163" s="71" t="n">
        <v>0</v>
      </c>
      <c r="Q163" s="43" t="n">
        <f aca="false">IF(P163&gt;0,R163/P163/R$7,0)</f>
        <v>0</v>
      </c>
      <c r="R163" s="72" t="n">
        <v>0</v>
      </c>
      <c r="S163" s="71" t="n">
        <v>0</v>
      </c>
      <c r="T163" s="43" t="n">
        <f aca="false">IF(S163&gt;0,U163/S163/U$7,0)</f>
        <v>0</v>
      </c>
      <c r="U163" s="72" t="n">
        <v>0</v>
      </c>
      <c r="V163" s="71" t="n">
        <v>0</v>
      </c>
      <c r="W163" s="43" t="n">
        <f aca="false">IF(V163&gt;0,X163/V163/X$7,0)</f>
        <v>0</v>
      </c>
      <c r="X163" s="72" t="n">
        <v>0</v>
      </c>
      <c r="Y163" s="71" t="n">
        <v>0</v>
      </c>
      <c r="Z163" s="43" t="n">
        <f aca="false">IF(Y163&gt;0,AA163/Y163/AA$7,0)</f>
        <v>0</v>
      </c>
      <c r="AA163" s="72" t="n">
        <v>0</v>
      </c>
      <c r="AB163" s="71" t="n">
        <v>0</v>
      </c>
      <c r="AC163" s="43" t="n">
        <f aca="false">IF(AB163&gt;0,AD163/AB163/AD$7,0)</f>
        <v>0</v>
      </c>
      <c r="AD163" s="72" t="n">
        <f aca="false">ROUND($F163*$G163*AD$7,0)</f>
        <v>0</v>
      </c>
      <c r="AE163" s="71" t="n">
        <v>0</v>
      </c>
      <c r="AF163" s="43" t="n">
        <f aca="false">IF(AE163&gt;0,AG163/AE163/AG$7,0)</f>
        <v>0</v>
      </c>
      <c r="AG163" s="72" t="n">
        <f aca="false">ROUND($F163*$G163*AG$7,0)</f>
        <v>0</v>
      </c>
      <c r="AH163" s="71" t="n">
        <v>0</v>
      </c>
      <c r="AI163" s="43" t="n">
        <f aca="false">IF(AH163&gt;0,AJ163/AH163/AJ$7,0)</f>
        <v>0</v>
      </c>
      <c r="AJ163" s="72" t="n">
        <f aca="false">ROUND($F163*$G163*AJ$7,0)</f>
        <v>0</v>
      </c>
      <c r="AK163" s="71" t="n">
        <v>0</v>
      </c>
      <c r="AL163" s="43" t="n">
        <f aca="false">IF(AK163&gt;0,AM163/AK163/AM$7,0)</f>
        <v>0</v>
      </c>
      <c r="AM163" s="72" t="n">
        <f aca="false">ROUND($F163*$G163*AM$7,0)</f>
        <v>0</v>
      </c>
      <c r="AN163" s="71" t="n">
        <v>0</v>
      </c>
      <c r="AO163" s="43" t="n">
        <f aca="false">IF(AN163&gt;0,AP163/AN163/AP$7,0)</f>
        <v>0</v>
      </c>
      <c r="AP163" s="72" t="n">
        <f aca="false">ROUND($F163*$G163*AP$7,0)</f>
        <v>0</v>
      </c>
      <c r="AQ163" s="71" t="n">
        <v>0</v>
      </c>
      <c r="AR163" s="43" t="n">
        <f aca="false">IF(AQ163&gt;0,AS163/AQ163/AS$7,0)</f>
        <v>0</v>
      </c>
      <c r="AS163" s="72" t="n">
        <f aca="false">ROUND($F163*$G163*AS$7,0)</f>
        <v>0</v>
      </c>
      <c r="AT163" s="63"/>
    </row>
    <row r="164" customFormat="false" ht="12.75" hidden="false" customHeight="false" outlineLevel="0" collapsed="false">
      <c r="A164" s="44" t="s">
        <v>724</v>
      </c>
      <c r="B164" s="4"/>
      <c r="C164" s="4"/>
      <c r="D164" s="11"/>
      <c r="E164" s="11"/>
      <c r="F164" s="5"/>
      <c r="G164" s="73"/>
      <c r="H164" s="73"/>
      <c r="I164" s="73"/>
      <c r="J164" s="157" t="n">
        <f aca="false">SUM(J107:J163)</f>
        <v>83901</v>
      </c>
      <c r="K164" s="782" t="n">
        <f aca="false">IF(J164&gt;0,L164/J164/L$7,0)</f>
        <v>0.00844241069832303</v>
      </c>
      <c r="L164" s="319" t="n">
        <f aca="false">SUM(L107:L163)</f>
        <v>21958.1277</v>
      </c>
      <c r="M164" s="157" t="n">
        <f aca="false">SUM(M109:M163)</f>
        <v>123901</v>
      </c>
      <c r="N164" s="782" t="n">
        <f aca="false">IF(M164&gt;0,O164/M164/O$7,0)</f>
        <v>0.0382267027707605</v>
      </c>
      <c r="O164" s="319" t="n">
        <f aca="false">SUM(O109:O163)</f>
        <v>132617.1476</v>
      </c>
      <c r="P164" s="157" t="n">
        <f aca="false">SUM(P109:P163)</f>
        <v>78901</v>
      </c>
      <c r="Q164" s="782" t="n">
        <f aca="false">IF(P164&gt;0,R164/P164/R$7,0)</f>
        <v>0.019072340021039</v>
      </c>
      <c r="R164" s="319" t="n">
        <f aca="false">SUM(R109:R163)</f>
        <v>46649.6277</v>
      </c>
      <c r="S164" s="157" t="n">
        <f aca="false">SUM(S109:S163)</f>
        <v>93901</v>
      </c>
      <c r="T164" s="782" t="n">
        <f aca="false">IF(S164&gt;0,U164/S164/U$7,0)</f>
        <v>0.0257220551431827</v>
      </c>
      <c r="U164" s="319" t="n">
        <f aca="false">SUM(U109:U163)</f>
        <v>72459.801</v>
      </c>
      <c r="V164" s="157" t="n">
        <f aca="false">SUM(V109:V163)</f>
        <v>80514</v>
      </c>
      <c r="W164" s="782" t="n">
        <f aca="false">IF(V164&gt;0,X164/V164/X$7,0)</f>
        <v>0.0176425938346126</v>
      </c>
      <c r="X164" s="319" t="n">
        <f aca="false">SUM(X109:X163)</f>
        <v>44034.7498</v>
      </c>
      <c r="Y164" s="157" t="n">
        <f aca="false">SUM(Y109:Y163)</f>
        <v>120448</v>
      </c>
      <c r="Z164" s="782" t="n">
        <f aca="false">IF(Y164&gt;0,AA164/Y164/AA$7,0)</f>
        <v>0.0244569407545165</v>
      </c>
      <c r="AA164" s="319" t="n">
        <f aca="false">SUM(AA109:AA163)</f>
        <v>88373.688</v>
      </c>
      <c r="AB164" s="157" t="n">
        <f aca="false">SUM(AB109:AB163)</f>
        <v>160718</v>
      </c>
      <c r="AC164" s="782" t="n">
        <f aca="false">IF(AB164&gt;0,AD164/AB164/AD$7,0)</f>
        <v>0.0407439029853532</v>
      </c>
      <c r="AD164" s="319" t="n">
        <f aca="false">SUM(AD109:AD163)</f>
        <v>202996.6366</v>
      </c>
      <c r="AE164" s="157" t="n">
        <f aca="false">SUM(AE109:AE163)</f>
        <v>157492</v>
      </c>
      <c r="AF164" s="782" t="n">
        <f aca="false">IF(AE164&gt;0,AG164/AE164/AG$7,0)</f>
        <v>0.0394748965026795</v>
      </c>
      <c r="AG164" s="319" t="n">
        <f aca="false">SUM(AG109:AG163)</f>
        <v>192726.3924</v>
      </c>
      <c r="AH164" s="157" t="n">
        <f aca="false">SUM(AH109:AH163)</f>
        <v>151148</v>
      </c>
      <c r="AI164" s="782" t="n">
        <f aca="false">IF(AH164&gt;0,AJ164/AH164/AJ$7,0)</f>
        <v>0.0394234763278376</v>
      </c>
      <c r="AJ164" s="319" t="n">
        <f aca="false">SUM(AJ109:AJ163)</f>
        <v>178763.388</v>
      </c>
      <c r="AK164" s="157" t="n">
        <f aca="false">SUM(AK109:AK163)</f>
        <v>127115</v>
      </c>
      <c r="AL164" s="782" t="n">
        <f aca="false">IF(AK164&gt;0,AM164/AK164/AM$7,0)</f>
        <v>0.0272755890335523</v>
      </c>
      <c r="AM164" s="319" t="n">
        <f aca="false">SUM(AM109:AM163)</f>
        <v>107481.2315</v>
      </c>
      <c r="AN164" s="157" t="n">
        <f aca="false">SUM(AN109:AN163)</f>
        <v>172115</v>
      </c>
      <c r="AO164" s="782" t="n">
        <f aca="false">IF(AN164&gt;0,AP164/AN164/AP$7,0)</f>
        <v>0.0363050082793481</v>
      </c>
      <c r="AP164" s="319" t="n">
        <f aca="false">SUM(AP109:AP163)</f>
        <v>187459.095</v>
      </c>
      <c r="AQ164" s="157" t="n">
        <f aca="false">SUM(AQ109:AQ163)</f>
        <v>156401</v>
      </c>
      <c r="AR164" s="782" t="n">
        <f aca="false">IF(AQ164&gt;0,AS164/AQ164/AS$7,0)</f>
        <v>0.047355967672841</v>
      </c>
      <c r="AS164" s="319" t="n">
        <f aca="false">SUM(AS109:AS163)</f>
        <v>229602.1417</v>
      </c>
      <c r="AT164" s="75"/>
      <c r="AU164" s="4"/>
      <c r="AV164" s="783"/>
      <c r="AW164" s="783"/>
      <c r="AX164" s="65"/>
      <c r="AY164" s="4"/>
      <c r="AZ164" s="783"/>
    </row>
    <row r="165" customFormat="false" ht="12.75" hidden="false" customHeight="false" outlineLevel="0" collapsed="false">
      <c r="A165" s="76"/>
      <c r="B165" s="77"/>
      <c r="C165" s="77"/>
      <c r="D165" s="77"/>
      <c r="E165" s="77"/>
      <c r="F165" s="761"/>
      <c r="G165" s="50"/>
      <c r="H165" s="50"/>
      <c r="I165" s="50"/>
      <c r="J165" s="78"/>
      <c r="K165" s="50"/>
      <c r="L165" s="79"/>
      <c r="M165" s="80"/>
      <c r="N165" s="79"/>
      <c r="O165" s="79"/>
      <c r="P165" s="80"/>
      <c r="Q165" s="79"/>
      <c r="R165" s="79"/>
      <c r="S165" s="80"/>
      <c r="T165" s="79"/>
      <c r="U165" s="79"/>
      <c r="V165" s="80"/>
      <c r="W165" s="79"/>
      <c r="X165" s="79"/>
      <c r="Y165" s="80"/>
      <c r="Z165" s="79"/>
      <c r="AA165" s="79"/>
      <c r="AB165" s="80"/>
      <c r="AC165" s="79"/>
      <c r="AD165" s="79"/>
      <c r="AE165" s="80"/>
      <c r="AF165" s="79"/>
      <c r="AG165" s="79"/>
      <c r="AH165" s="80"/>
      <c r="AI165" s="79"/>
      <c r="AJ165" s="79"/>
      <c r="AK165" s="80"/>
      <c r="AL165" s="79"/>
      <c r="AM165" s="79"/>
      <c r="AN165" s="80"/>
      <c r="AO165" s="79"/>
      <c r="AP165" s="79"/>
      <c r="AQ165" s="80"/>
      <c r="AR165" s="79"/>
      <c r="AS165" s="79"/>
      <c r="AV165" s="98" t="n">
        <f aca="false">SUM(AV107:AV164)</f>
        <v>188847.3356</v>
      </c>
      <c r="AW165" s="98" t="n">
        <f aca="false">SUM(AW108:AW164)</f>
        <v>188847.3356</v>
      </c>
      <c r="AZ165" s="98" t="n">
        <f aca="false">SUM(AZ108:AZ164)</f>
        <v>13119413.2185</v>
      </c>
    </row>
    <row r="166" customFormat="false" ht="12.75" hidden="false" customHeight="false" outlineLevel="0" collapsed="false">
      <c r="A166" s="76"/>
      <c r="B166" s="77"/>
      <c r="C166" s="77"/>
      <c r="D166" s="77"/>
      <c r="E166" s="77"/>
      <c r="F166" s="761"/>
      <c r="G166" s="50"/>
      <c r="H166" s="50"/>
      <c r="I166" s="50"/>
      <c r="J166" s="78"/>
      <c r="K166" s="50"/>
      <c r="L166" s="79"/>
      <c r="M166" s="80"/>
      <c r="N166" s="79"/>
      <c r="O166" s="79"/>
      <c r="P166" s="80"/>
      <c r="Q166" s="79"/>
      <c r="R166" s="79"/>
      <c r="S166" s="80"/>
      <c r="T166" s="79"/>
      <c r="U166" s="79"/>
      <c r="V166" s="80"/>
      <c r="W166" s="79"/>
      <c r="X166" s="79"/>
      <c r="Y166" s="80"/>
      <c r="Z166" s="79"/>
      <c r="AA166" s="79"/>
      <c r="AB166" s="80"/>
      <c r="AC166" s="79"/>
      <c r="AD166" s="79"/>
      <c r="AE166" s="80"/>
      <c r="AF166" s="79"/>
      <c r="AG166" s="79"/>
      <c r="AH166" s="80"/>
      <c r="AI166" s="79"/>
      <c r="AJ166" s="79"/>
      <c r="AK166" s="80"/>
      <c r="AL166" s="79"/>
      <c r="AM166" s="79"/>
      <c r="AN166" s="80"/>
      <c r="AO166" s="79"/>
      <c r="AP166" s="79"/>
      <c r="AQ166" s="80"/>
      <c r="AR166" s="79"/>
      <c r="AS166" s="79"/>
    </row>
    <row r="168" customFormat="false" ht="12.75" hidden="false" customHeight="false" outlineLevel="0" collapsed="false">
      <c r="AU168" s="0" t="s">
        <v>561</v>
      </c>
      <c r="AW168" s="798" t="n">
        <f aca="false">AW135</f>
        <v>2555000</v>
      </c>
    </row>
    <row r="169" customFormat="false" ht="12.75" hidden="false" customHeight="false" outlineLevel="0" collapsed="false">
      <c r="AU169" s="0" t="s">
        <v>725</v>
      </c>
      <c r="AW169" s="65" t="n">
        <f aca="false">AW149+AW142+AW139+AW121+AW125+AW112+AW109</f>
        <v>461207.0726</v>
      </c>
    </row>
    <row r="170" customFormat="false" ht="12.75" hidden="false" customHeight="false" outlineLevel="0" collapsed="false">
      <c r="AU170" s="0" t="s">
        <v>726</v>
      </c>
      <c r="AW170" s="799" t="n">
        <f aca="false">AW146</f>
        <v>-4361160</v>
      </c>
    </row>
    <row r="171" customFormat="false" ht="12.75" hidden="false" customHeight="false" outlineLevel="0" collapsed="false">
      <c r="AU171" s="0" t="s">
        <v>727</v>
      </c>
      <c r="AW171" s="797" t="n">
        <f aca="false">AW118+AW131</f>
        <v>-136300</v>
      </c>
      <c r="AY171" s="65"/>
    </row>
    <row r="172" customFormat="false" ht="12.75" hidden="false" customHeight="false" outlineLevel="0" collapsed="false">
      <c r="AU172" s="0" t="s">
        <v>728</v>
      </c>
      <c r="AW172" s="110" t="n">
        <f aca="false">AW161+AW154+AW151+AW152</f>
        <v>1781040.75</v>
      </c>
    </row>
    <row r="173" customFormat="false" ht="12.75" hidden="false" customHeight="false" outlineLevel="0" collapsed="false">
      <c r="AU173" s="0" t="s">
        <v>729</v>
      </c>
      <c r="AW173" s="802" t="n">
        <f aca="false">AW116</f>
        <v>-110940.487</v>
      </c>
    </row>
    <row r="174" customFormat="false" ht="12.75" hidden="false" customHeight="false" outlineLevel="0" collapsed="false">
      <c r="AW174" s="65" t="n">
        <f aca="false">SUM(AW168:AW173)</f>
        <v>188847.3356</v>
      </c>
    </row>
  </sheetData>
  <mergeCells count="13">
    <mergeCell ref="F2:G2"/>
    <mergeCell ref="J8:L8"/>
    <mergeCell ref="M8:O8"/>
    <mergeCell ref="P8:R8"/>
    <mergeCell ref="S8:U8"/>
    <mergeCell ref="V8:X8"/>
    <mergeCell ref="Y8:AA8"/>
    <mergeCell ref="AB8:AD8"/>
    <mergeCell ref="AE8:AG8"/>
    <mergeCell ref="AH8:AJ8"/>
    <mergeCell ref="AK8:AM8"/>
    <mergeCell ref="AN8:AP8"/>
    <mergeCell ref="AQ8:AS8"/>
  </mergeCells>
  <printOptions headings="false" gridLines="false" gridLinesSet="true" horizontalCentered="false" verticalCentered="false"/>
  <pageMargins left="0.25" right="0.359722222222222" top="0.5" bottom="0.5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350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75" zoomScalePageLayoutView="100" workbookViewId="0">
      <pane xSplit="9" ySplit="4" topLeftCell="AX210" activePane="bottomRight" state="frozen"/>
      <selection pane="topLeft" activeCell="A7" activeCellId="0" sqref="A7"/>
      <selection pane="topRight" activeCell="AX7" activeCellId="0" sqref="AX7"/>
      <selection pane="bottomLeft" activeCell="A210" activeCellId="0" sqref="A210"/>
      <selection pane="bottomRight" activeCell="G194" activeCellId="0" sqref="G19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10.71"/>
    <col collapsed="false" customWidth="true" hidden="false" outlineLevel="0" max="2" min="2" style="0" width="24.28"/>
    <col collapsed="false" customWidth="true" hidden="true" outlineLevel="0" max="3" min="3" style="0" width="6.13"/>
    <col collapsed="false" customWidth="true" hidden="true" outlineLevel="0" max="4" min="4" style="30" width="12.99"/>
    <col collapsed="false" customWidth="true" hidden="true" outlineLevel="0" max="5" min="5" style="30" width="12.14"/>
    <col collapsed="false" customWidth="true" hidden="false" outlineLevel="0" max="6" min="6" style="7" width="10.71"/>
    <col collapsed="false" customWidth="true" hidden="false" outlineLevel="0" max="7" min="7" style="43" width="12.56"/>
    <col collapsed="false" customWidth="true" hidden="true" outlineLevel="0" max="8" min="8" style="43" width="10.85"/>
    <col collapsed="false" customWidth="true" hidden="true" outlineLevel="0" max="9" min="9" style="43" width="11.7"/>
    <col collapsed="false" customWidth="true" hidden="true" outlineLevel="0" max="10" min="10" style="803" width="13.99"/>
    <col collapsed="false" customWidth="true" hidden="true" outlineLevel="0" max="11" min="11" style="43" width="10.99"/>
    <col collapsed="false" customWidth="true" hidden="true" outlineLevel="0" max="12" min="12" style="0" width="14.99"/>
    <col collapsed="false" customWidth="true" hidden="true" outlineLevel="0" max="13" min="13" style="114" width="11.7"/>
    <col collapsed="false" customWidth="true" hidden="true" outlineLevel="0" max="15" min="14" style="0" width="11.7"/>
    <col collapsed="false" customWidth="true" hidden="true" outlineLevel="0" max="16" min="16" style="114" width="11.7"/>
    <col collapsed="false" customWidth="true" hidden="true" outlineLevel="0" max="18" min="17" style="0" width="11.7"/>
    <col collapsed="false" customWidth="true" hidden="true" outlineLevel="0" max="19" min="19" style="114" width="11.7"/>
    <col collapsed="false" customWidth="true" hidden="true" outlineLevel="0" max="21" min="20" style="0" width="11.7"/>
    <col collapsed="false" customWidth="true" hidden="true" outlineLevel="0" max="22" min="22" style="114" width="11.7"/>
    <col collapsed="false" customWidth="true" hidden="true" outlineLevel="0" max="24" min="23" style="0" width="11.7"/>
    <col collapsed="false" customWidth="true" hidden="true" outlineLevel="0" max="25" min="25" style="114" width="11.7"/>
    <col collapsed="false" customWidth="true" hidden="true" outlineLevel="0" max="26" min="26" style="0" width="11.7"/>
    <col collapsed="false" customWidth="true" hidden="true" outlineLevel="0" max="27" min="27" style="0" width="14.41"/>
    <col collapsed="false" customWidth="true" hidden="true" outlineLevel="0" max="28" min="28" style="114" width="14.41"/>
    <col collapsed="false" customWidth="true" hidden="true" outlineLevel="0" max="29" min="29" style="0" width="14.41"/>
    <col collapsed="false" customWidth="true" hidden="true" outlineLevel="0" max="30" min="30" style="0" width="14.56"/>
    <col collapsed="false" customWidth="true" hidden="true" outlineLevel="0" max="31" min="31" style="114" width="14.56"/>
    <col collapsed="false" customWidth="true" hidden="true" outlineLevel="0" max="32" min="32" style="0" width="14.56"/>
    <col collapsed="false" customWidth="true" hidden="true" outlineLevel="0" max="33" min="33" style="0" width="13.99"/>
    <col collapsed="false" customWidth="true" hidden="true" outlineLevel="0" max="34" min="34" style="114" width="13.99"/>
    <col collapsed="false" customWidth="true" hidden="true" outlineLevel="0" max="35" min="35" style="0" width="13.99"/>
    <col collapsed="false" customWidth="true" hidden="true" outlineLevel="0" max="36" min="36" style="0" width="13.85"/>
    <col collapsed="false" customWidth="true" hidden="true" outlineLevel="0" max="37" min="37" style="114" width="13.85"/>
    <col collapsed="false" customWidth="true" hidden="true" outlineLevel="0" max="38" min="38" style="0" width="13.85"/>
    <col collapsed="false" customWidth="true" hidden="true" outlineLevel="0" max="39" min="39" style="0" width="13.28"/>
    <col collapsed="false" customWidth="true" hidden="true" outlineLevel="0" max="40" min="40" style="114" width="13.28"/>
    <col collapsed="false" customWidth="true" hidden="true" outlineLevel="0" max="41" min="41" style="0" width="13.28"/>
    <col collapsed="false" customWidth="true" hidden="true" outlineLevel="0" max="42" min="42" style="0" width="14.7"/>
    <col collapsed="false" customWidth="true" hidden="true" outlineLevel="0" max="43" min="43" style="114" width="12.99"/>
    <col collapsed="false" customWidth="true" hidden="true" outlineLevel="0" max="44" min="44" style="0" width="12.99"/>
    <col collapsed="false" customWidth="true" hidden="true" outlineLevel="0" max="45" min="45" style="0" width="13.41"/>
    <col collapsed="false" customWidth="true" hidden="true" outlineLevel="0" max="46" min="46" style="0" width="4.56"/>
    <col collapsed="false" customWidth="true" hidden="true" outlineLevel="0" max="47" min="47" style="0" width="5.13"/>
    <col collapsed="false" customWidth="true" hidden="false" outlineLevel="0" max="48" min="48" style="0" width="15.41"/>
    <col collapsed="false" customWidth="true" hidden="false" outlineLevel="0" max="49" min="49" style="0" width="2.84"/>
    <col collapsed="false" customWidth="true" hidden="false" outlineLevel="0" max="50" min="50" style="0" width="14.99"/>
    <col collapsed="false" customWidth="true" hidden="false" outlineLevel="0" max="51" min="51" style="0" width="2.84"/>
    <col collapsed="false" customWidth="true" hidden="false" outlineLevel="0" max="53" min="52" style="0" width="15.28"/>
    <col collapsed="false" customWidth="true" hidden="false" outlineLevel="0" max="54" min="54" style="0" width="2.84"/>
    <col collapsed="false" customWidth="true" hidden="false" outlineLevel="0" max="55" min="55" style="0" width="15.28"/>
    <col collapsed="false" customWidth="true" hidden="false" outlineLevel="0" max="56" min="56" style="0" width="14.85"/>
    <col collapsed="false" customWidth="true" hidden="false" outlineLevel="0" max="57" min="57" style="0" width="13.14"/>
    <col collapsed="false" customWidth="true" hidden="false" outlineLevel="0" max="58" min="58" style="0" width="16.84"/>
    <col collapsed="false" customWidth="true" hidden="false" outlineLevel="0" max="59" min="59" style="0" width="12.28"/>
  </cols>
  <sheetData>
    <row r="1" customFormat="false" ht="12.75" hidden="false" customHeight="false" outlineLevel="0" collapsed="false">
      <c r="A1" s="44" t="s">
        <v>0</v>
      </c>
    </row>
    <row r="2" customFormat="false" ht="12.75" hidden="false" customHeight="false" outlineLevel="0" collapsed="false">
      <c r="A2" s="44" t="s">
        <v>705</v>
      </c>
      <c r="F2" s="45" t="n">
        <f aca="true">NOW()</f>
        <v>45926.887517752</v>
      </c>
      <c r="G2" s="45"/>
    </row>
    <row r="3" customFormat="false" ht="12.75" hidden="false" customHeight="false" outlineLevel="0" collapsed="false">
      <c r="A3" s="44" t="s">
        <v>706</v>
      </c>
    </row>
    <row r="5" customFormat="false" ht="12.75" hidden="false" customHeight="false" outlineLevel="0" collapsed="false">
      <c r="A5" s="44"/>
      <c r="D5" s="760"/>
    </row>
    <row r="7" customFormat="false" ht="12.75" hidden="false" customHeight="false" outlineLevel="0" collapsed="false">
      <c r="A7" s="42" t="s">
        <v>97</v>
      </c>
      <c r="L7" s="0" t="n">
        <v>31</v>
      </c>
      <c r="O7" s="0" t="n">
        <v>28</v>
      </c>
      <c r="R7" s="0" t="n">
        <v>31</v>
      </c>
      <c r="U7" s="0" t="n">
        <v>30</v>
      </c>
      <c r="X7" s="0" t="n">
        <v>31</v>
      </c>
      <c r="AA7" s="0" t="n">
        <v>30</v>
      </c>
      <c r="AD7" s="0" t="n">
        <v>31</v>
      </c>
      <c r="AG7" s="0" t="n">
        <v>31</v>
      </c>
      <c r="AJ7" s="0" t="n">
        <v>30</v>
      </c>
      <c r="AM7" s="0" t="n">
        <v>31</v>
      </c>
      <c r="AP7" s="0" t="n">
        <v>30</v>
      </c>
      <c r="AS7" s="0" t="n">
        <v>31</v>
      </c>
    </row>
    <row r="8" customFormat="false" ht="12.75" hidden="false" customHeight="false" outlineLevel="0" collapsed="false">
      <c r="J8" s="14" t="s">
        <v>98</v>
      </c>
      <c r="K8" s="14"/>
      <c r="L8" s="14"/>
      <c r="M8" s="14" t="s">
        <v>99</v>
      </c>
      <c r="N8" s="14"/>
      <c r="O8" s="14"/>
      <c r="P8" s="14" t="s">
        <v>100</v>
      </c>
      <c r="Q8" s="14"/>
      <c r="R8" s="14"/>
      <c r="S8" s="14" t="s">
        <v>101</v>
      </c>
      <c r="T8" s="14"/>
      <c r="U8" s="14"/>
      <c r="V8" s="14" t="s">
        <v>102</v>
      </c>
      <c r="W8" s="14"/>
      <c r="X8" s="14"/>
      <c r="Y8" s="14" t="s">
        <v>103</v>
      </c>
      <c r="Z8" s="14"/>
      <c r="AA8" s="14"/>
      <c r="AB8" s="14" t="s">
        <v>104</v>
      </c>
      <c r="AC8" s="14"/>
      <c r="AD8" s="14"/>
      <c r="AE8" s="14" t="s">
        <v>105</v>
      </c>
      <c r="AF8" s="14"/>
      <c r="AG8" s="14"/>
      <c r="AH8" s="14" t="s">
        <v>106</v>
      </c>
      <c r="AI8" s="14"/>
      <c r="AJ8" s="14"/>
      <c r="AK8" s="14" t="s">
        <v>107</v>
      </c>
      <c r="AL8" s="14"/>
      <c r="AM8" s="14"/>
      <c r="AN8" s="14" t="s">
        <v>108</v>
      </c>
      <c r="AO8" s="14"/>
      <c r="AP8" s="14"/>
      <c r="AQ8" s="14" t="s">
        <v>109</v>
      </c>
      <c r="AR8" s="14"/>
      <c r="AS8" s="14"/>
    </row>
    <row r="9" customFormat="false" ht="12.75" hidden="false" customHeight="false" outlineLevel="0" collapsed="false">
      <c r="A9" s="47" t="s">
        <v>110</v>
      </c>
      <c r="D9" s="48" t="s">
        <v>111</v>
      </c>
      <c r="E9" s="48" t="s">
        <v>112</v>
      </c>
      <c r="F9" s="761"/>
      <c r="G9" s="50" t="s">
        <v>113</v>
      </c>
      <c r="H9" s="50" t="s">
        <v>114</v>
      </c>
      <c r="I9" s="51" t="s">
        <v>115</v>
      </c>
      <c r="J9" s="52" t="s">
        <v>36</v>
      </c>
      <c r="K9" s="53" t="s">
        <v>36</v>
      </c>
      <c r="L9" s="53" t="s">
        <v>36</v>
      </c>
      <c r="M9" s="52"/>
      <c r="N9" s="53"/>
      <c r="O9" s="53" t="s">
        <v>36</v>
      </c>
      <c r="P9" s="52"/>
      <c r="Q9" s="53"/>
      <c r="R9" s="53" t="s">
        <v>36</v>
      </c>
      <c r="S9" s="52"/>
      <c r="T9" s="53"/>
      <c r="U9" s="53" t="s">
        <v>36</v>
      </c>
      <c r="V9" s="52"/>
      <c r="W9" s="53"/>
      <c r="X9" s="53" t="s">
        <v>36</v>
      </c>
      <c r="Y9" s="52"/>
      <c r="Z9" s="53"/>
      <c r="AA9" s="53" t="s">
        <v>36</v>
      </c>
      <c r="AB9" s="52"/>
      <c r="AC9" s="53"/>
      <c r="AD9" s="53" t="s">
        <v>36</v>
      </c>
      <c r="AE9" s="52"/>
      <c r="AF9" s="53"/>
      <c r="AG9" s="53" t="s">
        <v>36</v>
      </c>
      <c r="AH9" s="52"/>
      <c r="AI9" s="53"/>
      <c r="AJ9" s="53" t="s">
        <v>36</v>
      </c>
      <c r="AK9" s="52"/>
      <c r="AL9" s="53"/>
      <c r="AM9" s="53" t="s">
        <v>36</v>
      </c>
      <c r="AN9" s="52"/>
      <c r="AO9" s="53"/>
      <c r="AP9" s="53" t="s">
        <v>36</v>
      </c>
      <c r="AQ9" s="52"/>
      <c r="AR9" s="53"/>
      <c r="AS9" s="53" t="s">
        <v>36</v>
      </c>
      <c r="AU9" s="11"/>
      <c r="AV9" s="11" t="s">
        <v>117</v>
      </c>
      <c r="AW9" s="804"/>
      <c r="AX9" s="11" t="s">
        <v>730</v>
      </c>
      <c r="AY9" s="804"/>
      <c r="AZ9" s="11" t="s">
        <v>731</v>
      </c>
      <c r="BA9" s="11" t="s">
        <v>731</v>
      </c>
      <c r="BB9" s="804"/>
      <c r="BC9" s="11" t="s">
        <v>475</v>
      </c>
      <c r="BD9" s="11" t="s">
        <v>732</v>
      </c>
      <c r="BE9" s="11" t="s">
        <v>159</v>
      </c>
      <c r="BF9" s="11" t="s">
        <v>733</v>
      </c>
    </row>
    <row r="10" customFormat="false" ht="13.5" hidden="false" customHeight="false" outlineLevel="0" collapsed="false">
      <c r="A10" s="54" t="s">
        <v>118</v>
      </c>
      <c r="B10" s="55" t="s">
        <v>119</v>
      </c>
      <c r="C10" s="55"/>
      <c r="D10" s="55" t="s">
        <v>120</v>
      </c>
      <c r="E10" s="55" t="s">
        <v>121</v>
      </c>
      <c r="F10" s="762" t="s">
        <v>122</v>
      </c>
      <c r="G10" s="57" t="s">
        <v>123</v>
      </c>
      <c r="H10" s="57" t="s">
        <v>123</v>
      </c>
      <c r="I10" s="57" t="s">
        <v>123</v>
      </c>
      <c r="J10" s="58" t="s">
        <v>124</v>
      </c>
      <c r="K10" s="57" t="s">
        <v>31</v>
      </c>
      <c r="L10" s="59" t="s">
        <v>125</v>
      </c>
      <c r="M10" s="60"/>
      <c r="N10" s="59"/>
      <c r="O10" s="59" t="s">
        <v>125</v>
      </c>
      <c r="P10" s="60"/>
      <c r="Q10" s="59"/>
      <c r="R10" s="59" t="s">
        <v>125</v>
      </c>
      <c r="S10" s="60"/>
      <c r="T10" s="59"/>
      <c r="U10" s="59" t="s">
        <v>125</v>
      </c>
      <c r="V10" s="60"/>
      <c r="W10" s="59"/>
      <c r="X10" s="59" t="s">
        <v>125</v>
      </c>
      <c r="Y10" s="60"/>
      <c r="Z10" s="59"/>
      <c r="AA10" s="59" t="s">
        <v>125</v>
      </c>
      <c r="AB10" s="60"/>
      <c r="AC10" s="59"/>
      <c r="AD10" s="59" t="s">
        <v>125</v>
      </c>
      <c r="AE10" s="60"/>
      <c r="AF10" s="59"/>
      <c r="AG10" s="59" t="s">
        <v>125</v>
      </c>
      <c r="AH10" s="60"/>
      <c r="AI10" s="59"/>
      <c r="AJ10" s="59" t="s">
        <v>125</v>
      </c>
      <c r="AK10" s="60"/>
      <c r="AL10" s="59"/>
      <c r="AM10" s="59" t="s">
        <v>125</v>
      </c>
      <c r="AN10" s="60"/>
      <c r="AO10" s="59"/>
      <c r="AP10" s="59" t="s">
        <v>125</v>
      </c>
      <c r="AQ10" s="60"/>
      <c r="AR10" s="59"/>
      <c r="AS10" s="59" t="s">
        <v>125</v>
      </c>
      <c r="AU10" s="61"/>
      <c r="AV10" s="61" t="s">
        <v>127</v>
      </c>
      <c r="AW10" s="805"/>
      <c r="AX10" s="61" t="s">
        <v>30</v>
      </c>
      <c r="AY10" s="805"/>
      <c r="AZ10" s="806" t="s">
        <v>734</v>
      </c>
      <c r="BA10" s="806" t="s">
        <v>735</v>
      </c>
      <c r="BB10" s="805"/>
      <c r="BC10" s="806" t="s">
        <v>736</v>
      </c>
      <c r="BD10" s="806" t="s">
        <v>737</v>
      </c>
      <c r="BE10" s="806" t="s">
        <v>738</v>
      </c>
      <c r="BF10" s="806" t="s">
        <v>738</v>
      </c>
    </row>
    <row r="11" customFormat="false" ht="12.75" hidden="false" customHeight="false" outlineLevel="0" collapsed="false">
      <c r="A11" s="81"/>
      <c r="B11" s="77"/>
      <c r="C11" s="77"/>
      <c r="D11" s="77"/>
      <c r="E11" s="77"/>
      <c r="F11" s="761"/>
      <c r="G11" s="50"/>
      <c r="H11" s="50"/>
      <c r="I11" s="50"/>
      <c r="J11" s="78"/>
      <c r="K11" s="50"/>
      <c r="L11" s="79"/>
      <c r="M11" s="80"/>
      <c r="N11" s="79"/>
      <c r="O11" s="79"/>
      <c r="P11" s="80"/>
      <c r="Q11" s="79"/>
      <c r="R11" s="79"/>
      <c r="S11" s="80"/>
      <c r="T11" s="79"/>
      <c r="U11" s="79"/>
      <c r="V11" s="80"/>
      <c r="W11" s="79"/>
      <c r="X11" s="79"/>
      <c r="Y11" s="80"/>
      <c r="Z11" s="79"/>
      <c r="AA11" s="79"/>
      <c r="AB11" s="80"/>
      <c r="AC11" s="79"/>
      <c r="AD11" s="79"/>
      <c r="AE11" s="80"/>
      <c r="AF11" s="79"/>
      <c r="AG11" s="79"/>
      <c r="AH11" s="80"/>
      <c r="AI11" s="79"/>
      <c r="AJ11" s="79"/>
      <c r="AK11" s="80"/>
      <c r="AL11" s="79"/>
      <c r="AM11" s="79"/>
      <c r="AN11" s="80"/>
      <c r="AO11" s="79"/>
      <c r="AP11" s="79"/>
      <c r="AQ11" s="80"/>
      <c r="AR11" s="79"/>
      <c r="AS11" s="79"/>
      <c r="AU11" s="14"/>
      <c r="AV11" s="14"/>
      <c r="AW11" s="807"/>
      <c r="AY11" s="807"/>
      <c r="BB11" s="807"/>
    </row>
    <row r="12" customFormat="false" ht="12.75" hidden="false" customHeight="false" outlineLevel="0" collapsed="false">
      <c r="A12" s="763"/>
      <c r="B12" s="764"/>
      <c r="C12" s="764"/>
      <c r="D12" s="764"/>
      <c r="E12" s="764"/>
      <c r="F12" s="765"/>
      <c r="G12" s="766"/>
      <c r="H12" s="766"/>
      <c r="I12" s="766"/>
      <c r="J12" s="767"/>
      <c r="K12" s="766"/>
      <c r="L12" s="768"/>
      <c r="M12" s="769"/>
      <c r="N12" s="768"/>
      <c r="O12" s="768"/>
      <c r="P12" s="769"/>
      <c r="Q12" s="768"/>
      <c r="R12" s="768"/>
      <c r="S12" s="769"/>
      <c r="T12" s="768"/>
      <c r="U12" s="768"/>
      <c r="V12" s="769"/>
      <c r="W12" s="768"/>
      <c r="X12" s="768"/>
      <c r="Y12" s="769"/>
      <c r="Z12" s="768"/>
      <c r="AA12" s="768"/>
      <c r="AB12" s="769"/>
      <c r="AC12" s="768"/>
      <c r="AD12" s="768"/>
      <c r="AE12" s="769"/>
      <c r="AF12" s="768"/>
      <c r="AG12" s="768"/>
      <c r="AH12" s="769"/>
      <c r="AI12" s="768"/>
      <c r="AJ12" s="768"/>
      <c r="AK12" s="769"/>
      <c r="AL12" s="768"/>
      <c r="AM12" s="768"/>
      <c r="AN12" s="769"/>
      <c r="AO12" s="768"/>
      <c r="AP12" s="768"/>
      <c r="AQ12" s="769"/>
      <c r="AR12" s="768"/>
      <c r="AS12" s="768"/>
      <c r="AT12" s="160"/>
      <c r="AU12" s="160"/>
      <c r="AV12" s="160"/>
      <c r="AW12" s="160"/>
      <c r="AY12" s="160"/>
      <c r="BB12" s="160"/>
    </row>
    <row r="13" customFormat="false" ht="12.75" hidden="true" customHeight="false" outlineLevel="0" collapsed="false">
      <c r="A13" s="81" t="s">
        <v>715</v>
      </c>
      <c r="B13" s="77"/>
      <c r="C13" s="77"/>
      <c r="D13" s="77"/>
      <c r="E13" s="77"/>
      <c r="F13" s="761"/>
      <c r="G13" s="50"/>
      <c r="H13" s="50"/>
      <c r="I13" s="50"/>
      <c r="J13" s="78"/>
      <c r="K13" s="50"/>
      <c r="L13" s="79"/>
      <c r="M13" s="80"/>
      <c r="N13" s="79"/>
      <c r="O13" s="79"/>
      <c r="P13" s="80"/>
      <c r="Q13" s="79"/>
      <c r="R13" s="79"/>
      <c r="S13" s="80"/>
      <c r="T13" s="79"/>
      <c r="U13" s="79"/>
      <c r="V13" s="80"/>
      <c r="W13" s="79"/>
      <c r="X13" s="79"/>
      <c r="Y13" s="80"/>
      <c r="Z13" s="79"/>
      <c r="AA13" s="79"/>
      <c r="AB13" s="80"/>
      <c r="AC13" s="79"/>
      <c r="AD13" s="79"/>
      <c r="AE13" s="80"/>
      <c r="AF13" s="79"/>
      <c r="AG13" s="79"/>
      <c r="AH13" s="80"/>
      <c r="AI13" s="79"/>
      <c r="AJ13" s="79"/>
      <c r="AK13" s="80"/>
      <c r="AL13" s="79"/>
      <c r="AM13" s="79"/>
      <c r="AN13" s="80"/>
      <c r="AO13" s="79"/>
      <c r="AP13" s="79"/>
      <c r="AQ13" s="80"/>
      <c r="AR13" s="79"/>
      <c r="AS13" s="79"/>
      <c r="AU13" s="14"/>
      <c r="AV13" s="14"/>
      <c r="AW13" s="807"/>
      <c r="AY13" s="807"/>
      <c r="BB13" s="807"/>
    </row>
    <row r="14" customFormat="false" ht="12.75" hidden="true" customHeight="false" outlineLevel="0" collapsed="false">
      <c r="A14" s="62" t="s">
        <v>157</v>
      </c>
      <c r="J14" s="10"/>
      <c r="L14" s="63"/>
      <c r="M14" s="10"/>
      <c r="N14" s="43"/>
      <c r="O14" s="63"/>
      <c r="P14" s="10"/>
      <c r="Q14" s="43"/>
      <c r="R14" s="63"/>
      <c r="S14" s="10"/>
      <c r="T14" s="43"/>
      <c r="U14" s="63"/>
      <c r="V14" s="10"/>
      <c r="W14" s="43"/>
      <c r="X14" s="63"/>
      <c r="Y14" s="10"/>
      <c r="Z14" s="43"/>
      <c r="AA14" s="63"/>
      <c r="AB14" s="10"/>
      <c r="AC14" s="43"/>
      <c r="AD14" s="63"/>
      <c r="AE14" s="10"/>
      <c r="AF14" s="43"/>
      <c r="AG14" s="63"/>
      <c r="AH14" s="10"/>
      <c r="AI14" s="43"/>
      <c r="AJ14" s="63"/>
      <c r="AK14" s="10"/>
      <c r="AL14" s="43"/>
      <c r="AM14" s="63"/>
      <c r="AN14" s="10"/>
      <c r="AO14" s="43"/>
      <c r="AP14" s="63"/>
      <c r="AQ14" s="10"/>
      <c r="AR14" s="43"/>
      <c r="AS14" s="63"/>
      <c r="AT14" s="63"/>
      <c r="AW14" s="160"/>
      <c r="AY14" s="160"/>
      <c r="BB14" s="160"/>
    </row>
    <row r="15" customFormat="false" ht="12.75" hidden="true" customHeight="false" outlineLevel="0" collapsed="false">
      <c r="A15" s="808" t="n">
        <v>26751</v>
      </c>
      <c r="B15" s="25" t="s">
        <v>739</v>
      </c>
      <c r="C15" s="0" t="n">
        <v>2001</v>
      </c>
      <c r="D15" s="809" t="n">
        <v>36557</v>
      </c>
      <c r="E15" s="810" t="n">
        <v>36922</v>
      </c>
      <c r="F15" s="155" t="n">
        <v>-20000</v>
      </c>
      <c r="G15" s="811" t="n">
        <v>0.1064</v>
      </c>
      <c r="H15" s="25" t="n">
        <v>0.0246</v>
      </c>
      <c r="I15" s="43" t="n">
        <f aca="false">SUM(G15:H15)</f>
        <v>0.131</v>
      </c>
      <c r="J15" s="10" t="n">
        <f aca="false">$F15</f>
        <v>-20000</v>
      </c>
      <c r="K15" s="43" t="n">
        <f aca="false">$G15</f>
        <v>0.1064</v>
      </c>
      <c r="L15" s="63" t="n">
        <f aca="false">J15*K15*L$7</f>
        <v>-65968</v>
      </c>
      <c r="M15" s="10" t="n">
        <v>0</v>
      </c>
      <c r="N15" s="43" t="n">
        <f aca="false">$G15</f>
        <v>0.1064</v>
      </c>
      <c r="O15" s="63" t="n">
        <f aca="false">M15*N15*O$7</f>
        <v>0</v>
      </c>
      <c r="P15" s="10" t="n">
        <v>0</v>
      </c>
      <c r="Q15" s="43" t="n">
        <f aca="false">$G15</f>
        <v>0.1064</v>
      </c>
      <c r="R15" s="63" t="n">
        <f aca="false">P15*Q15*R$7</f>
        <v>0</v>
      </c>
      <c r="S15" s="10" t="n">
        <v>0</v>
      </c>
      <c r="T15" s="43" t="n">
        <f aca="false">$G15</f>
        <v>0.1064</v>
      </c>
      <c r="U15" s="63" t="n">
        <f aca="false">S15*T15*U$7</f>
        <v>0</v>
      </c>
      <c r="V15" s="10" t="n">
        <v>0</v>
      </c>
      <c r="W15" s="43" t="n">
        <f aca="false">$G15</f>
        <v>0.1064</v>
      </c>
      <c r="X15" s="63" t="n">
        <f aca="false">V15*W15*X$7</f>
        <v>0</v>
      </c>
      <c r="Y15" s="10" t="n">
        <v>0</v>
      </c>
      <c r="Z15" s="43" t="n">
        <f aca="false">$G15</f>
        <v>0.1064</v>
      </c>
      <c r="AA15" s="63" t="n">
        <f aca="false">Y15*Z15*AA$7</f>
        <v>0</v>
      </c>
      <c r="AB15" s="10" t="n">
        <v>0</v>
      </c>
      <c r="AC15" s="43" t="n">
        <f aca="false">$G15</f>
        <v>0.1064</v>
      </c>
      <c r="AD15" s="63" t="n">
        <f aca="false">AB15*AC15*AD$7</f>
        <v>0</v>
      </c>
      <c r="AE15" s="10" t="n">
        <v>0</v>
      </c>
      <c r="AF15" s="43" t="n">
        <f aca="false">$G15</f>
        <v>0.1064</v>
      </c>
      <c r="AG15" s="63" t="n">
        <f aca="false">AE15*AF15*AG$7</f>
        <v>0</v>
      </c>
      <c r="AH15" s="10" t="n">
        <v>0</v>
      </c>
      <c r="AI15" s="43" t="n">
        <f aca="false">$G15</f>
        <v>0.1064</v>
      </c>
      <c r="AJ15" s="63" t="n">
        <f aca="false">AH15*AI15*AJ$7</f>
        <v>0</v>
      </c>
      <c r="AK15" s="10" t="n">
        <v>0</v>
      </c>
      <c r="AL15" s="43" t="n">
        <f aca="false">$G15</f>
        <v>0.1064</v>
      </c>
      <c r="AM15" s="63" t="n">
        <f aca="false">AK15*AL15*AM$7</f>
        <v>0</v>
      </c>
      <c r="AN15" s="10" t="n">
        <v>0</v>
      </c>
      <c r="AO15" s="43" t="n">
        <f aca="false">$G15</f>
        <v>0.1064</v>
      </c>
      <c r="AP15" s="63" t="n">
        <f aca="false">AN15*AO15*AP$7</f>
        <v>0</v>
      </c>
      <c r="AQ15" s="10" t="n">
        <v>0</v>
      </c>
      <c r="AR15" s="43" t="n">
        <f aca="false">$G15</f>
        <v>0.1064</v>
      </c>
      <c r="AS15" s="63" t="n">
        <f aca="false">AQ15*AR15*AS$7</f>
        <v>0</v>
      </c>
      <c r="AT15" s="63"/>
      <c r="AV15" s="65" t="n">
        <f aca="false">AS15+AP15+AM15+AJ15+AG15+AD15+AA15+X15+U15+R15+O15+L15</f>
        <v>-65968</v>
      </c>
      <c r="AW15" s="812"/>
      <c r="AY15" s="812"/>
      <c r="BB15" s="812"/>
    </row>
    <row r="16" customFormat="false" ht="12.75" hidden="true" customHeight="false" outlineLevel="0" collapsed="false">
      <c r="A16" s="808" t="n">
        <v>27293</v>
      </c>
      <c r="B16" s="25" t="s">
        <v>648</v>
      </c>
      <c r="C16" s="0" t="n">
        <v>2001</v>
      </c>
      <c r="D16" s="809" t="n">
        <v>36831</v>
      </c>
      <c r="E16" s="810" t="n">
        <v>37560</v>
      </c>
      <c r="F16" s="155" t="n">
        <v>-49000</v>
      </c>
      <c r="G16" s="811" t="n">
        <v>0.2554</v>
      </c>
      <c r="H16" s="25" t="n">
        <v>0.0246</v>
      </c>
      <c r="I16" s="43" t="n">
        <f aca="false">SUM(G16:H16)</f>
        <v>0.28</v>
      </c>
      <c r="J16" s="10" t="n">
        <f aca="false">$F16</f>
        <v>-49000</v>
      </c>
      <c r="K16" s="43" t="n">
        <f aca="false">$G16</f>
        <v>0.2554</v>
      </c>
      <c r="L16" s="63" t="n">
        <f aca="false">J16*K16*L$7</f>
        <v>-387952.6</v>
      </c>
      <c r="M16" s="10" t="n">
        <f aca="false">$F16</f>
        <v>-49000</v>
      </c>
      <c r="N16" s="43" t="n">
        <f aca="false">$G16</f>
        <v>0.2554</v>
      </c>
      <c r="O16" s="63" t="n">
        <f aca="false">M16*N16*O$7</f>
        <v>-350408.8</v>
      </c>
      <c r="P16" s="10" t="n">
        <f aca="false">$F16</f>
        <v>-49000</v>
      </c>
      <c r="Q16" s="43" t="n">
        <f aca="false">$G16</f>
        <v>0.2554</v>
      </c>
      <c r="R16" s="63" t="n">
        <f aca="false">P16*Q16*R$7</f>
        <v>-387952.6</v>
      </c>
      <c r="S16" s="10" t="n">
        <f aca="false">$F16</f>
        <v>-49000</v>
      </c>
      <c r="T16" s="43" t="n">
        <f aca="false">$G16</f>
        <v>0.2554</v>
      </c>
      <c r="U16" s="63" t="n">
        <f aca="false">S16*T16*U$7</f>
        <v>-375438</v>
      </c>
      <c r="V16" s="10" t="n">
        <f aca="false">$F16</f>
        <v>-49000</v>
      </c>
      <c r="W16" s="43" t="n">
        <f aca="false">$G16</f>
        <v>0.2554</v>
      </c>
      <c r="X16" s="63" t="n">
        <f aca="false">V16*W16*X$7</f>
        <v>-387952.6</v>
      </c>
      <c r="Y16" s="10" t="n">
        <f aca="false">$F16</f>
        <v>-49000</v>
      </c>
      <c r="Z16" s="43" t="n">
        <f aca="false">$G16</f>
        <v>0.2554</v>
      </c>
      <c r="AA16" s="63" t="n">
        <f aca="false">Y16*Z16*AA$7</f>
        <v>-375438</v>
      </c>
      <c r="AB16" s="10" t="n">
        <f aca="false">$F16</f>
        <v>-49000</v>
      </c>
      <c r="AC16" s="43" t="n">
        <f aca="false">$G16</f>
        <v>0.2554</v>
      </c>
      <c r="AD16" s="63" t="n">
        <f aca="false">AB16*AC16*AD$7</f>
        <v>-387952.6</v>
      </c>
      <c r="AE16" s="10" t="n">
        <f aca="false">$F16</f>
        <v>-49000</v>
      </c>
      <c r="AF16" s="43" t="n">
        <f aca="false">$G16</f>
        <v>0.2554</v>
      </c>
      <c r="AG16" s="63" t="n">
        <f aca="false">AE16*AF16*AG$7</f>
        <v>-387952.6</v>
      </c>
      <c r="AH16" s="10" t="n">
        <f aca="false">$F16</f>
        <v>-49000</v>
      </c>
      <c r="AI16" s="43" t="n">
        <f aca="false">$G16</f>
        <v>0.2554</v>
      </c>
      <c r="AJ16" s="63" t="n">
        <f aca="false">AH16*AI16*AJ$7</f>
        <v>-375438</v>
      </c>
      <c r="AK16" s="10" t="n">
        <f aca="false">$F16</f>
        <v>-49000</v>
      </c>
      <c r="AL16" s="43" t="n">
        <f aca="false">$G16</f>
        <v>0.2554</v>
      </c>
      <c r="AM16" s="63" t="n">
        <f aca="false">AK16*AL16*AM$7</f>
        <v>-387952.6</v>
      </c>
      <c r="AN16" s="10" t="n">
        <f aca="false">$F16</f>
        <v>-49000</v>
      </c>
      <c r="AO16" s="43" t="n">
        <f aca="false">$G16</f>
        <v>0.2554</v>
      </c>
      <c r="AP16" s="63" t="n">
        <f aca="false">AN16*AO16*AP$7</f>
        <v>-375438</v>
      </c>
      <c r="AQ16" s="10" t="n">
        <f aca="false">$F16</f>
        <v>-49000</v>
      </c>
      <c r="AR16" s="43" t="n">
        <f aca="false">$G16</f>
        <v>0.2554</v>
      </c>
      <c r="AS16" s="63" t="n">
        <f aca="false">AQ16*AR16*AS$7</f>
        <v>-387952.6</v>
      </c>
      <c r="AT16" s="63"/>
      <c r="AV16" s="65" t="n">
        <f aca="false">AS16+AP16+AM16+AJ16+AG16+AD16+AA16+X16+U16+R16+O16+L16</f>
        <v>-4567829</v>
      </c>
      <c r="AW16" s="812"/>
      <c r="AY16" s="812"/>
      <c r="BB16" s="812"/>
    </row>
    <row r="17" customFormat="false" ht="12.75" hidden="true" customHeight="false" outlineLevel="0" collapsed="false">
      <c r="A17" s="808" t="n">
        <v>27252</v>
      </c>
      <c r="B17" s="25" t="s">
        <v>740</v>
      </c>
      <c r="C17" s="0" t="n">
        <v>2001</v>
      </c>
      <c r="D17" s="813" t="n">
        <v>36831</v>
      </c>
      <c r="E17" s="810" t="n">
        <v>40482</v>
      </c>
      <c r="F17" s="155" t="n">
        <v>-14000</v>
      </c>
      <c r="G17" s="811" t="n">
        <v>0.1254</v>
      </c>
      <c r="H17" s="25" t="n">
        <v>0.0246</v>
      </c>
      <c r="I17" s="43" t="n">
        <f aca="false">SUM(G17:H17)</f>
        <v>0.15</v>
      </c>
      <c r="J17" s="10" t="n">
        <f aca="false">$F17</f>
        <v>-14000</v>
      </c>
      <c r="K17" s="43" t="n">
        <f aca="false">$G17</f>
        <v>0.1254</v>
      </c>
      <c r="L17" s="63" t="n">
        <f aca="false">J17*K17*L$7</f>
        <v>-54423.6</v>
      </c>
      <c r="M17" s="10" t="n">
        <f aca="false">$F17</f>
        <v>-14000</v>
      </c>
      <c r="N17" s="43" t="n">
        <f aca="false">$G17</f>
        <v>0.1254</v>
      </c>
      <c r="O17" s="63" t="n">
        <f aca="false">M17*N17*O$7</f>
        <v>-49156.8</v>
      </c>
      <c r="P17" s="10" t="n">
        <f aca="false">$F17</f>
        <v>-14000</v>
      </c>
      <c r="Q17" s="43" t="n">
        <f aca="false">$G17</f>
        <v>0.1254</v>
      </c>
      <c r="R17" s="63" t="n">
        <f aca="false">P17*Q17*R$7</f>
        <v>-54423.6</v>
      </c>
      <c r="S17" s="10" t="n">
        <v>0</v>
      </c>
      <c r="T17" s="43" t="n">
        <f aca="false">$G17</f>
        <v>0.1254</v>
      </c>
      <c r="U17" s="63" t="n">
        <f aca="false">S17*T17*U$7</f>
        <v>0</v>
      </c>
      <c r="V17" s="10" t="n">
        <v>0</v>
      </c>
      <c r="W17" s="43" t="n">
        <f aca="false">$G17</f>
        <v>0.1254</v>
      </c>
      <c r="X17" s="63" t="n">
        <f aca="false">V17*W17*X$7</f>
        <v>0</v>
      </c>
      <c r="Y17" s="10" t="n">
        <v>0</v>
      </c>
      <c r="Z17" s="43" t="n">
        <f aca="false">$G17</f>
        <v>0.1254</v>
      </c>
      <c r="AA17" s="63" t="n">
        <f aca="false">Y17*Z17*AA$7</f>
        <v>0</v>
      </c>
      <c r="AB17" s="10" t="n">
        <v>0</v>
      </c>
      <c r="AC17" s="43" t="n">
        <f aca="false">$G17</f>
        <v>0.1254</v>
      </c>
      <c r="AD17" s="63" t="n">
        <f aca="false">AB17*AC17*AD$7</f>
        <v>0</v>
      </c>
      <c r="AE17" s="10" t="n">
        <v>0</v>
      </c>
      <c r="AF17" s="43" t="n">
        <f aca="false">$G17</f>
        <v>0.1254</v>
      </c>
      <c r="AG17" s="63" t="n">
        <f aca="false">AE17*AF17*AG$7</f>
        <v>0</v>
      </c>
      <c r="AH17" s="10" t="n">
        <v>0</v>
      </c>
      <c r="AI17" s="43" t="n">
        <f aca="false">$G17</f>
        <v>0.1254</v>
      </c>
      <c r="AJ17" s="63" t="n">
        <f aca="false">AH17*AI17*AJ$7</f>
        <v>0</v>
      </c>
      <c r="AK17" s="10" t="n">
        <v>0</v>
      </c>
      <c r="AL17" s="43" t="n">
        <f aca="false">$G17</f>
        <v>0.1254</v>
      </c>
      <c r="AM17" s="63" t="n">
        <f aca="false">AK17*AL17*AM$7</f>
        <v>0</v>
      </c>
      <c r="AN17" s="10" t="n">
        <f aca="false">$F17</f>
        <v>-14000</v>
      </c>
      <c r="AO17" s="43" t="n">
        <f aca="false">$G17</f>
        <v>0.1254</v>
      </c>
      <c r="AP17" s="63" t="n">
        <f aca="false">AN17*AO17*AP$7</f>
        <v>-52668</v>
      </c>
      <c r="AQ17" s="10" t="n">
        <f aca="false">$F17</f>
        <v>-14000</v>
      </c>
      <c r="AR17" s="43" t="n">
        <f aca="false">$G17</f>
        <v>0.1254</v>
      </c>
      <c r="AS17" s="63" t="n">
        <f aca="false">AQ17*AR17*AS$7</f>
        <v>-54423.6</v>
      </c>
      <c r="AT17" s="63"/>
      <c r="AV17" s="65" t="n">
        <f aca="false">AS17+AP17+AM17+AJ17+AG17+AD17+AA17+X17+U17+R17+O17+L17</f>
        <v>-265095.6</v>
      </c>
      <c r="AW17" s="812"/>
      <c r="AY17" s="812"/>
      <c r="BB17" s="812"/>
    </row>
    <row r="18" customFormat="false" ht="12.75" hidden="true" customHeight="false" outlineLevel="0" collapsed="false">
      <c r="A18" s="808" t="n">
        <v>26490</v>
      </c>
      <c r="B18" s="25" t="s">
        <v>133</v>
      </c>
      <c r="C18" s="0" t="n">
        <v>2001</v>
      </c>
      <c r="D18" s="809" t="n">
        <v>36100</v>
      </c>
      <c r="E18" s="810" t="n">
        <v>37195</v>
      </c>
      <c r="F18" s="7" t="n">
        <v>-70000</v>
      </c>
      <c r="G18" s="811" t="n">
        <v>0.1154</v>
      </c>
      <c r="H18" s="25" t="n">
        <v>0.0246</v>
      </c>
      <c r="I18" s="43" t="n">
        <f aca="false">SUM(G18:H18)</f>
        <v>0.14</v>
      </c>
      <c r="J18" s="10" t="n">
        <f aca="false">$F18</f>
        <v>-70000</v>
      </c>
      <c r="K18" s="43" t="n">
        <f aca="false">$G18</f>
        <v>0.1154</v>
      </c>
      <c r="L18" s="63" t="n">
        <f aca="false">J18*K18*L$7</f>
        <v>-250418</v>
      </c>
      <c r="M18" s="10" t="n">
        <f aca="false">$F18</f>
        <v>-70000</v>
      </c>
      <c r="N18" s="43" t="n">
        <f aca="false">$G18</f>
        <v>0.1154</v>
      </c>
      <c r="O18" s="63" t="n">
        <f aca="false">M18*N18*O$7</f>
        <v>-226184</v>
      </c>
      <c r="P18" s="10" t="n">
        <f aca="false">$F18</f>
        <v>-70000</v>
      </c>
      <c r="Q18" s="43" t="n">
        <f aca="false">$G18</f>
        <v>0.1154</v>
      </c>
      <c r="R18" s="63" t="n">
        <f aca="false">P18*Q18*R$7</f>
        <v>-250418</v>
      </c>
      <c r="S18" s="10" t="n">
        <f aca="false">$F18</f>
        <v>-70000</v>
      </c>
      <c r="T18" s="43" t="n">
        <f aca="false">$G18</f>
        <v>0.1154</v>
      </c>
      <c r="U18" s="63" t="n">
        <f aca="false">S18*T18*U$7</f>
        <v>-242340</v>
      </c>
      <c r="V18" s="10" t="n">
        <f aca="false">$F18</f>
        <v>-70000</v>
      </c>
      <c r="W18" s="43" t="n">
        <f aca="false">$G18</f>
        <v>0.1154</v>
      </c>
      <c r="X18" s="63" t="n">
        <f aca="false">V18*W18*X$7</f>
        <v>-250418</v>
      </c>
      <c r="Y18" s="10" t="n">
        <f aca="false">$F18</f>
        <v>-70000</v>
      </c>
      <c r="Z18" s="43" t="n">
        <f aca="false">$G18</f>
        <v>0.1154</v>
      </c>
      <c r="AA18" s="63" t="n">
        <f aca="false">Y18*Z18*AA$7</f>
        <v>-242340</v>
      </c>
      <c r="AB18" s="10" t="n">
        <f aca="false">$F18</f>
        <v>-70000</v>
      </c>
      <c r="AC18" s="43" t="n">
        <f aca="false">$G18</f>
        <v>0.1154</v>
      </c>
      <c r="AD18" s="63" t="n">
        <f aca="false">AB18*AC18*AD$7</f>
        <v>-250418</v>
      </c>
      <c r="AE18" s="10" t="n">
        <f aca="false">$F18</f>
        <v>-70000</v>
      </c>
      <c r="AF18" s="43" t="n">
        <f aca="false">$G18</f>
        <v>0.1154</v>
      </c>
      <c r="AG18" s="63" t="n">
        <f aca="false">AE18*AF18*AG$7</f>
        <v>-250418</v>
      </c>
      <c r="AH18" s="10" t="n">
        <f aca="false">$F18</f>
        <v>-70000</v>
      </c>
      <c r="AI18" s="43" t="n">
        <f aca="false">$G18</f>
        <v>0.1154</v>
      </c>
      <c r="AJ18" s="63" t="n">
        <f aca="false">AH18*AI18*AJ$7</f>
        <v>-242340</v>
      </c>
      <c r="AK18" s="10" t="n">
        <f aca="false">$F18</f>
        <v>-70000</v>
      </c>
      <c r="AL18" s="43" t="n">
        <f aca="false">$G18</f>
        <v>0.1154</v>
      </c>
      <c r="AM18" s="63" t="n">
        <f aca="false">AK18*AL18*AM$7</f>
        <v>-250418</v>
      </c>
      <c r="AN18" s="10" t="n">
        <v>0</v>
      </c>
      <c r="AO18" s="43" t="n">
        <f aca="false">$G18</f>
        <v>0.1154</v>
      </c>
      <c r="AP18" s="63" t="n">
        <f aca="false">AN18*AO18*AP$7</f>
        <v>0</v>
      </c>
      <c r="AQ18" s="10" t="n">
        <v>0</v>
      </c>
      <c r="AR18" s="43" t="n">
        <f aca="false">$G18</f>
        <v>0.1154</v>
      </c>
      <c r="AS18" s="63" t="n">
        <f aca="false">AQ18*AR18*AS$7</f>
        <v>0</v>
      </c>
      <c r="AT18" s="63"/>
      <c r="AV18" s="65" t="n">
        <f aca="false">AS18+AP18+AM18+AJ18+AG18+AD18+AA18+X18+U18+R18+O18+L18</f>
        <v>-2455712</v>
      </c>
      <c r="AW18" s="812"/>
      <c r="AY18" s="812"/>
      <c r="BB18" s="812"/>
    </row>
    <row r="19" customFormat="false" ht="12.75" hidden="true" customHeight="false" outlineLevel="0" collapsed="false">
      <c r="A19" s="814" t="n">
        <v>8255</v>
      </c>
      <c r="B19" s="25" t="s">
        <v>149</v>
      </c>
      <c r="C19" s="0" t="n">
        <v>2001</v>
      </c>
      <c r="D19" s="25"/>
      <c r="E19" s="810" t="n">
        <v>38656</v>
      </c>
      <c r="F19" s="7" t="n">
        <v>-306000</v>
      </c>
      <c r="G19" s="811" t="n">
        <f aca="false">0.3232+0.0686+0.003+0.0051+0.0007</f>
        <v>0.4006</v>
      </c>
      <c r="H19" s="25" t="n">
        <v>0.0343</v>
      </c>
      <c r="I19" s="43" t="n">
        <f aca="false">SUM(G19:H19)</f>
        <v>0.4349</v>
      </c>
      <c r="J19" s="10" t="n">
        <f aca="false">$F19</f>
        <v>-306000</v>
      </c>
      <c r="K19" s="43" t="n">
        <f aca="false">$G19</f>
        <v>0.4006</v>
      </c>
      <c r="L19" s="63" t="n">
        <f aca="false">J19*K19*L$7</f>
        <v>-3800091.6</v>
      </c>
      <c r="M19" s="10" t="n">
        <f aca="false">$F19</f>
        <v>-306000</v>
      </c>
      <c r="N19" s="43" t="n">
        <f aca="false">$G19</f>
        <v>0.4006</v>
      </c>
      <c r="O19" s="63" t="n">
        <f aca="false">M19*N19*O$7</f>
        <v>-3432340.8</v>
      </c>
      <c r="P19" s="10" t="n">
        <f aca="false">$F19</f>
        <v>-306000</v>
      </c>
      <c r="Q19" s="43" t="n">
        <f aca="false">$G19</f>
        <v>0.4006</v>
      </c>
      <c r="R19" s="63" t="n">
        <f aca="false">P19*Q19*R$7</f>
        <v>-3800091.6</v>
      </c>
      <c r="S19" s="10" t="n">
        <f aca="false">$F19</f>
        <v>-306000</v>
      </c>
      <c r="T19" s="43" t="n">
        <f aca="false">$G19</f>
        <v>0.4006</v>
      </c>
      <c r="U19" s="63" t="n">
        <f aca="false">S19*T19*U$7</f>
        <v>-3677508</v>
      </c>
      <c r="V19" s="10" t="n">
        <f aca="false">$F19</f>
        <v>-306000</v>
      </c>
      <c r="W19" s="43" t="n">
        <f aca="false">$G19</f>
        <v>0.4006</v>
      </c>
      <c r="X19" s="63" t="n">
        <f aca="false">V19*W19*X$7</f>
        <v>-3800091.6</v>
      </c>
      <c r="Y19" s="10" t="n">
        <f aca="false">$F19</f>
        <v>-306000</v>
      </c>
      <c r="Z19" s="43" t="n">
        <f aca="false">$G19</f>
        <v>0.4006</v>
      </c>
      <c r="AA19" s="63" t="n">
        <f aca="false">Y19*Z19*AA$7</f>
        <v>-3677508</v>
      </c>
      <c r="AB19" s="10" t="n">
        <f aca="false">$F19</f>
        <v>-306000</v>
      </c>
      <c r="AC19" s="43" t="n">
        <f aca="false">$G19</f>
        <v>0.4006</v>
      </c>
      <c r="AD19" s="63" t="n">
        <f aca="false">AB19*AC19*AD$7</f>
        <v>-3800091.6</v>
      </c>
      <c r="AE19" s="10" t="n">
        <f aca="false">$F19</f>
        <v>-306000</v>
      </c>
      <c r="AF19" s="43" t="n">
        <f aca="false">$G19</f>
        <v>0.4006</v>
      </c>
      <c r="AG19" s="63" t="n">
        <f aca="false">AE19*AF19*AG$7</f>
        <v>-3800091.6</v>
      </c>
      <c r="AH19" s="10" t="n">
        <f aca="false">$F19</f>
        <v>-306000</v>
      </c>
      <c r="AI19" s="43" t="n">
        <f aca="false">$G19</f>
        <v>0.4006</v>
      </c>
      <c r="AJ19" s="63" t="n">
        <f aca="false">AH19*AI19*AJ$7</f>
        <v>-3677508</v>
      </c>
      <c r="AK19" s="10" t="n">
        <f aca="false">$F19</f>
        <v>-306000</v>
      </c>
      <c r="AL19" s="43" t="n">
        <f aca="false">$G19</f>
        <v>0.4006</v>
      </c>
      <c r="AM19" s="63" t="n">
        <f aca="false">AK19*AL19*AM$7</f>
        <v>-3800091.6</v>
      </c>
      <c r="AN19" s="10" t="n">
        <f aca="false">$F19</f>
        <v>-306000</v>
      </c>
      <c r="AO19" s="43" t="n">
        <f aca="false">$G19-0.0686+0.0065</f>
        <v>0.3385</v>
      </c>
      <c r="AP19" s="63" t="n">
        <f aca="false">AN19*AO19*AP$7</f>
        <v>-3107430</v>
      </c>
      <c r="AQ19" s="10" t="n">
        <f aca="false">$F19</f>
        <v>-306000</v>
      </c>
      <c r="AR19" s="43" t="n">
        <f aca="false">$G19-0.0686+0.0065</f>
        <v>0.3385</v>
      </c>
      <c r="AS19" s="63" t="n">
        <f aca="false">AQ19*AR19*AS$7</f>
        <v>-3211011</v>
      </c>
      <c r="AT19" s="63"/>
      <c r="AV19" s="65" t="n">
        <f aca="false">AS19+AP19+AM19+AJ19+AG19+AD19+AA19+X19+U19+R19+O19+L19</f>
        <v>-43583855.4</v>
      </c>
      <c r="AW19" s="812"/>
      <c r="AY19" s="812"/>
      <c r="BB19" s="812"/>
    </row>
    <row r="20" customFormat="false" ht="12.75" hidden="true" customHeight="false" outlineLevel="0" collapsed="false">
      <c r="A20" s="814" t="n">
        <v>25841</v>
      </c>
      <c r="B20" s="25" t="s">
        <v>151</v>
      </c>
      <c r="C20" s="0" t="n">
        <v>2001</v>
      </c>
      <c r="D20" s="809" t="n">
        <v>36557</v>
      </c>
      <c r="E20" s="810" t="n">
        <v>37560</v>
      </c>
      <c r="F20" s="7" t="n">
        <v>-40000</v>
      </c>
      <c r="G20" s="811" t="n">
        <v>0.0829</v>
      </c>
      <c r="H20" s="25" t="n">
        <v>0.0246</v>
      </c>
      <c r="I20" s="43" t="n">
        <f aca="false">SUM(G20:H20)</f>
        <v>0.1075</v>
      </c>
      <c r="J20" s="10" t="n">
        <f aca="false">$F20</f>
        <v>-40000</v>
      </c>
      <c r="K20" s="43" t="n">
        <f aca="false">$G20</f>
        <v>0.0829</v>
      </c>
      <c r="L20" s="63" t="n">
        <f aca="false">J20*K20*L$7</f>
        <v>-102796</v>
      </c>
      <c r="M20" s="10" t="n">
        <f aca="false">$F20</f>
        <v>-40000</v>
      </c>
      <c r="N20" s="43" t="n">
        <f aca="false">$G20</f>
        <v>0.0829</v>
      </c>
      <c r="O20" s="63" t="n">
        <f aca="false">M20*N20*O$7</f>
        <v>-92848</v>
      </c>
      <c r="P20" s="10" t="n">
        <f aca="false">$F20</f>
        <v>-40000</v>
      </c>
      <c r="Q20" s="43" t="n">
        <f aca="false">$G20</f>
        <v>0.0829</v>
      </c>
      <c r="R20" s="63" t="n">
        <f aca="false">P20*Q20*R$7</f>
        <v>-102796</v>
      </c>
      <c r="S20" s="10" t="n">
        <f aca="false">$F20</f>
        <v>-40000</v>
      </c>
      <c r="T20" s="43" t="n">
        <f aca="false">$G20</f>
        <v>0.0829</v>
      </c>
      <c r="U20" s="63" t="n">
        <f aca="false">S20*T20*U$7</f>
        <v>-99480</v>
      </c>
      <c r="V20" s="10" t="n">
        <f aca="false">$F20</f>
        <v>-40000</v>
      </c>
      <c r="W20" s="43" t="n">
        <f aca="false">$G20</f>
        <v>0.0829</v>
      </c>
      <c r="X20" s="63" t="n">
        <f aca="false">V20*W20*X$7</f>
        <v>-102796</v>
      </c>
      <c r="Y20" s="10" t="n">
        <f aca="false">$F20</f>
        <v>-40000</v>
      </c>
      <c r="Z20" s="43" t="n">
        <f aca="false">$G20</f>
        <v>0.0829</v>
      </c>
      <c r="AA20" s="63" t="n">
        <f aca="false">Y20*Z20*AA$7</f>
        <v>-99480</v>
      </c>
      <c r="AB20" s="10" t="n">
        <f aca="false">$F20</f>
        <v>-40000</v>
      </c>
      <c r="AC20" s="43" t="n">
        <f aca="false">$G20</f>
        <v>0.0829</v>
      </c>
      <c r="AD20" s="63" t="n">
        <f aca="false">AB20*AC20*AD$7</f>
        <v>-102796</v>
      </c>
      <c r="AE20" s="10" t="n">
        <f aca="false">$F20</f>
        <v>-40000</v>
      </c>
      <c r="AF20" s="43" t="n">
        <f aca="false">$G20</f>
        <v>0.0829</v>
      </c>
      <c r="AG20" s="63" t="n">
        <f aca="false">AE20*AF20*AG$7</f>
        <v>-102796</v>
      </c>
      <c r="AH20" s="10" t="n">
        <f aca="false">$F20</f>
        <v>-40000</v>
      </c>
      <c r="AI20" s="43" t="n">
        <f aca="false">$G20</f>
        <v>0.0829</v>
      </c>
      <c r="AJ20" s="63" t="n">
        <f aca="false">AH20*AI20*AJ$7</f>
        <v>-99480</v>
      </c>
      <c r="AK20" s="10" t="n">
        <f aca="false">$F20</f>
        <v>-40000</v>
      </c>
      <c r="AL20" s="43" t="n">
        <f aca="false">$G20</f>
        <v>0.0829</v>
      </c>
      <c r="AM20" s="63" t="n">
        <f aca="false">AK20*AL20*AM$7</f>
        <v>-102796</v>
      </c>
      <c r="AN20" s="10" t="n">
        <f aca="false">$F20</f>
        <v>-40000</v>
      </c>
      <c r="AO20" s="43" t="n">
        <f aca="false">$G20</f>
        <v>0.0829</v>
      </c>
      <c r="AP20" s="63" t="n">
        <f aca="false">AN20*AO20*AP$7</f>
        <v>-99480</v>
      </c>
      <c r="AQ20" s="10" t="n">
        <f aca="false">$F20</f>
        <v>-40000</v>
      </c>
      <c r="AR20" s="43" t="n">
        <f aca="false">$G20</f>
        <v>0.0829</v>
      </c>
      <c r="AS20" s="63" t="n">
        <f aca="false">AQ20*AR20*AS$7</f>
        <v>-102796</v>
      </c>
      <c r="AT20" s="63"/>
      <c r="AV20" s="65" t="n">
        <f aca="false">AS20+AP20+AM20+AJ20+AG20+AD20+AA20+X20+U20+R20+O20+L20</f>
        <v>-1210340</v>
      </c>
      <c r="AW20" s="812"/>
      <c r="AY20" s="812"/>
      <c r="BB20" s="812"/>
    </row>
    <row r="21" customFormat="false" ht="12.75" hidden="true" customHeight="false" outlineLevel="0" collapsed="false">
      <c r="A21" s="815" t="n">
        <v>26751</v>
      </c>
      <c r="B21" s="225" t="s">
        <v>739</v>
      </c>
      <c r="C21" s="0" t="n">
        <v>2001</v>
      </c>
      <c r="D21" s="225" t="s">
        <v>719</v>
      </c>
      <c r="E21" s="815"/>
      <c r="F21" s="7" t="n">
        <v>-20000</v>
      </c>
      <c r="G21" s="816" t="n">
        <v>0.1254</v>
      </c>
      <c r="H21" s="225" t="n">
        <v>0.0246</v>
      </c>
      <c r="I21" s="43" t="n">
        <f aca="false">SUM(G21:H21)</f>
        <v>0.15</v>
      </c>
      <c r="J21" s="10" t="n">
        <v>0</v>
      </c>
      <c r="K21" s="43" t="n">
        <f aca="false">$G21</f>
        <v>0.1254</v>
      </c>
      <c r="L21" s="63" t="n">
        <f aca="false">J21*K21*L$7</f>
        <v>0</v>
      </c>
      <c r="M21" s="10" t="n">
        <f aca="false">$F21</f>
        <v>-20000</v>
      </c>
      <c r="N21" s="43" t="n">
        <f aca="false">$G21</f>
        <v>0.1254</v>
      </c>
      <c r="O21" s="63" t="n">
        <f aca="false">M21*N21*O$7</f>
        <v>-70224</v>
      </c>
      <c r="P21" s="10" t="n">
        <f aca="false">$F21</f>
        <v>-20000</v>
      </c>
      <c r="Q21" s="43" t="n">
        <f aca="false">$G21</f>
        <v>0.1254</v>
      </c>
      <c r="R21" s="63" t="n">
        <f aca="false">P21*Q21*R$7</f>
        <v>-77748</v>
      </c>
      <c r="S21" s="10" t="n">
        <f aca="false">$F21</f>
        <v>-20000</v>
      </c>
      <c r="T21" s="43" t="n">
        <f aca="false">$G21</f>
        <v>0.1254</v>
      </c>
      <c r="U21" s="63" t="n">
        <f aca="false">S21*T21*U$7</f>
        <v>-75240</v>
      </c>
      <c r="V21" s="10" t="n">
        <f aca="false">$F21</f>
        <v>-20000</v>
      </c>
      <c r="W21" s="43" t="n">
        <f aca="false">$G21</f>
        <v>0.1254</v>
      </c>
      <c r="X21" s="63" t="n">
        <f aca="false">V21*W21*X$7</f>
        <v>-77748</v>
      </c>
      <c r="Y21" s="10" t="n">
        <f aca="false">$F21</f>
        <v>-20000</v>
      </c>
      <c r="Z21" s="43" t="n">
        <f aca="false">$G21</f>
        <v>0.1254</v>
      </c>
      <c r="AA21" s="63" t="n">
        <f aca="false">Y21*Z21*AA$7</f>
        <v>-75240</v>
      </c>
      <c r="AB21" s="10" t="n">
        <f aca="false">$F21</f>
        <v>-20000</v>
      </c>
      <c r="AC21" s="43" t="n">
        <f aca="false">$G21</f>
        <v>0.1254</v>
      </c>
      <c r="AD21" s="63" t="n">
        <f aca="false">AB21*AC21*AD$7</f>
        <v>-77748</v>
      </c>
      <c r="AE21" s="10" t="n">
        <f aca="false">$F21</f>
        <v>-20000</v>
      </c>
      <c r="AF21" s="43" t="n">
        <f aca="false">$G21</f>
        <v>0.1254</v>
      </c>
      <c r="AG21" s="63" t="n">
        <f aca="false">AE21*AF21*AG$7</f>
        <v>-77748</v>
      </c>
      <c r="AH21" s="10" t="n">
        <f aca="false">$F21</f>
        <v>-20000</v>
      </c>
      <c r="AI21" s="43" t="n">
        <f aca="false">$G21</f>
        <v>0.1254</v>
      </c>
      <c r="AJ21" s="63" t="n">
        <f aca="false">AH21*AI21*AJ$7</f>
        <v>-75240</v>
      </c>
      <c r="AK21" s="10" t="n">
        <f aca="false">$F21</f>
        <v>-20000</v>
      </c>
      <c r="AL21" s="43" t="n">
        <f aca="false">$G21</f>
        <v>0.1254</v>
      </c>
      <c r="AM21" s="63" t="n">
        <f aca="false">AK21*AL21*AM$7</f>
        <v>-77748</v>
      </c>
      <c r="AN21" s="10" t="n">
        <f aca="false">$F21</f>
        <v>-20000</v>
      </c>
      <c r="AO21" s="43" t="n">
        <f aca="false">$G21</f>
        <v>0.1254</v>
      </c>
      <c r="AP21" s="63" t="n">
        <f aca="false">AN21*AO21*AP$7</f>
        <v>-75240</v>
      </c>
      <c r="AQ21" s="10" t="n">
        <f aca="false">$F21</f>
        <v>-20000</v>
      </c>
      <c r="AR21" s="43" t="n">
        <f aca="false">$G21</f>
        <v>0.1254</v>
      </c>
      <c r="AS21" s="63" t="n">
        <f aca="false">AQ21*AR21*AS$7</f>
        <v>-77748</v>
      </c>
      <c r="AT21" s="63"/>
      <c r="AV21" s="65" t="n">
        <f aca="false">AS21+AP21+AM21+AJ21+AG21+AD21+AA21+X21+U21+R21+O21+L21</f>
        <v>-837672</v>
      </c>
      <c r="AW21" s="812"/>
      <c r="AY21" s="812"/>
      <c r="BB21" s="812"/>
    </row>
    <row r="22" customFormat="false" ht="12.75" hidden="true" customHeight="false" outlineLevel="0" collapsed="false">
      <c r="A22" s="814" t="n">
        <v>26511</v>
      </c>
      <c r="B22" s="25" t="s">
        <v>151</v>
      </c>
      <c r="C22" s="0" t="n">
        <v>2001</v>
      </c>
      <c r="D22" s="809" t="n">
        <v>36465</v>
      </c>
      <c r="E22" s="810" t="n">
        <v>37560</v>
      </c>
      <c r="F22" s="7" t="n">
        <v>-21000</v>
      </c>
      <c r="G22" s="811" t="n">
        <v>0.0829</v>
      </c>
      <c r="H22" s="25" t="n">
        <v>0.0246</v>
      </c>
      <c r="I22" s="43" t="n">
        <f aca="false">SUM(G22:H22)</f>
        <v>0.1075</v>
      </c>
      <c r="J22" s="10" t="n">
        <f aca="false">$F22</f>
        <v>-21000</v>
      </c>
      <c r="K22" s="43" t="n">
        <f aca="false">$G22</f>
        <v>0.0829</v>
      </c>
      <c r="L22" s="63" t="n">
        <f aca="false">J22*K22*L$7</f>
        <v>-53967.9</v>
      </c>
      <c r="M22" s="10" t="n">
        <f aca="false">$F22</f>
        <v>-21000</v>
      </c>
      <c r="N22" s="43" t="n">
        <f aca="false">$G22</f>
        <v>0.0829</v>
      </c>
      <c r="O22" s="63" t="n">
        <f aca="false">M22*N22*O$7</f>
        <v>-48745.2</v>
      </c>
      <c r="P22" s="10" t="n">
        <f aca="false">$F22</f>
        <v>-21000</v>
      </c>
      <c r="Q22" s="43" t="n">
        <f aca="false">$G22</f>
        <v>0.0829</v>
      </c>
      <c r="R22" s="63" t="n">
        <f aca="false">P22*Q22*R$7</f>
        <v>-53967.9</v>
      </c>
      <c r="S22" s="10" t="n">
        <f aca="false">$F22</f>
        <v>-21000</v>
      </c>
      <c r="T22" s="43" t="n">
        <f aca="false">$G22</f>
        <v>0.0829</v>
      </c>
      <c r="U22" s="63" t="n">
        <f aca="false">S22*T22*U$7</f>
        <v>-52227</v>
      </c>
      <c r="V22" s="10" t="n">
        <f aca="false">$F22</f>
        <v>-21000</v>
      </c>
      <c r="W22" s="43" t="n">
        <f aca="false">$G22</f>
        <v>0.0829</v>
      </c>
      <c r="X22" s="63" t="n">
        <f aca="false">V22*W22*X$7</f>
        <v>-53967.9</v>
      </c>
      <c r="Y22" s="10" t="n">
        <f aca="false">$F22</f>
        <v>-21000</v>
      </c>
      <c r="Z22" s="43" t="n">
        <f aca="false">$G22</f>
        <v>0.0829</v>
      </c>
      <c r="AA22" s="63" t="n">
        <f aca="false">Y22*Z22*AA$7</f>
        <v>-52227</v>
      </c>
      <c r="AB22" s="10" t="n">
        <f aca="false">$F22</f>
        <v>-21000</v>
      </c>
      <c r="AC22" s="43" t="n">
        <f aca="false">$G22</f>
        <v>0.0829</v>
      </c>
      <c r="AD22" s="63" t="n">
        <f aca="false">AB22*AC22*AD$7</f>
        <v>-53967.9</v>
      </c>
      <c r="AE22" s="10" t="n">
        <f aca="false">$F22</f>
        <v>-21000</v>
      </c>
      <c r="AF22" s="43" t="n">
        <f aca="false">$G22</f>
        <v>0.0829</v>
      </c>
      <c r="AG22" s="63" t="n">
        <f aca="false">AE22*AF22*AG$7</f>
        <v>-53967.9</v>
      </c>
      <c r="AH22" s="10" t="n">
        <f aca="false">$F22</f>
        <v>-21000</v>
      </c>
      <c r="AI22" s="43" t="n">
        <f aca="false">$G22</f>
        <v>0.0829</v>
      </c>
      <c r="AJ22" s="63" t="n">
        <f aca="false">AH22*AI22*AJ$7</f>
        <v>-52227</v>
      </c>
      <c r="AK22" s="10" t="n">
        <f aca="false">$F22</f>
        <v>-21000</v>
      </c>
      <c r="AL22" s="43" t="n">
        <f aca="false">$G22</f>
        <v>0.0829</v>
      </c>
      <c r="AM22" s="63" t="n">
        <f aca="false">AK22*AL22*AM$7</f>
        <v>-53967.9</v>
      </c>
      <c r="AN22" s="10" t="n">
        <f aca="false">$F22</f>
        <v>-21000</v>
      </c>
      <c r="AO22" s="43" t="n">
        <f aca="false">$G22</f>
        <v>0.0829</v>
      </c>
      <c r="AP22" s="63" t="n">
        <f aca="false">AN22*AO22*AP$7</f>
        <v>-52227</v>
      </c>
      <c r="AQ22" s="10" t="n">
        <f aca="false">$F22</f>
        <v>-21000</v>
      </c>
      <c r="AR22" s="43" t="n">
        <f aca="false">$G22</f>
        <v>0.0829</v>
      </c>
      <c r="AS22" s="63" t="n">
        <f aca="false">AQ22*AR22*AS$7</f>
        <v>-53967.9</v>
      </c>
      <c r="AT22" s="63"/>
      <c r="AV22" s="65" t="n">
        <f aca="false">AS22+AP22+AM22+AJ22+AG22+AD22+AA22+X22+U22+R22+O22+L22</f>
        <v>-635428.5</v>
      </c>
      <c r="AW22" s="812"/>
      <c r="AY22" s="812"/>
      <c r="BB22" s="812"/>
    </row>
    <row r="23" customFormat="false" ht="12.75" hidden="true" customHeight="false" outlineLevel="0" collapsed="false">
      <c r="A23" s="814" t="n">
        <v>26683</v>
      </c>
      <c r="B23" s="25" t="s">
        <v>645</v>
      </c>
      <c r="C23" s="0" t="n">
        <v>2001</v>
      </c>
      <c r="D23" s="809" t="n">
        <v>36220</v>
      </c>
      <c r="E23" s="810" t="n">
        <v>36981</v>
      </c>
      <c r="F23" s="155" t="n">
        <v>-8000</v>
      </c>
      <c r="G23" s="811" t="n">
        <v>0.1274</v>
      </c>
      <c r="H23" s="25" t="n">
        <v>0.0246</v>
      </c>
      <c r="I23" s="43" t="n">
        <f aca="false">SUM(G23:H23)</f>
        <v>0.152</v>
      </c>
      <c r="J23" s="10" t="n">
        <f aca="false">$F23</f>
        <v>-8000</v>
      </c>
      <c r="K23" s="43" t="n">
        <f aca="false">$G23</f>
        <v>0.1274</v>
      </c>
      <c r="L23" s="63" t="n">
        <f aca="false">J23*K23*L$7</f>
        <v>-31595.2</v>
      </c>
      <c r="M23" s="10" t="n">
        <f aca="false">$F23</f>
        <v>-8000</v>
      </c>
      <c r="N23" s="43" t="n">
        <f aca="false">$G23</f>
        <v>0.1274</v>
      </c>
      <c r="O23" s="63" t="n">
        <f aca="false">M23*N23*O$7</f>
        <v>-28537.6</v>
      </c>
      <c r="P23" s="10" t="n">
        <f aca="false">$F23</f>
        <v>-8000</v>
      </c>
      <c r="Q23" s="43" t="n">
        <f aca="false">$G23</f>
        <v>0.1274</v>
      </c>
      <c r="R23" s="63" t="n">
        <f aca="false">P23*Q23*R$7</f>
        <v>-31595.2</v>
      </c>
      <c r="S23" s="10" t="n">
        <v>0</v>
      </c>
      <c r="T23" s="43" t="n">
        <f aca="false">$G23</f>
        <v>0.1274</v>
      </c>
      <c r="U23" s="63" t="n">
        <f aca="false">S23*T23*U$7</f>
        <v>0</v>
      </c>
      <c r="V23" s="10" t="n">
        <v>0</v>
      </c>
      <c r="W23" s="43" t="n">
        <f aca="false">$G23</f>
        <v>0.1274</v>
      </c>
      <c r="X23" s="63" t="n">
        <f aca="false">V23*W23*X$7</f>
        <v>0</v>
      </c>
      <c r="Y23" s="10" t="n">
        <v>0</v>
      </c>
      <c r="Z23" s="43" t="n">
        <f aca="false">$G23</f>
        <v>0.1274</v>
      </c>
      <c r="AA23" s="63" t="n">
        <f aca="false">Y23*Z23*AA$7</f>
        <v>0</v>
      </c>
      <c r="AB23" s="10" t="n">
        <v>0</v>
      </c>
      <c r="AC23" s="43" t="n">
        <f aca="false">$G23</f>
        <v>0.1274</v>
      </c>
      <c r="AD23" s="63" t="n">
        <f aca="false">AB23*AC23*AD$7</f>
        <v>0</v>
      </c>
      <c r="AE23" s="10" t="n">
        <v>0</v>
      </c>
      <c r="AF23" s="43" t="n">
        <f aca="false">$G23</f>
        <v>0.1274</v>
      </c>
      <c r="AG23" s="63" t="n">
        <f aca="false">AE23*AF23*AG$7</f>
        <v>0</v>
      </c>
      <c r="AH23" s="10" t="n">
        <v>0</v>
      </c>
      <c r="AI23" s="43" t="n">
        <f aca="false">$G23</f>
        <v>0.1274</v>
      </c>
      <c r="AJ23" s="63" t="n">
        <f aca="false">AH23*AI23*AJ$7</f>
        <v>0</v>
      </c>
      <c r="AK23" s="10" t="n">
        <v>0</v>
      </c>
      <c r="AL23" s="43" t="n">
        <f aca="false">$G23</f>
        <v>0.1274</v>
      </c>
      <c r="AM23" s="63" t="n">
        <f aca="false">AK23*AL23*AM$7</f>
        <v>0</v>
      </c>
      <c r="AN23" s="10" t="n">
        <v>0</v>
      </c>
      <c r="AO23" s="43" t="n">
        <f aca="false">$G23</f>
        <v>0.1274</v>
      </c>
      <c r="AP23" s="63" t="n">
        <f aca="false">AN23*AO23*AP$7</f>
        <v>0</v>
      </c>
      <c r="AQ23" s="10" t="n">
        <v>0</v>
      </c>
      <c r="AR23" s="43" t="n">
        <f aca="false">$G23</f>
        <v>0.1274</v>
      </c>
      <c r="AS23" s="63" t="n">
        <f aca="false">AQ23*AR23*AS$7</f>
        <v>0</v>
      </c>
      <c r="AT23" s="63"/>
      <c r="AV23" s="65" t="n">
        <f aca="false">AS23+AP23+AM23+AJ23+AG23+AD23+AA23+X23+U23+R23+O23+L23</f>
        <v>-91728</v>
      </c>
      <c r="AW23" s="812"/>
      <c r="AY23" s="812"/>
      <c r="BB23" s="812"/>
    </row>
    <row r="24" customFormat="false" ht="12.75" hidden="true" customHeight="false" outlineLevel="0" collapsed="false">
      <c r="A24" s="814" t="n">
        <v>26758</v>
      </c>
      <c r="B24" s="25" t="s">
        <v>564</v>
      </c>
      <c r="C24" s="0" t="n">
        <v>2001</v>
      </c>
      <c r="D24" s="809" t="n">
        <v>36647</v>
      </c>
      <c r="E24" s="810" t="n">
        <v>38472</v>
      </c>
      <c r="F24" s="155" t="n">
        <v>-40000</v>
      </c>
      <c r="G24" s="811" t="n">
        <v>0.0866</v>
      </c>
      <c r="H24" s="25" t="n">
        <v>0.0246</v>
      </c>
      <c r="I24" s="43" t="n">
        <f aca="false">SUM(G24:H24)</f>
        <v>0.1112</v>
      </c>
      <c r="J24" s="10" t="n">
        <f aca="false">$F24</f>
        <v>-40000</v>
      </c>
      <c r="K24" s="43" t="n">
        <f aca="false">$G24</f>
        <v>0.0866</v>
      </c>
      <c r="L24" s="63" t="n">
        <f aca="false">J24*K24*L$7</f>
        <v>-107384</v>
      </c>
      <c r="M24" s="10" t="n">
        <f aca="false">$F24</f>
        <v>-40000</v>
      </c>
      <c r="N24" s="43" t="n">
        <f aca="false">$G24</f>
        <v>0.0866</v>
      </c>
      <c r="O24" s="63" t="n">
        <f aca="false">M24*N24*O$7</f>
        <v>-96992</v>
      </c>
      <c r="P24" s="10" t="n">
        <f aca="false">$F24</f>
        <v>-40000</v>
      </c>
      <c r="Q24" s="43" t="n">
        <f aca="false">$G24</f>
        <v>0.0866</v>
      </c>
      <c r="R24" s="63" t="n">
        <f aca="false">P24*Q24*R$7</f>
        <v>-107384</v>
      </c>
      <c r="S24" s="10" t="n">
        <f aca="false">$F24</f>
        <v>-40000</v>
      </c>
      <c r="T24" s="43" t="n">
        <f aca="false">$G24</f>
        <v>0.0866</v>
      </c>
      <c r="U24" s="63" t="n">
        <f aca="false">S24*T24*U$7</f>
        <v>-103920</v>
      </c>
      <c r="V24" s="10" t="n">
        <f aca="false">$F24</f>
        <v>-40000</v>
      </c>
      <c r="W24" s="43" t="n">
        <f aca="false">$G24</f>
        <v>0.0866</v>
      </c>
      <c r="X24" s="63" t="n">
        <f aca="false">V24*W24*X$7</f>
        <v>-107384</v>
      </c>
      <c r="Y24" s="10" t="n">
        <f aca="false">$F24</f>
        <v>-40000</v>
      </c>
      <c r="Z24" s="43" t="n">
        <f aca="false">$G24</f>
        <v>0.0866</v>
      </c>
      <c r="AA24" s="63" t="n">
        <f aca="false">Y24*Z24*AA$7</f>
        <v>-103920</v>
      </c>
      <c r="AB24" s="10" t="n">
        <f aca="false">$F24</f>
        <v>-40000</v>
      </c>
      <c r="AC24" s="43" t="n">
        <f aca="false">$G24</f>
        <v>0.0866</v>
      </c>
      <c r="AD24" s="63" t="n">
        <f aca="false">AB24*AC24*AD$7</f>
        <v>-107384</v>
      </c>
      <c r="AE24" s="10" t="n">
        <f aca="false">$F24</f>
        <v>-40000</v>
      </c>
      <c r="AF24" s="43" t="n">
        <f aca="false">$G24</f>
        <v>0.0866</v>
      </c>
      <c r="AG24" s="63" t="n">
        <f aca="false">AE24*AF24*AG$7</f>
        <v>-107384</v>
      </c>
      <c r="AH24" s="10" t="n">
        <f aca="false">$F24</f>
        <v>-40000</v>
      </c>
      <c r="AI24" s="43" t="n">
        <f aca="false">$G24</f>
        <v>0.0866</v>
      </c>
      <c r="AJ24" s="63" t="n">
        <f aca="false">AH24*AI24*AJ$7</f>
        <v>-103920</v>
      </c>
      <c r="AK24" s="10" t="n">
        <f aca="false">$F24</f>
        <v>-40000</v>
      </c>
      <c r="AL24" s="43" t="n">
        <f aca="false">$G24</f>
        <v>0.0866</v>
      </c>
      <c r="AM24" s="63" t="n">
        <f aca="false">AK24*AL24*AM$7</f>
        <v>-107384</v>
      </c>
      <c r="AN24" s="10" t="n">
        <f aca="false">$F24</f>
        <v>-40000</v>
      </c>
      <c r="AO24" s="43" t="n">
        <f aca="false">$G24</f>
        <v>0.0866</v>
      </c>
      <c r="AP24" s="63" t="n">
        <f aca="false">AN24*AO24*AP$7</f>
        <v>-103920</v>
      </c>
      <c r="AQ24" s="7" t="n">
        <f aca="false">$F24</f>
        <v>-40000</v>
      </c>
      <c r="AR24" s="43" t="n">
        <f aca="false">$G24</f>
        <v>0.0866</v>
      </c>
      <c r="AS24" s="63" t="n">
        <f aca="false">AQ24*AR24*AS$7</f>
        <v>-107384</v>
      </c>
      <c r="AT24" s="63"/>
      <c r="AV24" s="65" t="n">
        <f aca="false">AS24+AP24+AM24+AJ24+AG24+AD24+AA24+X24+U24+R24+O24+L24</f>
        <v>-1264360</v>
      </c>
      <c r="AW24" s="812"/>
      <c r="AY24" s="812"/>
      <c r="BB24" s="812"/>
    </row>
    <row r="25" customFormat="false" ht="12.75" hidden="true" customHeight="false" outlineLevel="0" collapsed="false">
      <c r="A25" s="815" t="n">
        <v>26490</v>
      </c>
      <c r="B25" s="225" t="s">
        <v>133</v>
      </c>
      <c r="C25" s="0" t="n">
        <v>2001</v>
      </c>
      <c r="D25" s="225" t="s">
        <v>719</v>
      </c>
      <c r="E25" s="815"/>
      <c r="F25" s="155" t="n">
        <v>-70000</v>
      </c>
      <c r="G25" s="816" t="n">
        <v>0.1254</v>
      </c>
      <c r="H25" s="225" t="n">
        <v>0.0246</v>
      </c>
      <c r="I25" s="43" t="n">
        <f aca="false">SUM(G25:H25)</f>
        <v>0.15</v>
      </c>
      <c r="J25" s="10" t="n">
        <v>0</v>
      </c>
      <c r="K25" s="43" t="n">
        <f aca="false">$G25</f>
        <v>0.1254</v>
      </c>
      <c r="L25" s="63" t="n">
        <f aca="false">J25*K25*L$7</f>
        <v>0</v>
      </c>
      <c r="M25" s="10" t="n">
        <v>0</v>
      </c>
      <c r="N25" s="43" t="n">
        <f aca="false">$G25</f>
        <v>0.1254</v>
      </c>
      <c r="O25" s="63" t="n">
        <f aca="false">M25*N25*O$7</f>
        <v>0</v>
      </c>
      <c r="P25" s="10" t="n">
        <v>0</v>
      </c>
      <c r="Q25" s="43" t="n">
        <f aca="false">$G25</f>
        <v>0.1254</v>
      </c>
      <c r="R25" s="63" t="n">
        <f aca="false">P25*Q25*R$7</f>
        <v>0</v>
      </c>
      <c r="S25" s="10" t="n">
        <v>0</v>
      </c>
      <c r="T25" s="43" t="n">
        <f aca="false">$G25</f>
        <v>0.1254</v>
      </c>
      <c r="U25" s="63" t="n">
        <f aca="false">S25*T25*U$7</f>
        <v>0</v>
      </c>
      <c r="V25" s="10" t="n">
        <v>0</v>
      </c>
      <c r="W25" s="43" t="n">
        <f aca="false">$G25</f>
        <v>0.1254</v>
      </c>
      <c r="X25" s="63" t="n">
        <f aca="false">V25*W25*X$7</f>
        <v>0</v>
      </c>
      <c r="Y25" s="10" t="n">
        <v>0</v>
      </c>
      <c r="Z25" s="43" t="n">
        <f aca="false">$G25</f>
        <v>0.1254</v>
      </c>
      <c r="AA25" s="63" t="n">
        <f aca="false">Y25*Z25*AA$7</f>
        <v>0</v>
      </c>
      <c r="AB25" s="10" t="n">
        <v>0</v>
      </c>
      <c r="AC25" s="43" t="n">
        <f aca="false">$G25</f>
        <v>0.1254</v>
      </c>
      <c r="AD25" s="63" t="n">
        <f aca="false">AB25*AC25*AD$7</f>
        <v>0</v>
      </c>
      <c r="AE25" s="10" t="n">
        <v>0</v>
      </c>
      <c r="AF25" s="43" t="n">
        <f aca="false">$G25</f>
        <v>0.1254</v>
      </c>
      <c r="AG25" s="63" t="n">
        <f aca="false">AE25*AF25*AG$7</f>
        <v>0</v>
      </c>
      <c r="AH25" s="10" t="n">
        <v>0</v>
      </c>
      <c r="AI25" s="43" t="n">
        <f aca="false">$G25</f>
        <v>0.1254</v>
      </c>
      <c r="AJ25" s="63" t="n">
        <f aca="false">AH25*AI25*AJ$7</f>
        <v>0</v>
      </c>
      <c r="AK25" s="10" t="n">
        <v>0</v>
      </c>
      <c r="AL25" s="43" t="n">
        <f aca="false">$G25</f>
        <v>0.1254</v>
      </c>
      <c r="AM25" s="63" t="n">
        <f aca="false">AK25*AL25*AM$7</f>
        <v>0</v>
      </c>
      <c r="AN25" s="10" t="n">
        <f aca="false">$F25</f>
        <v>-70000</v>
      </c>
      <c r="AO25" s="43" t="n">
        <f aca="false">$G25</f>
        <v>0.1254</v>
      </c>
      <c r="AP25" s="63" t="n">
        <f aca="false">AN25*AO25*AP$7</f>
        <v>-263340</v>
      </c>
      <c r="AQ25" s="10" t="n">
        <f aca="false">$F25</f>
        <v>-70000</v>
      </c>
      <c r="AR25" s="43" t="n">
        <f aca="false">$G25</f>
        <v>0.1254</v>
      </c>
      <c r="AS25" s="63" t="n">
        <f aca="false">AQ25*AR25*AS$7</f>
        <v>-272118</v>
      </c>
      <c r="AT25" s="63"/>
      <c r="AV25" s="65" t="n">
        <f aca="false">AS25+AP25+AM25+AJ25+AG25+AD25+AA25+X25+U25+R25+O25+L25</f>
        <v>-535458</v>
      </c>
      <c r="AW25" s="812"/>
      <c r="AY25" s="812"/>
      <c r="BB25" s="812"/>
    </row>
    <row r="26" customFormat="false" ht="12.75" hidden="true" customHeight="false" outlineLevel="0" collapsed="false">
      <c r="A26" s="815" t="n">
        <v>26683</v>
      </c>
      <c r="B26" s="225" t="s">
        <v>645</v>
      </c>
      <c r="C26" s="0" t="n">
        <v>2001</v>
      </c>
      <c r="D26" s="225" t="s">
        <v>719</v>
      </c>
      <c r="E26" s="815"/>
      <c r="F26" s="772" t="n">
        <v>-8000</v>
      </c>
      <c r="G26" s="816" t="n">
        <v>0.1254</v>
      </c>
      <c r="H26" s="225" t="n">
        <v>0.0246</v>
      </c>
      <c r="I26" s="43" t="n">
        <f aca="false">SUM(G26:H26)</f>
        <v>0.15</v>
      </c>
      <c r="J26" s="10" t="n">
        <v>0</v>
      </c>
      <c r="K26" s="43" t="n">
        <f aca="false">$G26</f>
        <v>0.1254</v>
      </c>
      <c r="L26" s="63" t="n">
        <f aca="false">J26*K26*L$7</f>
        <v>0</v>
      </c>
      <c r="M26" s="10" t="n">
        <v>0</v>
      </c>
      <c r="N26" s="43" t="n">
        <f aca="false">$G26</f>
        <v>0.1254</v>
      </c>
      <c r="O26" s="63" t="n">
        <f aca="false">M26*N26*O$7</f>
        <v>0</v>
      </c>
      <c r="P26" s="10" t="n">
        <v>0</v>
      </c>
      <c r="Q26" s="43" t="n">
        <f aca="false">$G26</f>
        <v>0.1254</v>
      </c>
      <c r="R26" s="63" t="n">
        <f aca="false">P26*Q26*R$7</f>
        <v>0</v>
      </c>
      <c r="S26" s="10" t="n">
        <f aca="false">$F26</f>
        <v>-8000</v>
      </c>
      <c r="T26" s="43" t="n">
        <f aca="false">$G26</f>
        <v>0.1254</v>
      </c>
      <c r="U26" s="63" t="n">
        <f aca="false">S26*T26*U$7</f>
        <v>-30096</v>
      </c>
      <c r="V26" s="10" t="n">
        <f aca="false">$F26</f>
        <v>-8000</v>
      </c>
      <c r="W26" s="43" t="n">
        <f aca="false">$G26</f>
        <v>0.1254</v>
      </c>
      <c r="X26" s="63" t="n">
        <f aca="false">V26*W26*X$7</f>
        <v>-31099.2</v>
      </c>
      <c r="Y26" s="10" t="n">
        <f aca="false">$F26</f>
        <v>-8000</v>
      </c>
      <c r="Z26" s="43" t="n">
        <f aca="false">$G26</f>
        <v>0.1254</v>
      </c>
      <c r="AA26" s="63" t="n">
        <f aca="false">Y26*Z26*AA$7</f>
        <v>-30096</v>
      </c>
      <c r="AB26" s="10" t="n">
        <f aca="false">$F26</f>
        <v>-8000</v>
      </c>
      <c r="AC26" s="43" t="n">
        <f aca="false">$G26</f>
        <v>0.1254</v>
      </c>
      <c r="AD26" s="63" t="n">
        <f aca="false">AB26*AC26*AD$7</f>
        <v>-31099.2</v>
      </c>
      <c r="AE26" s="10" t="n">
        <f aca="false">$F26</f>
        <v>-8000</v>
      </c>
      <c r="AF26" s="43" t="n">
        <f aca="false">$G26</f>
        <v>0.1254</v>
      </c>
      <c r="AG26" s="63" t="n">
        <f aca="false">AE26*AF26*AG$7</f>
        <v>-31099.2</v>
      </c>
      <c r="AH26" s="10" t="n">
        <f aca="false">$F26</f>
        <v>-8000</v>
      </c>
      <c r="AI26" s="43" t="n">
        <f aca="false">$G26</f>
        <v>0.1254</v>
      </c>
      <c r="AJ26" s="63" t="n">
        <f aca="false">AH26*AI26*AJ$7</f>
        <v>-30096</v>
      </c>
      <c r="AK26" s="10" t="n">
        <f aca="false">$F26</f>
        <v>-8000</v>
      </c>
      <c r="AL26" s="43" t="n">
        <f aca="false">$G26</f>
        <v>0.1254</v>
      </c>
      <c r="AM26" s="63" t="n">
        <f aca="false">AK26*AL26*AM$7</f>
        <v>-31099.2</v>
      </c>
      <c r="AN26" s="10" t="n">
        <f aca="false">$F26</f>
        <v>-8000</v>
      </c>
      <c r="AO26" s="43" t="n">
        <f aca="false">$G26</f>
        <v>0.1254</v>
      </c>
      <c r="AP26" s="63" t="n">
        <f aca="false">AN26*AO26*AP$7</f>
        <v>-30096</v>
      </c>
      <c r="AQ26" s="10" t="n">
        <f aca="false">$F26</f>
        <v>-8000</v>
      </c>
      <c r="AR26" s="43" t="n">
        <f aca="false">$G26</f>
        <v>0.1254</v>
      </c>
      <c r="AS26" s="63" t="n">
        <f aca="false">AQ26*AR26*AS$7</f>
        <v>-31099.2</v>
      </c>
      <c r="AT26" s="63"/>
      <c r="AV26" s="65" t="n">
        <f aca="false">AS26+AP26+AM26+AJ26+AG26+AD26+AA26+X26+U26+R26+O26+L26</f>
        <v>-275880</v>
      </c>
      <c r="AW26" s="812"/>
      <c r="AY26" s="812"/>
      <c r="BB26" s="812"/>
    </row>
    <row r="27" customFormat="false" ht="12.75" hidden="true" customHeight="false" outlineLevel="0" collapsed="false">
      <c r="A27" s="815"/>
      <c r="B27" s="41" t="s">
        <v>645</v>
      </c>
      <c r="C27" s="0" t="n">
        <v>2001</v>
      </c>
      <c r="D27" s="41"/>
      <c r="E27" s="817"/>
      <c r="F27" s="772" t="n">
        <v>-14000</v>
      </c>
      <c r="G27" s="818" t="n">
        <v>0.2054</v>
      </c>
      <c r="H27" s="41" t="n">
        <v>0.0246</v>
      </c>
      <c r="I27" s="43" t="n">
        <f aca="false">SUM(G27:H27)</f>
        <v>0.23</v>
      </c>
      <c r="J27" s="10" t="n">
        <v>0</v>
      </c>
      <c r="K27" s="43" t="n">
        <f aca="false">$G27</f>
        <v>0.2054</v>
      </c>
      <c r="L27" s="63" t="n">
        <f aca="false">J27*K27*L$7</f>
        <v>0</v>
      </c>
      <c r="M27" s="10" t="n">
        <v>0</v>
      </c>
      <c r="N27" s="43" t="n">
        <f aca="false">$G27</f>
        <v>0.2054</v>
      </c>
      <c r="O27" s="63" t="n">
        <f aca="false">M27*N27*O$7</f>
        <v>0</v>
      </c>
      <c r="P27" s="10" t="n">
        <v>0</v>
      </c>
      <c r="Q27" s="43" t="n">
        <f aca="false">$G27</f>
        <v>0.2054</v>
      </c>
      <c r="R27" s="63" t="n">
        <f aca="false">P27*Q27*R$7</f>
        <v>0</v>
      </c>
      <c r="S27" s="10" t="n">
        <f aca="false">$F27</f>
        <v>-14000</v>
      </c>
      <c r="T27" s="43" t="n">
        <f aca="false">$G27</f>
        <v>0.2054</v>
      </c>
      <c r="U27" s="63" t="n">
        <f aca="false">S27*T27*U$7</f>
        <v>-86268</v>
      </c>
      <c r="V27" s="10" t="n">
        <f aca="false">$F27</f>
        <v>-14000</v>
      </c>
      <c r="W27" s="43" t="n">
        <f aca="false">$G27</f>
        <v>0.2054</v>
      </c>
      <c r="X27" s="63" t="n">
        <f aca="false">V27*W27*X$7</f>
        <v>-89143.6</v>
      </c>
      <c r="Y27" s="10" t="n">
        <f aca="false">$F27</f>
        <v>-14000</v>
      </c>
      <c r="Z27" s="43" t="n">
        <f aca="false">$G27</f>
        <v>0.2054</v>
      </c>
      <c r="AA27" s="63" t="n">
        <f aca="false">Y27*Z27*AA$7</f>
        <v>-86268</v>
      </c>
      <c r="AB27" s="10" t="n">
        <f aca="false">$F27</f>
        <v>-14000</v>
      </c>
      <c r="AC27" s="43" t="n">
        <f aca="false">$G27</f>
        <v>0.2054</v>
      </c>
      <c r="AD27" s="63" t="n">
        <f aca="false">AB27*AC27*AD$7</f>
        <v>-89143.6</v>
      </c>
      <c r="AE27" s="10" t="n">
        <f aca="false">$F27</f>
        <v>-14000</v>
      </c>
      <c r="AF27" s="43" t="n">
        <f aca="false">$G27</f>
        <v>0.2054</v>
      </c>
      <c r="AG27" s="63" t="n">
        <f aca="false">AE27*AF27*AG$7</f>
        <v>-89143.6</v>
      </c>
      <c r="AH27" s="10" t="n">
        <f aca="false">$F27</f>
        <v>-14000</v>
      </c>
      <c r="AI27" s="43" t="n">
        <f aca="false">$G27</f>
        <v>0.2054</v>
      </c>
      <c r="AJ27" s="63" t="n">
        <f aca="false">AH27*AI27*AJ$7</f>
        <v>-86268</v>
      </c>
      <c r="AK27" s="10" t="n">
        <f aca="false">$F27</f>
        <v>-14000</v>
      </c>
      <c r="AL27" s="43" t="n">
        <f aca="false">$G27</f>
        <v>0.2054</v>
      </c>
      <c r="AM27" s="63" t="n">
        <f aca="false">AK27*AL27*AM$7</f>
        <v>-89143.6</v>
      </c>
      <c r="AN27" s="10" t="n">
        <v>0</v>
      </c>
      <c r="AO27" s="43" t="n">
        <f aca="false">$G27</f>
        <v>0.2054</v>
      </c>
      <c r="AP27" s="63" t="n">
        <f aca="false">AN27*AO27*AP$7</f>
        <v>0</v>
      </c>
      <c r="AQ27" s="10" t="n">
        <v>0</v>
      </c>
      <c r="AR27" s="43" t="n">
        <f aca="false">$G27</f>
        <v>0.2054</v>
      </c>
      <c r="AS27" s="63" t="n">
        <f aca="false">AQ27*AR27*AS$7</f>
        <v>0</v>
      </c>
      <c r="AT27" s="63"/>
      <c r="AV27" s="65" t="n">
        <f aca="false">AS27+AP27+AM27+AJ27+AG27+AD27+AA27+X27+U27+R27+O27+L27</f>
        <v>-615378.4</v>
      </c>
      <c r="AW27" s="812"/>
      <c r="AY27" s="812"/>
      <c r="BB27" s="812"/>
    </row>
    <row r="28" customFormat="false" ht="12.75" hidden="true" customHeight="false" outlineLevel="0" collapsed="false">
      <c r="A28" s="814" t="n">
        <v>26819</v>
      </c>
      <c r="B28" s="25" t="s">
        <v>643</v>
      </c>
      <c r="C28" s="0" t="n">
        <v>2001</v>
      </c>
      <c r="D28" s="809" t="n">
        <v>36647</v>
      </c>
      <c r="E28" s="810" t="n">
        <v>38472</v>
      </c>
      <c r="F28" s="772" t="n">
        <v>-10000</v>
      </c>
      <c r="G28" s="811" t="n">
        <v>0.0954</v>
      </c>
      <c r="H28" s="25" t="n">
        <v>0.0246</v>
      </c>
      <c r="I28" s="43" t="n">
        <f aca="false">SUM(G28:H28)</f>
        <v>0.12</v>
      </c>
      <c r="J28" s="10" t="n">
        <f aca="false">$F28</f>
        <v>-10000</v>
      </c>
      <c r="K28" s="43" t="n">
        <f aca="false">$G28</f>
        <v>0.0954</v>
      </c>
      <c r="L28" s="63" t="n">
        <f aca="false">J28*K28*L$7</f>
        <v>-29574</v>
      </c>
      <c r="M28" s="10" t="n">
        <f aca="false">$F28</f>
        <v>-10000</v>
      </c>
      <c r="N28" s="43" t="n">
        <f aca="false">$G28</f>
        <v>0.0954</v>
      </c>
      <c r="O28" s="63" t="n">
        <f aca="false">M28*N28*O$7</f>
        <v>-26712</v>
      </c>
      <c r="P28" s="10" t="n">
        <f aca="false">$F28</f>
        <v>-10000</v>
      </c>
      <c r="Q28" s="43" t="n">
        <f aca="false">$G28</f>
        <v>0.0954</v>
      </c>
      <c r="R28" s="63" t="n">
        <f aca="false">P28*Q28*R$7</f>
        <v>-29574</v>
      </c>
      <c r="S28" s="10" t="n">
        <f aca="false">$F28</f>
        <v>-10000</v>
      </c>
      <c r="T28" s="43" t="n">
        <f aca="false">$G28</f>
        <v>0.0954</v>
      </c>
      <c r="U28" s="63" t="n">
        <f aca="false">S28*T28*U$7</f>
        <v>-28620</v>
      </c>
      <c r="V28" s="10" t="n">
        <f aca="false">$F28</f>
        <v>-10000</v>
      </c>
      <c r="W28" s="43" t="n">
        <f aca="false">$G28</f>
        <v>0.0954</v>
      </c>
      <c r="X28" s="63" t="n">
        <f aca="false">V28*W28*X$7</f>
        <v>-29574</v>
      </c>
      <c r="Y28" s="10" t="n">
        <f aca="false">$F28</f>
        <v>-10000</v>
      </c>
      <c r="Z28" s="43" t="n">
        <f aca="false">$G28</f>
        <v>0.0954</v>
      </c>
      <c r="AA28" s="63" t="n">
        <f aca="false">Y28*Z28*AA$7</f>
        <v>-28620</v>
      </c>
      <c r="AB28" s="10" t="n">
        <f aca="false">$F28</f>
        <v>-10000</v>
      </c>
      <c r="AC28" s="43" t="n">
        <f aca="false">$G28</f>
        <v>0.0954</v>
      </c>
      <c r="AD28" s="63" t="n">
        <f aca="false">AB28*AC28*AD$7</f>
        <v>-29574</v>
      </c>
      <c r="AE28" s="10" t="n">
        <f aca="false">$F28</f>
        <v>-10000</v>
      </c>
      <c r="AF28" s="43" t="n">
        <f aca="false">$G28</f>
        <v>0.0954</v>
      </c>
      <c r="AG28" s="63" t="n">
        <f aca="false">AE28*AF28*AG$7</f>
        <v>-29574</v>
      </c>
      <c r="AH28" s="10" t="n">
        <f aca="false">$F28</f>
        <v>-10000</v>
      </c>
      <c r="AI28" s="43" t="n">
        <f aca="false">$G28</f>
        <v>0.0954</v>
      </c>
      <c r="AJ28" s="63" t="n">
        <f aca="false">AH28*AI28*AJ$7</f>
        <v>-28620</v>
      </c>
      <c r="AK28" s="10" t="n">
        <f aca="false">$F28</f>
        <v>-10000</v>
      </c>
      <c r="AL28" s="43" t="n">
        <f aca="false">$G28</f>
        <v>0.0954</v>
      </c>
      <c r="AM28" s="63" t="n">
        <f aca="false">AK28*AL28*AM$7</f>
        <v>-29574</v>
      </c>
      <c r="AN28" s="10" t="n">
        <f aca="false">$F28</f>
        <v>-10000</v>
      </c>
      <c r="AO28" s="43" t="n">
        <f aca="false">$G28</f>
        <v>0.0954</v>
      </c>
      <c r="AP28" s="63" t="n">
        <f aca="false">AN28*AO28*AP$7</f>
        <v>-28620</v>
      </c>
      <c r="AQ28" s="10" t="n">
        <f aca="false">$F28</f>
        <v>-10000</v>
      </c>
      <c r="AR28" s="43" t="n">
        <f aca="false">$G28</f>
        <v>0.0954</v>
      </c>
      <c r="AS28" s="63" t="n">
        <f aca="false">AQ28*AR28*AS$7</f>
        <v>-29574</v>
      </c>
      <c r="AT28" s="63"/>
      <c r="AV28" s="65" t="n">
        <f aca="false">AS28+AP28+AM28+AJ28+AG28+AD28+AA28+X28+U28+R28+O28+L28</f>
        <v>-348210</v>
      </c>
      <c r="AW28" s="812"/>
      <c r="AY28" s="812"/>
      <c r="BB28" s="812"/>
    </row>
    <row r="29" customFormat="false" ht="12.75" hidden="true" customHeight="false" outlineLevel="0" collapsed="false">
      <c r="A29" s="819" t="s">
        <v>741</v>
      </c>
      <c r="B29" s="225"/>
      <c r="D29" s="225"/>
      <c r="E29" s="775"/>
      <c r="F29" s="776"/>
      <c r="G29" s="607"/>
      <c r="H29" s="607"/>
      <c r="J29" s="10"/>
      <c r="L29" s="63"/>
      <c r="M29" s="10"/>
      <c r="N29" s="43"/>
      <c r="O29" s="63"/>
      <c r="P29" s="10"/>
      <c r="Q29" s="43"/>
      <c r="R29" s="63"/>
      <c r="S29" s="10"/>
      <c r="T29" s="43"/>
      <c r="U29" s="63"/>
      <c r="V29" s="10"/>
      <c r="W29" s="43"/>
      <c r="X29" s="63"/>
      <c r="Y29" s="10"/>
      <c r="Z29" s="43"/>
      <c r="AA29" s="63"/>
      <c r="AB29" s="10"/>
      <c r="AC29" s="43"/>
      <c r="AD29" s="63"/>
      <c r="AE29" s="10"/>
      <c r="AF29" s="43"/>
      <c r="AG29" s="63"/>
      <c r="AH29" s="10"/>
      <c r="AI29" s="43"/>
      <c r="AJ29" s="63"/>
      <c r="AK29" s="10"/>
      <c r="AL29" s="43"/>
      <c r="AM29" s="63"/>
      <c r="AN29" s="10"/>
      <c r="AO29" s="43"/>
      <c r="AP29" s="63"/>
      <c r="AQ29" s="10"/>
      <c r="AR29" s="43"/>
      <c r="AS29" s="63"/>
      <c r="AT29" s="63"/>
      <c r="AV29" s="65"/>
      <c r="AW29" s="812"/>
      <c r="AY29" s="812"/>
      <c r="BB29" s="812"/>
    </row>
    <row r="30" customFormat="false" ht="12.75" hidden="true" customHeight="false" outlineLevel="0" collapsed="false">
      <c r="A30" s="814" t="n">
        <v>25924</v>
      </c>
      <c r="B30" s="25" t="s">
        <v>742</v>
      </c>
      <c r="C30" s="0" t="n">
        <v>2001</v>
      </c>
      <c r="D30" s="25"/>
      <c r="E30" s="810" t="n">
        <v>39141</v>
      </c>
      <c r="F30" s="820" t="n">
        <v>-20000</v>
      </c>
      <c r="G30" s="811" t="n">
        <f aca="false">0.2605+0.0443+0.0053+0.0007</f>
        <v>0.3108</v>
      </c>
      <c r="H30" s="25" t="n">
        <v>0.0269</v>
      </c>
      <c r="I30" s="43" t="n">
        <f aca="false">SUM(G30:H30)</f>
        <v>0.3377</v>
      </c>
      <c r="J30" s="10" t="n">
        <f aca="false">$F30</f>
        <v>-20000</v>
      </c>
      <c r="K30" s="43" t="n">
        <f aca="false">$G30</f>
        <v>0.3108</v>
      </c>
      <c r="L30" s="63" t="n">
        <f aca="false">J30*K30*L$7</f>
        <v>-192696</v>
      </c>
      <c r="M30" s="10" t="n">
        <f aca="false">$F30</f>
        <v>-20000</v>
      </c>
      <c r="N30" s="43" t="n">
        <f aca="false">$G30</f>
        <v>0.3108</v>
      </c>
      <c r="O30" s="63" t="n">
        <f aca="false">M30*N30*O$7</f>
        <v>-174048</v>
      </c>
      <c r="P30" s="10" t="n">
        <f aca="false">$F30</f>
        <v>-20000</v>
      </c>
      <c r="Q30" s="43" t="n">
        <f aca="false">$G30</f>
        <v>0.3108</v>
      </c>
      <c r="R30" s="63" t="n">
        <f aca="false">P30*Q30*R$7</f>
        <v>-192696</v>
      </c>
      <c r="S30" s="10" t="n">
        <f aca="false">$F30</f>
        <v>-20000</v>
      </c>
      <c r="T30" s="43" t="n">
        <f aca="false">$G30</f>
        <v>0.3108</v>
      </c>
      <c r="U30" s="63" t="n">
        <f aca="false">S30*T30*U$7</f>
        <v>-186480</v>
      </c>
      <c r="V30" s="10" t="n">
        <f aca="false">$F30</f>
        <v>-20000</v>
      </c>
      <c r="W30" s="43" t="n">
        <f aca="false">$G30</f>
        <v>0.3108</v>
      </c>
      <c r="X30" s="63" t="n">
        <f aca="false">V30*W30*X$7</f>
        <v>-192696</v>
      </c>
      <c r="Y30" s="10" t="n">
        <f aca="false">$F30</f>
        <v>-20000</v>
      </c>
      <c r="Z30" s="43" t="n">
        <f aca="false">$G30</f>
        <v>0.3108</v>
      </c>
      <c r="AA30" s="63" t="n">
        <f aca="false">Y30*Z30*AA$7</f>
        <v>-186480</v>
      </c>
      <c r="AB30" s="10" t="n">
        <f aca="false">$F30</f>
        <v>-20000</v>
      </c>
      <c r="AC30" s="43" t="n">
        <f aca="false">$G30</f>
        <v>0.3108</v>
      </c>
      <c r="AD30" s="63" t="n">
        <f aca="false">AB30*AC30*AD$7</f>
        <v>-192696</v>
      </c>
      <c r="AE30" s="10" t="n">
        <f aca="false">$F30</f>
        <v>-20000</v>
      </c>
      <c r="AF30" s="43" t="n">
        <f aca="false">$G30</f>
        <v>0.3108</v>
      </c>
      <c r="AG30" s="63" t="n">
        <f aca="false">AE30*AF30*AG$7</f>
        <v>-192696</v>
      </c>
      <c r="AH30" s="10" t="n">
        <f aca="false">$F30</f>
        <v>-20000</v>
      </c>
      <c r="AI30" s="43" t="n">
        <f aca="false">$G30</f>
        <v>0.3108</v>
      </c>
      <c r="AJ30" s="63" t="n">
        <f aca="false">AH30*AI30*AJ$7</f>
        <v>-186480</v>
      </c>
      <c r="AK30" s="10" t="n">
        <f aca="false">$F30</f>
        <v>-20000</v>
      </c>
      <c r="AL30" s="43" t="n">
        <f aca="false">$G30</f>
        <v>0.3108</v>
      </c>
      <c r="AM30" s="63" t="n">
        <f aca="false">AK30*AL30*AM$7</f>
        <v>-192696</v>
      </c>
      <c r="AN30" s="10" t="n">
        <f aca="false">$F30</f>
        <v>-20000</v>
      </c>
      <c r="AO30" s="43" t="n">
        <f aca="false">$G30-0.0443+0.0053</f>
        <v>0.2718</v>
      </c>
      <c r="AP30" s="63" t="n">
        <f aca="false">AN30*AO30*AP$7</f>
        <v>-163080</v>
      </c>
      <c r="AQ30" s="10" t="n">
        <f aca="false">$F30</f>
        <v>-20000</v>
      </c>
      <c r="AR30" s="43" t="n">
        <f aca="false">$G30-0.0443+0.0053</f>
        <v>0.2718</v>
      </c>
      <c r="AS30" s="63" t="n">
        <f aca="false">AQ30*AR30*AS$7</f>
        <v>-168516</v>
      </c>
      <c r="AT30" s="63"/>
      <c r="AV30" s="65" t="n">
        <f aca="false">AS30+AP30+AM30+AJ30+AG30+AD30+AA30+X30+U30+R30+O30+L30</f>
        <v>-2221260</v>
      </c>
      <c r="AW30" s="812"/>
      <c r="AY30" s="812"/>
      <c r="BB30" s="812"/>
    </row>
    <row r="31" customFormat="false" ht="12.75" hidden="true" customHeight="false" outlineLevel="0" collapsed="false">
      <c r="A31" s="814" t="n">
        <v>20747</v>
      </c>
      <c r="B31" s="25" t="s">
        <v>614</v>
      </c>
      <c r="C31" s="0" t="n">
        <v>2001</v>
      </c>
      <c r="D31" s="25"/>
      <c r="E31" s="810" t="n">
        <v>37315</v>
      </c>
      <c r="F31" s="820" t="n">
        <v>-10000</v>
      </c>
      <c r="G31" s="811" t="n">
        <f aca="false">0.2605+0.0369+0.003+0.0052+0.0007</f>
        <v>0.3063</v>
      </c>
      <c r="H31" s="25" t="n">
        <v>0.0269</v>
      </c>
      <c r="I31" s="43" t="n">
        <f aca="false">SUM(G31:H31)</f>
        <v>0.3332</v>
      </c>
      <c r="J31" s="10" t="n">
        <f aca="false">$F31</f>
        <v>-10000</v>
      </c>
      <c r="K31" s="43" t="n">
        <f aca="false">$G31</f>
        <v>0.3063</v>
      </c>
      <c r="L31" s="63" t="n">
        <f aca="false">J31*K31*L$7</f>
        <v>-94953</v>
      </c>
      <c r="M31" s="10" t="n">
        <f aca="false">$F31</f>
        <v>-10000</v>
      </c>
      <c r="N31" s="43" t="n">
        <f aca="false">$G31</f>
        <v>0.3063</v>
      </c>
      <c r="O31" s="63" t="n">
        <f aca="false">M31*N31*O$7</f>
        <v>-85764</v>
      </c>
      <c r="P31" s="10" t="n">
        <f aca="false">$F31</f>
        <v>-10000</v>
      </c>
      <c r="Q31" s="43" t="n">
        <f aca="false">$G31</f>
        <v>0.3063</v>
      </c>
      <c r="R31" s="63" t="n">
        <f aca="false">P31*Q31*R$7</f>
        <v>-94953</v>
      </c>
      <c r="S31" s="10" t="n">
        <f aca="false">$F31</f>
        <v>-10000</v>
      </c>
      <c r="T31" s="43" t="n">
        <f aca="false">$G31</f>
        <v>0.3063</v>
      </c>
      <c r="U31" s="63" t="n">
        <f aca="false">S31*T31*U$7</f>
        <v>-91890</v>
      </c>
      <c r="V31" s="10" t="n">
        <f aca="false">$F31</f>
        <v>-10000</v>
      </c>
      <c r="W31" s="43" t="n">
        <f aca="false">$G31</f>
        <v>0.3063</v>
      </c>
      <c r="X31" s="63" t="n">
        <f aca="false">V31*W31*X$7</f>
        <v>-94953</v>
      </c>
      <c r="Y31" s="10" t="n">
        <f aca="false">$F31</f>
        <v>-10000</v>
      </c>
      <c r="Z31" s="43" t="n">
        <f aca="false">$G31</f>
        <v>0.3063</v>
      </c>
      <c r="AA31" s="63" t="n">
        <f aca="false">Y31*Z31*AA$7</f>
        <v>-91890</v>
      </c>
      <c r="AB31" s="10" t="n">
        <f aca="false">$F31</f>
        <v>-10000</v>
      </c>
      <c r="AC31" s="43" t="n">
        <f aca="false">$G31</f>
        <v>0.3063</v>
      </c>
      <c r="AD31" s="63" t="n">
        <f aca="false">AB31*AC31*AD$7</f>
        <v>-94953</v>
      </c>
      <c r="AE31" s="10" t="n">
        <f aca="false">$F31</f>
        <v>-10000</v>
      </c>
      <c r="AF31" s="43" t="n">
        <f aca="false">$G31</f>
        <v>0.3063</v>
      </c>
      <c r="AG31" s="63" t="n">
        <f aca="false">AE31*AF31*AG$7</f>
        <v>-94953</v>
      </c>
      <c r="AH31" s="10" t="n">
        <f aca="false">$F31</f>
        <v>-10000</v>
      </c>
      <c r="AI31" s="43" t="n">
        <f aca="false">$G31</f>
        <v>0.3063</v>
      </c>
      <c r="AJ31" s="63" t="n">
        <f aca="false">AH31*AI31*AJ$7</f>
        <v>-91890</v>
      </c>
      <c r="AK31" s="10" t="n">
        <f aca="false">$F31</f>
        <v>-10000</v>
      </c>
      <c r="AL31" s="43" t="n">
        <f aca="false">$G31</f>
        <v>0.3063</v>
      </c>
      <c r="AM31" s="63" t="n">
        <f aca="false">AK31*AL31*AM$7</f>
        <v>-94953</v>
      </c>
      <c r="AN31" s="10" t="n">
        <f aca="false">$F31</f>
        <v>-10000</v>
      </c>
      <c r="AO31" s="43" t="n">
        <f aca="false">$G31-0.0369+0.0053</f>
        <v>0.2747</v>
      </c>
      <c r="AP31" s="63" t="n">
        <f aca="false">AN31*AO31*AP$7</f>
        <v>-82410</v>
      </c>
      <c r="AQ31" s="10" t="n">
        <f aca="false">$F31</f>
        <v>-10000</v>
      </c>
      <c r="AR31" s="43" t="n">
        <f aca="false">$G31-0.0369+0.0053</f>
        <v>0.2747</v>
      </c>
      <c r="AS31" s="63" t="n">
        <f aca="false">AQ31*AR31*AS$7</f>
        <v>-85157</v>
      </c>
      <c r="AT31" s="63"/>
      <c r="AV31" s="65" t="n">
        <f aca="false">AS31+AP31+AM31+AJ31+AG31+AD31+AA31+X31+U31+R31+O31+L31</f>
        <v>-1098719</v>
      </c>
      <c r="AW31" s="812"/>
      <c r="AY31" s="812"/>
      <c r="BB31" s="812"/>
    </row>
    <row r="32" customFormat="false" ht="12.75" hidden="true" customHeight="false" outlineLevel="0" collapsed="false">
      <c r="A32" s="814" t="n">
        <v>20748</v>
      </c>
      <c r="B32" s="25" t="s">
        <v>614</v>
      </c>
      <c r="C32" s="0" t="n">
        <v>2001</v>
      </c>
      <c r="D32" s="25"/>
      <c r="E32" s="810" t="n">
        <v>37315</v>
      </c>
      <c r="F32" s="820" t="n">
        <v>-10000</v>
      </c>
      <c r="G32" s="811" t="n">
        <f aca="false">0.2605+0.002+0.0369+0.0052+0.0007</f>
        <v>0.3053</v>
      </c>
      <c r="H32" s="25" t="n">
        <v>0.0269</v>
      </c>
      <c r="I32" s="43" t="n">
        <f aca="false">SUM(G32:H32)</f>
        <v>0.3322</v>
      </c>
      <c r="J32" s="10" t="n">
        <f aca="false">$F32</f>
        <v>-10000</v>
      </c>
      <c r="K32" s="43" t="n">
        <f aca="false">$G32</f>
        <v>0.3053</v>
      </c>
      <c r="L32" s="63" t="n">
        <f aca="false">J32*K32*L$7</f>
        <v>-94643</v>
      </c>
      <c r="M32" s="10" t="n">
        <f aca="false">$F32</f>
        <v>-10000</v>
      </c>
      <c r="N32" s="43" t="n">
        <f aca="false">$G32</f>
        <v>0.3053</v>
      </c>
      <c r="O32" s="63" t="n">
        <f aca="false">M32*N32*O$7</f>
        <v>-85484</v>
      </c>
      <c r="P32" s="10" t="n">
        <f aca="false">$F32</f>
        <v>-10000</v>
      </c>
      <c r="Q32" s="43" t="n">
        <f aca="false">$G32</f>
        <v>0.3053</v>
      </c>
      <c r="R32" s="63" t="n">
        <f aca="false">P32*Q32*R$7</f>
        <v>-94643</v>
      </c>
      <c r="S32" s="10" t="n">
        <f aca="false">$F32</f>
        <v>-10000</v>
      </c>
      <c r="T32" s="43" t="n">
        <f aca="false">$G32</f>
        <v>0.3053</v>
      </c>
      <c r="U32" s="63" t="n">
        <f aca="false">S32*T32*U$7</f>
        <v>-91590</v>
      </c>
      <c r="V32" s="10" t="n">
        <f aca="false">$F32</f>
        <v>-10000</v>
      </c>
      <c r="W32" s="43" t="n">
        <f aca="false">$G32</f>
        <v>0.3053</v>
      </c>
      <c r="X32" s="63" t="n">
        <f aca="false">V32*W32*X$7</f>
        <v>-94643</v>
      </c>
      <c r="Y32" s="10" t="n">
        <f aca="false">$F32</f>
        <v>-10000</v>
      </c>
      <c r="Z32" s="43" t="n">
        <f aca="false">$G32</f>
        <v>0.3053</v>
      </c>
      <c r="AA32" s="63" t="n">
        <f aca="false">Y32*Z32*AA$7</f>
        <v>-91590</v>
      </c>
      <c r="AB32" s="10" t="n">
        <f aca="false">$F32</f>
        <v>-10000</v>
      </c>
      <c r="AC32" s="43" t="n">
        <f aca="false">$G32</f>
        <v>0.3053</v>
      </c>
      <c r="AD32" s="63" t="n">
        <f aca="false">AB32*AC32*AD$7</f>
        <v>-94643</v>
      </c>
      <c r="AE32" s="10" t="n">
        <f aca="false">$F32</f>
        <v>-10000</v>
      </c>
      <c r="AF32" s="43" t="n">
        <f aca="false">$G32</f>
        <v>0.3053</v>
      </c>
      <c r="AG32" s="63" t="n">
        <f aca="false">AE32*AF32*AG$7</f>
        <v>-94643</v>
      </c>
      <c r="AH32" s="10" t="n">
        <f aca="false">$F32</f>
        <v>-10000</v>
      </c>
      <c r="AI32" s="43" t="n">
        <f aca="false">$G32</f>
        <v>0.3053</v>
      </c>
      <c r="AJ32" s="63" t="n">
        <f aca="false">AH32*AI32*AJ$7</f>
        <v>-91590</v>
      </c>
      <c r="AK32" s="10" t="n">
        <f aca="false">$F32</f>
        <v>-10000</v>
      </c>
      <c r="AL32" s="43" t="n">
        <f aca="false">$G32</f>
        <v>0.3053</v>
      </c>
      <c r="AM32" s="63" t="n">
        <f aca="false">AK32*AL32*AM$7</f>
        <v>-94643</v>
      </c>
      <c r="AN32" s="10" t="n">
        <f aca="false">$F32</f>
        <v>-10000</v>
      </c>
      <c r="AO32" s="43" t="n">
        <f aca="false">$G32-0.0369+0.0053</f>
        <v>0.2737</v>
      </c>
      <c r="AP32" s="63" t="n">
        <f aca="false">AN32*AO32*AP$7</f>
        <v>-82110</v>
      </c>
      <c r="AQ32" s="10" t="n">
        <f aca="false">$F32</f>
        <v>-10000</v>
      </c>
      <c r="AR32" s="43" t="n">
        <f aca="false">$G32-0.0369+0.0053</f>
        <v>0.2737</v>
      </c>
      <c r="AS32" s="63" t="n">
        <f aca="false">AQ32*AR32*AS$7</f>
        <v>-84847</v>
      </c>
      <c r="AT32" s="63"/>
      <c r="AV32" s="65" t="n">
        <f aca="false">AS32+AP32+AM32+AJ32+AG32+AD32+AA32+X32+U32+R32+O32+L32</f>
        <v>-1095069</v>
      </c>
      <c r="AW32" s="812"/>
      <c r="AY32" s="812"/>
      <c r="BB32" s="812"/>
    </row>
    <row r="33" customFormat="false" ht="12.75" hidden="true" customHeight="false" outlineLevel="0" collapsed="false">
      <c r="A33" s="814" t="n">
        <v>20822</v>
      </c>
      <c r="B33" s="25" t="s">
        <v>743</v>
      </c>
      <c r="C33" s="0" t="n">
        <v>2001</v>
      </c>
      <c r="D33" s="25"/>
      <c r="E33" s="810" t="n">
        <v>39141</v>
      </c>
      <c r="F33" s="820" t="n">
        <v>-25000</v>
      </c>
      <c r="G33" s="811" t="n">
        <f aca="false">0.168+0.0369+0.002+0.0026</f>
        <v>0.2095</v>
      </c>
      <c r="H33" s="25" t="n">
        <v>0.0269</v>
      </c>
      <c r="I33" s="43" t="n">
        <f aca="false">SUM(G33:H33)</f>
        <v>0.2364</v>
      </c>
      <c r="J33" s="10" t="n">
        <f aca="false">$F33</f>
        <v>-25000</v>
      </c>
      <c r="K33" s="43" t="n">
        <f aca="false">$G33</f>
        <v>0.2095</v>
      </c>
      <c r="L33" s="63" t="n">
        <f aca="false">J33*K33*L$7</f>
        <v>-162362.5</v>
      </c>
      <c r="M33" s="10" t="n">
        <f aca="false">$F33</f>
        <v>-25000</v>
      </c>
      <c r="N33" s="43" t="n">
        <f aca="false">$G33</f>
        <v>0.2095</v>
      </c>
      <c r="O33" s="63" t="n">
        <f aca="false">M33*N33*O$7</f>
        <v>-146650</v>
      </c>
      <c r="P33" s="10" t="n">
        <f aca="false">$F33</f>
        <v>-25000</v>
      </c>
      <c r="Q33" s="43" t="n">
        <f aca="false">$G33</f>
        <v>0.2095</v>
      </c>
      <c r="R33" s="63" t="n">
        <f aca="false">P33*Q33*R$7</f>
        <v>-162362.5</v>
      </c>
      <c r="S33" s="10" t="n">
        <f aca="false">$F33</f>
        <v>-25000</v>
      </c>
      <c r="T33" s="43" t="n">
        <f aca="false">$G33</f>
        <v>0.2095</v>
      </c>
      <c r="U33" s="63" t="n">
        <f aca="false">S33*T33*U$7</f>
        <v>-157125</v>
      </c>
      <c r="V33" s="10" t="n">
        <f aca="false">$F33</f>
        <v>-25000</v>
      </c>
      <c r="W33" s="43" t="n">
        <f aca="false">$G33</f>
        <v>0.2095</v>
      </c>
      <c r="X33" s="63" t="n">
        <f aca="false">V33*W33*X$7</f>
        <v>-162362.5</v>
      </c>
      <c r="Y33" s="10" t="n">
        <f aca="false">$F33</f>
        <v>-25000</v>
      </c>
      <c r="Z33" s="43" t="n">
        <f aca="false">$G33</f>
        <v>0.2095</v>
      </c>
      <c r="AA33" s="63" t="n">
        <f aca="false">Y33*Z33*AA$7</f>
        <v>-157125</v>
      </c>
      <c r="AB33" s="10" t="n">
        <f aca="false">$F33</f>
        <v>-25000</v>
      </c>
      <c r="AC33" s="43" t="n">
        <f aca="false">$G33</f>
        <v>0.2095</v>
      </c>
      <c r="AD33" s="63" t="n">
        <f aca="false">AB33*AC33*AD$7</f>
        <v>-162362.5</v>
      </c>
      <c r="AE33" s="10" t="n">
        <f aca="false">$F33</f>
        <v>-25000</v>
      </c>
      <c r="AF33" s="43" t="n">
        <f aca="false">$G33</f>
        <v>0.2095</v>
      </c>
      <c r="AG33" s="63" t="n">
        <f aca="false">AE33*AF33*AG$7</f>
        <v>-162362.5</v>
      </c>
      <c r="AH33" s="10" t="n">
        <f aca="false">$F33</f>
        <v>-25000</v>
      </c>
      <c r="AI33" s="43" t="n">
        <f aca="false">$G33</f>
        <v>0.2095</v>
      </c>
      <c r="AJ33" s="63" t="n">
        <f aca="false">AH33*AI33*AJ$7</f>
        <v>-157125</v>
      </c>
      <c r="AK33" s="10" t="n">
        <f aca="false">$F33</f>
        <v>-25000</v>
      </c>
      <c r="AL33" s="43" t="n">
        <f aca="false">$G33</f>
        <v>0.2095</v>
      </c>
      <c r="AM33" s="63" t="n">
        <f aca="false">AK33*AL33*AM$7</f>
        <v>-162362.5</v>
      </c>
      <c r="AN33" s="10" t="n">
        <f aca="false">$F33</f>
        <v>-25000</v>
      </c>
      <c r="AO33" s="43" t="n">
        <f aca="false">$G33-0.0369+0.0035</f>
        <v>0.1761</v>
      </c>
      <c r="AP33" s="63" t="n">
        <f aca="false">AN33*AO33*AP$7</f>
        <v>-132075</v>
      </c>
      <c r="AQ33" s="10" t="n">
        <f aca="false">$F33</f>
        <v>-25000</v>
      </c>
      <c r="AR33" s="43" t="n">
        <f aca="false">$G33-0.0369+0.0035</f>
        <v>0.1761</v>
      </c>
      <c r="AS33" s="63" t="n">
        <f aca="false">AQ33*AR33*AS$7</f>
        <v>-136477.5</v>
      </c>
      <c r="AT33" s="63"/>
      <c r="AV33" s="65" t="n">
        <f aca="false">AS33+AP33+AM33+AJ33+AG33+AD33+AA33+X33+U33+R33+O33+L33</f>
        <v>-1860752.5</v>
      </c>
      <c r="AW33" s="812"/>
      <c r="AY33" s="812"/>
      <c r="BB33" s="812"/>
    </row>
    <row r="34" customFormat="false" ht="12.75" hidden="true" customHeight="false" outlineLevel="0" collapsed="false">
      <c r="A34" s="814" t="n">
        <v>26678</v>
      </c>
      <c r="B34" s="25" t="s">
        <v>744</v>
      </c>
      <c r="C34" s="0" t="n">
        <v>2001</v>
      </c>
      <c r="D34" s="25"/>
      <c r="E34" s="810" t="n">
        <v>39172</v>
      </c>
      <c r="F34" s="820" t="n">
        <v>-25000</v>
      </c>
      <c r="G34" s="811" t="n">
        <f aca="false">0.2605+0.003+0.0443+0.0051+0.0007</f>
        <v>0.3136</v>
      </c>
      <c r="H34" s="25" t="n">
        <v>0.0269</v>
      </c>
      <c r="I34" s="43" t="n">
        <f aca="false">SUM(G34:H34)</f>
        <v>0.3405</v>
      </c>
      <c r="J34" s="10" t="n">
        <f aca="false">$F34</f>
        <v>-25000</v>
      </c>
      <c r="K34" s="43" t="n">
        <f aca="false">$G34</f>
        <v>0.3136</v>
      </c>
      <c r="L34" s="63" t="n">
        <f aca="false">J34*K34*L$7</f>
        <v>-243040</v>
      </c>
      <c r="M34" s="10" t="n">
        <f aca="false">$F34</f>
        <v>-25000</v>
      </c>
      <c r="N34" s="43" t="n">
        <f aca="false">$G34</f>
        <v>0.3136</v>
      </c>
      <c r="O34" s="63" t="n">
        <f aca="false">M34*N34*O$7</f>
        <v>-219520</v>
      </c>
      <c r="P34" s="10" t="n">
        <f aca="false">$F34</f>
        <v>-25000</v>
      </c>
      <c r="Q34" s="43" t="n">
        <f aca="false">$G34</f>
        <v>0.3136</v>
      </c>
      <c r="R34" s="63" t="n">
        <f aca="false">P34*Q34*R$7</f>
        <v>-243040</v>
      </c>
      <c r="S34" s="10" t="n">
        <f aca="false">$F34</f>
        <v>-25000</v>
      </c>
      <c r="T34" s="43" t="n">
        <f aca="false">$G34</f>
        <v>0.3136</v>
      </c>
      <c r="U34" s="63" t="n">
        <f aca="false">S34*T34*U$7</f>
        <v>-235200</v>
      </c>
      <c r="V34" s="10" t="n">
        <f aca="false">$F34</f>
        <v>-25000</v>
      </c>
      <c r="W34" s="43" t="n">
        <f aca="false">$G34</f>
        <v>0.3136</v>
      </c>
      <c r="X34" s="63" t="n">
        <f aca="false">V34*W34*X$7</f>
        <v>-243040</v>
      </c>
      <c r="Y34" s="10" t="n">
        <f aca="false">$F34</f>
        <v>-25000</v>
      </c>
      <c r="Z34" s="43" t="n">
        <f aca="false">$G34</f>
        <v>0.3136</v>
      </c>
      <c r="AA34" s="63" t="n">
        <f aca="false">Y34*Z34*AA$7</f>
        <v>-235200</v>
      </c>
      <c r="AB34" s="10" t="n">
        <f aca="false">$F34</f>
        <v>-25000</v>
      </c>
      <c r="AC34" s="43" t="n">
        <f aca="false">$G34</f>
        <v>0.3136</v>
      </c>
      <c r="AD34" s="63" t="n">
        <f aca="false">AB34*AC34*AD$7</f>
        <v>-243040</v>
      </c>
      <c r="AE34" s="10" t="n">
        <f aca="false">$F34</f>
        <v>-25000</v>
      </c>
      <c r="AF34" s="43" t="n">
        <f aca="false">$G34</f>
        <v>0.3136</v>
      </c>
      <c r="AG34" s="63" t="n">
        <f aca="false">AE34*AF34*AG$7</f>
        <v>-243040</v>
      </c>
      <c r="AH34" s="10" t="n">
        <f aca="false">$F34</f>
        <v>-25000</v>
      </c>
      <c r="AI34" s="43" t="n">
        <f aca="false">$G34</f>
        <v>0.3136</v>
      </c>
      <c r="AJ34" s="63" t="n">
        <f aca="false">AH34*AI34*AJ$7</f>
        <v>-235200</v>
      </c>
      <c r="AK34" s="10" t="n">
        <f aca="false">$F34</f>
        <v>-25000</v>
      </c>
      <c r="AL34" s="43" t="n">
        <f aca="false">$G34</f>
        <v>0.3136</v>
      </c>
      <c r="AM34" s="63" t="n">
        <f aca="false">AK34*AL34*AM$7</f>
        <v>-243040</v>
      </c>
      <c r="AN34" s="10" t="n">
        <f aca="false">$F34</f>
        <v>-25000</v>
      </c>
      <c r="AO34" s="43" t="n">
        <f aca="false">$G34-0.0443+0.0053</f>
        <v>0.2746</v>
      </c>
      <c r="AP34" s="63" t="n">
        <f aca="false">AN34*AO34*AP$7</f>
        <v>-205950</v>
      </c>
      <c r="AQ34" s="10" t="n">
        <f aca="false">$F34</f>
        <v>-25000</v>
      </c>
      <c r="AR34" s="43" t="n">
        <f aca="false">$G34-0.0443+0.0053</f>
        <v>0.2746</v>
      </c>
      <c r="AS34" s="63" t="n">
        <f aca="false">AQ34*AR34*AS$7</f>
        <v>-212815</v>
      </c>
      <c r="AT34" s="63"/>
      <c r="AV34" s="65" t="n">
        <f aca="false">AS34+AP34+AM34+AJ34+AG34+AD34+AA34+X34+U34+R34+O34+L34</f>
        <v>-2802125</v>
      </c>
      <c r="AW34" s="812"/>
      <c r="AY34" s="812"/>
      <c r="BB34" s="812"/>
    </row>
    <row r="35" customFormat="false" ht="12.75" hidden="true" customHeight="false" outlineLevel="0" collapsed="false">
      <c r="A35" s="814" t="n">
        <v>26372</v>
      </c>
      <c r="B35" s="25" t="s">
        <v>745</v>
      </c>
      <c r="C35" s="0" t="n">
        <v>2001</v>
      </c>
      <c r="D35" s="25"/>
      <c r="E35" s="810" t="n">
        <v>39172</v>
      </c>
      <c r="F35" s="820" t="n">
        <v>-25000</v>
      </c>
      <c r="G35" s="811" t="n">
        <f aca="false">0.2605+0.003+0.0443+0.0051+0.0007</f>
        <v>0.3136</v>
      </c>
      <c r="H35" s="25" t="n">
        <v>0.0269</v>
      </c>
      <c r="I35" s="43" t="n">
        <f aca="false">SUM(G35:H35)</f>
        <v>0.3405</v>
      </c>
      <c r="J35" s="10" t="n">
        <f aca="false">$F35</f>
        <v>-25000</v>
      </c>
      <c r="K35" s="43" t="n">
        <f aca="false">$G35</f>
        <v>0.3136</v>
      </c>
      <c r="L35" s="63" t="n">
        <f aca="false">J35*K35*L$7</f>
        <v>-243040</v>
      </c>
      <c r="M35" s="10" t="n">
        <f aca="false">$F35</f>
        <v>-25000</v>
      </c>
      <c r="N35" s="43" t="n">
        <f aca="false">$G35</f>
        <v>0.3136</v>
      </c>
      <c r="O35" s="63" t="n">
        <f aca="false">M35*N35*O$7</f>
        <v>-219520</v>
      </c>
      <c r="P35" s="10" t="n">
        <f aca="false">$F35</f>
        <v>-25000</v>
      </c>
      <c r="Q35" s="43" t="n">
        <f aca="false">$G35</f>
        <v>0.3136</v>
      </c>
      <c r="R35" s="63" t="n">
        <f aca="false">P35*Q35*R$7</f>
        <v>-243040</v>
      </c>
      <c r="S35" s="10" t="n">
        <f aca="false">$F35</f>
        <v>-25000</v>
      </c>
      <c r="T35" s="43" t="n">
        <f aca="false">$G35</f>
        <v>0.3136</v>
      </c>
      <c r="U35" s="63" t="n">
        <f aca="false">S35*T35*U$7</f>
        <v>-235200</v>
      </c>
      <c r="V35" s="10" t="n">
        <f aca="false">$F35</f>
        <v>-25000</v>
      </c>
      <c r="W35" s="43" t="n">
        <f aca="false">$G35</f>
        <v>0.3136</v>
      </c>
      <c r="X35" s="63" t="n">
        <f aca="false">V35*W35*X$7</f>
        <v>-243040</v>
      </c>
      <c r="Y35" s="10" t="n">
        <f aca="false">$F35</f>
        <v>-25000</v>
      </c>
      <c r="Z35" s="43" t="n">
        <f aca="false">$G35</f>
        <v>0.3136</v>
      </c>
      <c r="AA35" s="63" t="n">
        <f aca="false">Y35*Z35*AA$7</f>
        <v>-235200</v>
      </c>
      <c r="AB35" s="10" t="n">
        <f aca="false">$F35</f>
        <v>-25000</v>
      </c>
      <c r="AC35" s="43" t="n">
        <f aca="false">$G35</f>
        <v>0.3136</v>
      </c>
      <c r="AD35" s="63" t="n">
        <f aca="false">AB35*AC35*AD$7</f>
        <v>-243040</v>
      </c>
      <c r="AE35" s="10" t="n">
        <f aca="false">$F35</f>
        <v>-25000</v>
      </c>
      <c r="AF35" s="43" t="n">
        <f aca="false">$G35</f>
        <v>0.3136</v>
      </c>
      <c r="AG35" s="63" t="n">
        <f aca="false">AE35*AF35*AG$7</f>
        <v>-243040</v>
      </c>
      <c r="AH35" s="10" t="n">
        <f aca="false">$F35</f>
        <v>-25000</v>
      </c>
      <c r="AI35" s="43" t="n">
        <f aca="false">$G35</f>
        <v>0.3136</v>
      </c>
      <c r="AJ35" s="63" t="n">
        <f aca="false">AH35*AI35*AJ$7</f>
        <v>-235200</v>
      </c>
      <c r="AK35" s="10" t="n">
        <f aca="false">$F35</f>
        <v>-25000</v>
      </c>
      <c r="AL35" s="43" t="n">
        <f aca="false">$G35</f>
        <v>0.3136</v>
      </c>
      <c r="AM35" s="63" t="n">
        <f aca="false">AK35*AL35*AM$7</f>
        <v>-243040</v>
      </c>
      <c r="AN35" s="10" t="n">
        <f aca="false">$F35</f>
        <v>-25000</v>
      </c>
      <c r="AO35" s="43" t="n">
        <f aca="false">$G35-0.0443+0.0053</f>
        <v>0.2746</v>
      </c>
      <c r="AP35" s="63" t="n">
        <f aca="false">AN35*AO35*AP$7</f>
        <v>-205950</v>
      </c>
      <c r="AQ35" s="10" t="n">
        <f aca="false">$F35</f>
        <v>-25000</v>
      </c>
      <c r="AR35" s="43" t="n">
        <f aca="false">$G35-0.0443+0.0053</f>
        <v>0.2746</v>
      </c>
      <c r="AS35" s="63" t="n">
        <f aca="false">AQ35*AR35*AS$7</f>
        <v>-212815</v>
      </c>
      <c r="AT35" s="63"/>
      <c r="AV35" s="65" t="n">
        <f aca="false">AS35+AP35+AM35+AJ35+AG35+AD35+AA35+X35+U35+R35+O35+L35</f>
        <v>-2802125</v>
      </c>
      <c r="AW35" s="812"/>
      <c r="AY35" s="812"/>
      <c r="BB35" s="812"/>
    </row>
    <row r="36" customFormat="false" ht="12.75" hidden="true" customHeight="false" outlineLevel="0" collapsed="false">
      <c r="A36" s="814" t="n">
        <v>21165</v>
      </c>
      <c r="B36" s="25" t="s">
        <v>151</v>
      </c>
      <c r="C36" s="0" t="n">
        <v>2001</v>
      </c>
      <c r="D36" s="25"/>
      <c r="E36" s="810" t="n">
        <v>39172</v>
      </c>
      <c r="F36" s="820" t="n">
        <v>-150000</v>
      </c>
      <c r="G36" s="811" t="n">
        <f aca="false">0.2605+0.003+0.0443+0.005+0.0007</f>
        <v>0.3135</v>
      </c>
      <c r="H36" s="25" t="n">
        <v>0.0269</v>
      </c>
      <c r="I36" s="43" t="n">
        <f aca="false">SUM(G36:H36)</f>
        <v>0.3404</v>
      </c>
      <c r="J36" s="10" t="n">
        <f aca="false">$F36</f>
        <v>-150000</v>
      </c>
      <c r="K36" s="43" t="n">
        <f aca="false">$G36</f>
        <v>0.3135</v>
      </c>
      <c r="L36" s="63" t="n">
        <f aca="false">J36*K36*L$7</f>
        <v>-1457775</v>
      </c>
      <c r="M36" s="10" t="n">
        <f aca="false">$F36</f>
        <v>-150000</v>
      </c>
      <c r="N36" s="43" t="n">
        <f aca="false">$G36</f>
        <v>0.3135</v>
      </c>
      <c r="O36" s="63" t="n">
        <f aca="false">M36*N36*O$7</f>
        <v>-1316700</v>
      </c>
      <c r="P36" s="10" t="n">
        <f aca="false">$F36</f>
        <v>-150000</v>
      </c>
      <c r="Q36" s="43" t="n">
        <f aca="false">$G36</f>
        <v>0.3135</v>
      </c>
      <c r="R36" s="63" t="n">
        <f aca="false">P36*Q36*R$7</f>
        <v>-1457775</v>
      </c>
      <c r="S36" s="10" t="n">
        <f aca="false">$F36</f>
        <v>-150000</v>
      </c>
      <c r="T36" s="43" t="n">
        <f aca="false">$G36</f>
        <v>0.3135</v>
      </c>
      <c r="U36" s="63" t="n">
        <f aca="false">S36*T36*U$7</f>
        <v>-1410750</v>
      </c>
      <c r="V36" s="10" t="n">
        <f aca="false">$F36</f>
        <v>-150000</v>
      </c>
      <c r="W36" s="43" t="n">
        <f aca="false">$G36</f>
        <v>0.3135</v>
      </c>
      <c r="X36" s="63" t="n">
        <f aca="false">V36*W36*X$7</f>
        <v>-1457775</v>
      </c>
      <c r="Y36" s="10" t="n">
        <f aca="false">$F36</f>
        <v>-150000</v>
      </c>
      <c r="Z36" s="43" t="n">
        <f aca="false">$G36</f>
        <v>0.3135</v>
      </c>
      <c r="AA36" s="63" t="n">
        <f aca="false">Y36*Z36*AA$7</f>
        <v>-1410750</v>
      </c>
      <c r="AB36" s="10" t="n">
        <f aca="false">$F36</f>
        <v>-150000</v>
      </c>
      <c r="AC36" s="43" t="n">
        <f aca="false">$G36</f>
        <v>0.3135</v>
      </c>
      <c r="AD36" s="63" t="n">
        <f aca="false">AB36*AC36*AD$7</f>
        <v>-1457775</v>
      </c>
      <c r="AE36" s="10" t="n">
        <f aca="false">$F36</f>
        <v>-150000</v>
      </c>
      <c r="AF36" s="43" t="n">
        <f aca="false">$G36</f>
        <v>0.3135</v>
      </c>
      <c r="AG36" s="63" t="n">
        <f aca="false">AE36*AF36*AG$7</f>
        <v>-1457775</v>
      </c>
      <c r="AH36" s="10" t="n">
        <f aca="false">$F36</f>
        <v>-150000</v>
      </c>
      <c r="AI36" s="43" t="n">
        <f aca="false">$G36</f>
        <v>0.3135</v>
      </c>
      <c r="AJ36" s="63" t="n">
        <f aca="false">AH36*AI36*AJ$7</f>
        <v>-1410750</v>
      </c>
      <c r="AK36" s="10" t="n">
        <f aca="false">$F36</f>
        <v>-150000</v>
      </c>
      <c r="AL36" s="43" t="n">
        <f aca="false">$G36</f>
        <v>0.3135</v>
      </c>
      <c r="AM36" s="63" t="n">
        <f aca="false">AK36*AL36*AM$7</f>
        <v>-1457775</v>
      </c>
      <c r="AN36" s="10" t="n">
        <f aca="false">$F36</f>
        <v>-150000</v>
      </c>
      <c r="AO36" s="43" t="n">
        <f aca="false">$G36-0.0443+0.0053</f>
        <v>0.2745</v>
      </c>
      <c r="AP36" s="63" t="n">
        <f aca="false">AN36*AO36*AP$7</f>
        <v>-1235250</v>
      </c>
      <c r="AQ36" s="10" t="n">
        <f aca="false">$F36</f>
        <v>-150000</v>
      </c>
      <c r="AR36" s="43" t="n">
        <f aca="false">$G36-0.0443+0.0053</f>
        <v>0.2745</v>
      </c>
      <c r="AS36" s="63" t="n">
        <f aca="false">AQ36*AR36*AS$7</f>
        <v>-1276425</v>
      </c>
      <c r="AT36" s="63"/>
      <c r="AV36" s="65" t="n">
        <f aca="false">AS36+AP36+AM36+AJ36+AG36+AD36+AA36+X36+U36+R36+O36+L36</f>
        <v>-16807275</v>
      </c>
      <c r="AW36" s="812"/>
      <c r="AY36" s="812"/>
      <c r="BB36" s="812"/>
    </row>
    <row r="37" customFormat="false" ht="12.75" hidden="true" customHeight="false" outlineLevel="0" collapsed="false">
      <c r="A37" s="819" t="s">
        <v>259</v>
      </c>
      <c r="B37" s="225"/>
      <c r="D37" s="225"/>
      <c r="E37" s="775"/>
      <c r="F37" s="776"/>
      <c r="G37" s="607"/>
      <c r="H37" s="607"/>
      <c r="J37" s="10"/>
      <c r="L37" s="63"/>
      <c r="M37" s="10"/>
      <c r="N37" s="43"/>
      <c r="O37" s="63"/>
      <c r="P37" s="10"/>
      <c r="Q37" s="43"/>
      <c r="R37" s="63"/>
      <c r="S37" s="10"/>
      <c r="T37" s="43"/>
      <c r="U37" s="63"/>
      <c r="V37" s="10"/>
      <c r="W37" s="43"/>
      <c r="X37" s="63"/>
      <c r="Y37" s="10"/>
      <c r="Z37" s="43"/>
      <c r="AA37" s="63"/>
      <c r="AB37" s="10"/>
      <c r="AC37" s="43"/>
      <c r="AD37" s="63"/>
      <c r="AE37" s="10"/>
      <c r="AF37" s="43"/>
      <c r="AG37" s="63"/>
      <c r="AH37" s="10"/>
      <c r="AI37" s="43"/>
      <c r="AJ37" s="63"/>
      <c r="AK37" s="10"/>
      <c r="AL37" s="43"/>
      <c r="AM37" s="63"/>
      <c r="AN37" s="10"/>
      <c r="AO37" s="43"/>
      <c r="AP37" s="63"/>
      <c r="AQ37" s="10"/>
      <c r="AR37" s="43"/>
      <c r="AS37" s="63"/>
      <c r="AT37" s="63"/>
      <c r="AV37" s="65"/>
      <c r="AW37" s="812"/>
      <c r="AY37" s="812"/>
      <c r="BB37" s="812"/>
    </row>
    <row r="38" customFormat="false" ht="12.75" hidden="true" customHeight="false" outlineLevel="0" collapsed="false">
      <c r="A38" s="814" t="n">
        <v>24670</v>
      </c>
      <c r="B38" s="25" t="s">
        <v>652</v>
      </c>
      <c r="C38" s="0" t="n">
        <v>2001</v>
      </c>
      <c r="D38" s="25"/>
      <c r="E38" s="814" t="s">
        <v>746</v>
      </c>
      <c r="F38" s="820" t="n">
        <v>-10000</v>
      </c>
      <c r="G38" s="811" t="n">
        <v>0.1464</v>
      </c>
      <c r="H38" s="25" t="n">
        <v>0.0186</v>
      </c>
      <c r="I38" s="43" t="n">
        <f aca="false">SUM(G38:H38)</f>
        <v>0.165</v>
      </c>
      <c r="J38" s="10" t="n">
        <f aca="false">$F38</f>
        <v>-10000</v>
      </c>
      <c r="K38" s="43" t="n">
        <f aca="false">$G38</f>
        <v>0.1464</v>
      </c>
      <c r="L38" s="63" t="n">
        <f aca="false">J38*K38*L$7</f>
        <v>-45384</v>
      </c>
      <c r="M38" s="10" t="n">
        <f aca="false">$F38</f>
        <v>-10000</v>
      </c>
      <c r="N38" s="43" t="n">
        <f aca="false">$G38</f>
        <v>0.1464</v>
      </c>
      <c r="O38" s="63" t="n">
        <f aca="false">M38*N38*O$7</f>
        <v>-40992</v>
      </c>
      <c r="P38" s="10" t="n">
        <f aca="false">$F38</f>
        <v>-10000</v>
      </c>
      <c r="Q38" s="43" t="n">
        <v>0.1514</v>
      </c>
      <c r="R38" s="63" t="n">
        <f aca="false">P38*Q38*R$7</f>
        <v>-46934</v>
      </c>
      <c r="S38" s="10" t="n">
        <f aca="false">$F38</f>
        <v>-10000</v>
      </c>
      <c r="T38" s="43" t="n">
        <v>0.1514</v>
      </c>
      <c r="U38" s="63" t="n">
        <f aca="false">S38*T38*U$7</f>
        <v>-45420</v>
      </c>
      <c r="V38" s="10" t="n">
        <f aca="false">$F38</f>
        <v>-10000</v>
      </c>
      <c r="W38" s="43" t="n">
        <v>0.1514</v>
      </c>
      <c r="X38" s="63" t="n">
        <f aca="false">V38*W38*X$7</f>
        <v>-46934</v>
      </c>
      <c r="Y38" s="10" t="n">
        <f aca="false">$F38</f>
        <v>-10000</v>
      </c>
      <c r="Z38" s="43" t="n">
        <v>0.1514</v>
      </c>
      <c r="AA38" s="63" t="n">
        <f aca="false">Y38*Z38*AA$7</f>
        <v>-45420</v>
      </c>
      <c r="AB38" s="10" t="n">
        <f aca="false">$F38</f>
        <v>-10000</v>
      </c>
      <c r="AC38" s="43" t="n">
        <v>0.1514</v>
      </c>
      <c r="AD38" s="63" t="n">
        <f aca="false">AB38*AC38*AD$7</f>
        <v>-46934</v>
      </c>
      <c r="AE38" s="10" t="n">
        <f aca="false">$F38</f>
        <v>-10000</v>
      </c>
      <c r="AF38" s="43" t="n">
        <v>0.1514</v>
      </c>
      <c r="AG38" s="63" t="n">
        <f aca="false">AE38*AF38*AG$7</f>
        <v>-46934</v>
      </c>
      <c r="AH38" s="10" t="n">
        <f aca="false">$F38</f>
        <v>-10000</v>
      </c>
      <c r="AI38" s="43" t="n">
        <v>0.1514</v>
      </c>
      <c r="AJ38" s="63" t="n">
        <f aca="false">AH38*AI38*AJ$7</f>
        <v>-45420</v>
      </c>
      <c r="AK38" s="10" t="n">
        <f aca="false">$F38</f>
        <v>-10000</v>
      </c>
      <c r="AL38" s="43" t="n">
        <v>0.1514</v>
      </c>
      <c r="AM38" s="63" t="n">
        <f aca="false">AK38*AL38*AM$7</f>
        <v>-46934</v>
      </c>
      <c r="AN38" s="10" t="n">
        <f aca="false">$F38</f>
        <v>-10000</v>
      </c>
      <c r="AO38" s="43" t="n">
        <v>0.1514</v>
      </c>
      <c r="AP38" s="63" t="n">
        <f aca="false">AN38*AO38*AP$7</f>
        <v>-45420</v>
      </c>
      <c r="AQ38" s="10" t="n">
        <f aca="false">$F38</f>
        <v>-10000</v>
      </c>
      <c r="AR38" s="43" t="n">
        <v>0.1514</v>
      </c>
      <c r="AS38" s="63" t="n">
        <f aca="false">AQ38*AR38*AS$7</f>
        <v>-46934</v>
      </c>
      <c r="AT38" s="63"/>
      <c r="AV38" s="65" t="n">
        <f aca="false">AS38+AP38+AM38+AJ38+AG38+AD38+AA38+X38+U38+R38+O38+L38</f>
        <v>-549660</v>
      </c>
      <c r="AW38" s="812"/>
      <c r="AY38" s="812"/>
      <c r="BB38" s="812"/>
    </row>
    <row r="39" customFormat="false" ht="12.75" hidden="true" customHeight="false" outlineLevel="0" collapsed="false">
      <c r="A39" s="814" t="n">
        <v>25071</v>
      </c>
      <c r="B39" s="25" t="s">
        <v>649</v>
      </c>
      <c r="C39" s="0" t="n">
        <v>2001</v>
      </c>
      <c r="D39" s="25"/>
      <c r="E39" s="810" t="n">
        <v>39782</v>
      </c>
      <c r="F39" s="820" t="n">
        <v>-30000</v>
      </c>
      <c r="G39" s="811" t="n">
        <v>0.1564</v>
      </c>
      <c r="H39" s="25" t="n">
        <v>0.0186</v>
      </c>
      <c r="I39" s="43" t="n">
        <f aca="false">SUM(G39:H39)</f>
        <v>0.175</v>
      </c>
      <c r="J39" s="10" t="n">
        <f aca="false">$F39</f>
        <v>-30000</v>
      </c>
      <c r="K39" s="43" t="n">
        <f aca="false">$G39</f>
        <v>0.1564</v>
      </c>
      <c r="L39" s="63" t="n">
        <f aca="false">J39*K39*L$7</f>
        <v>-145452</v>
      </c>
      <c r="M39" s="10" t="n">
        <f aca="false">$F39</f>
        <v>-30000</v>
      </c>
      <c r="N39" s="43" t="n">
        <f aca="false">$G39</f>
        <v>0.1564</v>
      </c>
      <c r="O39" s="63" t="n">
        <f aca="false">M39*N39*O$7</f>
        <v>-131376</v>
      </c>
      <c r="P39" s="10" t="n">
        <f aca="false">$F39</f>
        <v>-30000</v>
      </c>
      <c r="Q39" s="43" t="n">
        <f aca="false">$G39</f>
        <v>0.1564</v>
      </c>
      <c r="R39" s="63" t="n">
        <f aca="false">P39*Q39*R$7</f>
        <v>-145452</v>
      </c>
      <c r="S39" s="10" t="n">
        <f aca="false">$F39</f>
        <v>-30000</v>
      </c>
      <c r="T39" s="43" t="n">
        <f aca="false">$G39</f>
        <v>0.1564</v>
      </c>
      <c r="U39" s="63" t="n">
        <f aca="false">S39*T39*U$7</f>
        <v>-140760</v>
      </c>
      <c r="V39" s="10" t="n">
        <f aca="false">$F39</f>
        <v>-30000</v>
      </c>
      <c r="W39" s="43" t="n">
        <f aca="false">$G39</f>
        <v>0.1564</v>
      </c>
      <c r="X39" s="63" t="n">
        <f aca="false">V39*W39*X$7</f>
        <v>-145452</v>
      </c>
      <c r="Y39" s="10" t="n">
        <f aca="false">$F39</f>
        <v>-30000</v>
      </c>
      <c r="Z39" s="43" t="n">
        <f aca="false">$G39</f>
        <v>0.1564</v>
      </c>
      <c r="AA39" s="63" t="n">
        <f aca="false">Y39*Z39*AA$7</f>
        <v>-140760</v>
      </c>
      <c r="AB39" s="10" t="n">
        <f aca="false">$F39</f>
        <v>-30000</v>
      </c>
      <c r="AC39" s="43" t="n">
        <f aca="false">$G39</f>
        <v>0.1564</v>
      </c>
      <c r="AD39" s="63" t="n">
        <f aca="false">AB39*AC39*AD$7</f>
        <v>-145452</v>
      </c>
      <c r="AE39" s="10" t="n">
        <f aca="false">$F39</f>
        <v>-30000</v>
      </c>
      <c r="AF39" s="43" t="n">
        <f aca="false">$G39</f>
        <v>0.1564</v>
      </c>
      <c r="AG39" s="63" t="n">
        <f aca="false">AE39*AF39*AG$7</f>
        <v>-145452</v>
      </c>
      <c r="AH39" s="10" t="n">
        <f aca="false">$F39</f>
        <v>-30000</v>
      </c>
      <c r="AI39" s="43" t="n">
        <f aca="false">$G39</f>
        <v>0.1564</v>
      </c>
      <c r="AJ39" s="63" t="n">
        <f aca="false">AH39*AI39*AJ$7</f>
        <v>-140760</v>
      </c>
      <c r="AK39" s="10" t="n">
        <f aca="false">$F39</f>
        <v>-30000</v>
      </c>
      <c r="AL39" s="43" t="n">
        <f aca="false">$G39</f>
        <v>0.1564</v>
      </c>
      <c r="AM39" s="63" t="n">
        <f aca="false">AK39*AL39*AM$7</f>
        <v>-145452</v>
      </c>
      <c r="AN39" s="10" t="n">
        <f aca="false">$F39</f>
        <v>-30000</v>
      </c>
      <c r="AO39" s="43" t="n">
        <f aca="false">$G39</f>
        <v>0.1564</v>
      </c>
      <c r="AP39" s="63" t="n">
        <f aca="false">AN39*AO39*AP$7</f>
        <v>-140760</v>
      </c>
      <c r="AQ39" s="10" t="n">
        <f aca="false">$F39</f>
        <v>-30000</v>
      </c>
      <c r="AR39" s="43" t="n">
        <v>0.1614</v>
      </c>
      <c r="AS39" s="63" t="n">
        <f aca="false">AQ39*AR39*AS$7</f>
        <v>-150102</v>
      </c>
      <c r="AT39" s="63"/>
      <c r="AV39" s="65" t="n">
        <f aca="false">AS39+AP39+AM39+AJ39+AG39+AD39+AA39+X39+U39+R39+O39+L39</f>
        <v>-1717230</v>
      </c>
      <c r="AW39" s="812"/>
      <c r="AY39" s="812"/>
      <c r="BB39" s="812"/>
    </row>
    <row r="40" customFormat="false" ht="12.75" hidden="true" customHeight="false" outlineLevel="0" collapsed="false">
      <c r="A40" s="814" t="n">
        <v>25700</v>
      </c>
      <c r="B40" s="25" t="s">
        <v>649</v>
      </c>
      <c r="C40" s="0" t="n">
        <v>2001</v>
      </c>
      <c r="D40" s="25"/>
      <c r="E40" s="810" t="n">
        <v>37621</v>
      </c>
      <c r="F40" s="820" t="n">
        <v>-25000</v>
      </c>
      <c r="G40" s="811" t="n">
        <v>0.1714</v>
      </c>
      <c r="H40" s="25" t="n">
        <v>0.0186</v>
      </c>
      <c r="I40" s="43" t="n">
        <f aca="false">SUM(G40:H40)</f>
        <v>0.19</v>
      </c>
      <c r="J40" s="10" t="n">
        <f aca="false">$F40</f>
        <v>-25000</v>
      </c>
      <c r="K40" s="43" t="n">
        <f aca="false">$G40</f>
        <v>0.1714</v>
      </c>
      <c r="L40" s="63" t="n">
        <f aca="false">J40*K40*L$7</f>
        <v>-132835</v>
      </c>
      <c r="M40" s="10" t="n">
        <f aca="false">$F40</f>
        <v>-25000</v>
      </c>
      <c r="N40" s="43" t="n">
        <f aca="false">$G40</f>
        <v>0.1714</v>
      </c>
      <c r="O40" s="63" t="n">
        <f aca="false">M40*N40*O$7</f>
        <v>-119980</v>
      </c>
      <c r="P40" s="10" t="n">
        <f aca="false">$F40</f>
        <v>-25000</v>
      </c>
      <c r="Q40" s="43" t="n">
        <f aca="false">$G40</f>
        <v>0.1714</v>
      </c>
      <c r="R40" s="63" t="n">
        <f aca="false">P40*Q40*R$7</f>
        <v>-132835</v>
      </c>
      <c r="S40" s="10" t="n">
        <f aca="false">$F40</f>
        <v>-25000</v>
      </c>
      <c r="T40" s="43" t="n">
        <f aca="false">$G40</f>
        <v>0.1714</v>
      </c>
      <c r="U40" s="63" t="n">
        <f aca="false">S40*T40*U$7</f>
        <v>-128550</v>
      </c>
      <c r="V40" s="10" t="n">
        <f aca="false">$F40</f>
        <v>-25000</v>
      </c>
      <c r="W40" s="43" t="n">
        <f aca="false">$G40</f>
        <v>0.1714</v>
      </c>
      <c r="X40" s="63" t="n">
        <f aca="false">V40*W40*X$7</f>
        <v>-132835</v>
      </c>
      <c r="Y40" s="10" t="n">
        <f aca="false">$F40</f>
        <v>-25000</v>
      </c>
      <c r="Z40" s="43" t="n">
        <f aca="false">$G40</f>
        <v>0.1714</v>
      </c>
      <c r="AA40" s="63" t="n">
        <f aca="false">Y40*Z40*AA$7</f>
        <v>-128550</v>
      </c>
      <c r="AB40" s="10" t="n">
        <f aca="false">$F40</f>
        <v>-25000</v>
      </c>
      <c r="AC40" s="43" t="n">
        <f aca="false">$G40</f>
        <v>0.1714</v>
      </c>
      <c r="AD40" s="63" t="n">
        <f aca="false">AB40*AC40*AD$7</f>
        <v>-132835</v>
      </c>
      <c r="AE40" s="10" t="n">
        <f aca="false">$F40</f>
        <v>-25000</v>
      </c>
      <c r="AF40" s="43" t="n">
        <f aca="false">$G40</f>
        <v>0.1714</v>
      </c>
      <c r="AG40" s="63" t="n">
        <f aca="false">AE40*AF40*AG$7</f>
        <v>-132835</v>
      </c>
      <c r="AH40" s="10" t="n">
        <f aca="false">$F40</f>
        <v>-25000</v>
      </c>
      <c r="AI40" s="43" t="n">
        <f aca="false">$G40</f>
        <v>0.1714</v>
      </c>
      <c r="AJ40" s="63" t="n">
        <f aca="false">AH40*AI40*AJ$7</f>
        <v>-128550</v>
      </c>
      <c r="AK40" s="10" t="n">
        <f aca="false">$F40</f>
        <v>-25000</v>
      </c>
      <c r="AL40" s="43" t="n">
        <f aca="false">$G40</f>
        <v>0.1714</v>
      </c>
      <c r="AM40" s="63" t="n">
        <f aca="false">AK40*AL40*AM$7</f>
        <v>-132835</v>
      </c>
      <c r="AN40" s="10" t="n">
        <f aca="false">$F40</f>
        <v>-25000</v>
      </c>
      <c r="AO40" s="43" t="n">
        <f aca="false">$G40</f>
        <v>0.1714</v>
      </c>
      <c r="AP40" s="63" t="n">
        <f aca="false">AN40*AO40*AP$7</f>
        <v>-128550</v>
      </c>
      <c r="AQ40" s="10" t="n">
        <f aca="false">$F40</f>
        <v>-25000</v>
      </c>
      <c r="AR40" s="43" t="n">
        <f aca="false">$G40</f>
        <v>0.1714</v>
      </c>
      <c r="AS40" s="63" t="n">
        <f aca="false">AQ40*AR40*AS$7</f>
        <v>-132835</v>
      </c>
      <c r="AT40" s="63"/>
      <c r="AV40" s="65" t="n">
        <f aca="false">AS40+AP40+AM40+AJ40+AG40+AD40+AA40+X40+U40+R40+O40+L40</f>
        <v>-1564025</v>
      </c>
      <c r="AW40" s="812"/>
      <c r="AY40" s="812"/>
      <c r="BB40" s="812"/>
    </row>
    <row r="41" customFormat="false" ht="12.75" hidden="true" customHeight="false" outlineLevel="0" collapsed="false">
      <c r="A41" s="814" t="n">
        <v>26125</v>
      </c>
      <c r="B41" s="25" t="s">
        <v>657</v>
      </c>
      <c r="C41" s="0" t="n">
        <v>2001</v>
      </c>
      <c r="D41" s="25"/>
      <c r="E41" s="810" t="n">
        <v>37772</v>
      </c>
      <c r="F41" s="820" t="n">
        <v>-8600</v>
      </c>
      <c r="G41" s="811" t="n">
        <v>0.1114</v>
      </c>
      <c r="H41" s="25" t="n">
        <v>0.0186</v>
      </c>
      <c r="I41" s="43" t="n">
        <f aca="false">SUM(G41:H41)</f>
        <v>0.13</v>
      </c>
      <c r="J41" s="10" t="n">
        <f aca="false">$F41</f>
        <v>-8600</v>
      </c>
      <c r="K41" s="43" t="n">
        <f aca="false">$G41</f>
        <v>0.1114</v>
      </c>
      <c r="L41" s="63" t="n">
        <f aca="false">J41*K41*L$7</f>
        <v>-29699.24</v>
      </c>
      <c r="M41" s="10" t="n">
        <f aca="false">$F41</f>
        <v>-8600</v>
      </c>
      <c r="N41" s="43" t="n">
        <f aca="false">$G41</f>
        <v>0.1114</v>
      </c>
      <c r="O41" s="63" t="n">
        <f aca="false">M41*N41*O$7</f>
        <v>-26825.12</v>
      </c>
      <c r="P41" s="10" t="n">
        <f aca="false">$F41</f>
        <v>-8600</v>
      </c>
      <c r="Q41" s="43" t="n">
        <f aca="false">$G41</f>
        <v>0.1114</v>
      </c>
      <c r="R41" s="63" t="n">
        <f aca="false">P41*Q41*R$7</f>
        <v>-29699.24</v>
      </c>
      <c r="S41" s="10" t="n">
        <f aca="false">$F41</f>
        <v>-8600</v>
      </c>
      <c r="T41" s="43" t="n">
        <f aca="false">$G41</f>
        <v>0.1114</v>
      </c>
      <c r="U41" s="63" t="n">
        <f aca="false">S41*T41*U$7</f>
        <v>-28741.2</v>
      </c>
      <c r="V41" s="10" t="n">
        <f aca="false">$F41</f>
        <v>-8600</v>
      </c>
      <c r="W41" s="43" t="n">
        <f aca="false">$G41</f>
        <v>0.1114</v>
      </c>
      <c r="X41" s="63" t="n">
        <f aca="false">V41*W41*X$7</f>
        <v>-29699.24</v>
      </c>
      <c r="Y41" s="10" t="n">
        <f aca="false">$F41</f>
        <v>-8600</v>
      </c>
      <c r="Z41" s="43" t="n">
        <f aca="false">$G41</f>
        <v>0.1114</v>
      </c>
      <c r="AA41" s="63" t="n">
        <f aca="false">Y41*Z41*AA$7</f>
        <v>-28741.2</v>
      </c>
      <c r="AB41" s="10" t="n">
        <f aca="false">$F41</f>
        <v>-8600</v>
      </c>
      <c r="AC41" s="43" t="n">
        <f aca="false">$G41</f>
        <v>0.1114</v>
      </c>
      <c r="AD41" s="63" t="n">
        <f aca="false">AB41*AC41*AD$7</f>
        <v>-29699.24</v>
      </c>
      <c r="AE41" s="10" t="n">
        <f aca="false">$F41</f>
        <v>-8600</v>
      </c>
      <c r="AF41" s="43" t="n">
        <f aca="false">$G41</f>
        <v>0.1114</v>
      </c>
      <c r="AG41" s="63" t="n">
        <f aca="false">AE41*AF41*AG$7</f>
        <v>-29699.24</v>
      </c>
      <c r="AH41" s="10" t="n">
        <f aca="false">$F41</f>
        <v>-8600</v>
      </c>
      <c r="AI41" s="43" t="n">
        <f aca="false">$G41</f>
        <v>0.1114</v>
      </c>
      <c r="AJ41" s="63" t="n">
        <f aca="false">AH41*AI41*AJ$7</f>
        <v>-28741.2</v>
      </c>
      <c r="AK41" s="10" t="n">
        <f aca="false">$F41</f>
        <v>-8600</v>
      </c>
      <c r="AL41" s="43" t="n">
        <f aca="false">$G41</f>
        <v>0.1114</v>
      </c>
      <c r="AM41" s="63" t="n">
        <f aca="false">AK41*AL41*AM$7</f>
        <v>-29699.24</v>
      </c>
      <c r="AN41" s="10" t="n">
        <f aca="false">$F41</f>
        <v>-8600</v>
      </c>
      <c r="AO41" s="43" t="n">
        <f aca="false">$G41</f>
        <v>0.1114</v>
      </c>
      <c r="AP41" s="63" t="n">
        <f aca="false">AN41*AO41*AP$7</f>
        <v>-28741.2</v>
      </c>
      <c r="AQ41" s="10" t="n">
        <f aca="false">$F41</f>
        <v>-8600</v>
      </c>
      <c r="AR41" s="43" t="n">
        <f aca="false">$G41</f>
        <v>0.1114</v>
      </c>
      <c r="AS41" s="63" t="n">
        <f aca="false">AQ41*AR41*AS$7</f>
        <v>-29699.24</v>
      </c>
      <c r="AT41" s="63"/>
      <c r="AV41" s="65" t="n">
        <f aca="false">AS41+AP41+AM41+AJ41+AG41+AD41+AA41+X41+U41+R41+O41+L41</f>
        <v>-349684.6</v>
      </c>
      <c r="AW41" s="812"/>
      <c r="AY41" s="812"/>
      <c r="BB41" s="812"/>
    </row>
    <row r="42" customFormat="false" ht="12.75" hidden="true" customHeight="false" outlineLevel="0" collapsed="false">
      <c r="A42" s="814" t="n">
        <v>26813</v>
      </c>
      <c r="B42" s="25" t="s">
        <v>747</v>
      </c>
      <c r="C42" s="0" t="n">
        <v>2001</v>
      </c>
      <c r="D42" s="25"/>
      <c r="E42" s="810" t="n">
        <v>39569</v>
      </c>
      <c r="F42" s="820" t="n">
        <v>-3500</v>
      </c>
      <c r="G42" s="811" t="n">
        <v>0.1739</v>
      </c>
      <c r="H42" s="25" t="n">
        <v>0.0186</v>
      </c>
      <c r="I42" s="43" t="n">
        <f aca="false">SUM(G42:H42)</f>
        <v>0.1925</v>
      </c>
      <c r="J42" s="10" t="n">
        <f aca="false">$F42</f>
        <v>-3500</v>
      </c>
      <c r="K42" s="43" t="n">
        <f aca="false">$G42</f>
        <v>0.1739</v>
      </c>
      <c r="L42" s="63" t="n">
        <f aca="false">J42*K42*L$7</f>
        <v>-18868.15</v>
      </c>
      <c r="M42" s="10" t="n">
        <f aca="false">$F42</f>
        <v>-3500</v>
      </c>
      <c r="N42" s="43" t="n">
        <f aca="false">$G42</f>
        <v>0.1739</v>
      </c>
      <c r="O42" s="63" t="n">
        <f aca="false">M42*N42*O$7</f>
        <v>-17042.2</v>
      </c>
      <c r="P42" s="10" t="n">
        <f aca="false">$F42</f>
        <v>-3500</v>
      </c>
      <c r="Q42" s="43" t="n">
        <f aca="false">$G42</f>
        <v>0.1739</v>
      </c>
      <c r="R42" s="63" t="n">
        <f aca="false">P42*Q42*R$7</f>
        <v>-18868.15</v>
      </c>
      <c r="S42" s="10" t="n">
        <f aca="false">$F42</f>
        <v>-3500</v>
      </c>
      <c r="T42" s="43" t="n">
        <f aca="false">$G42</f>
        <v>0.1739</v>
      </c>
      <c r="U42" s="63" t="n">
        <f aca="false">S42*T42*U$7</f>
        <v>-18259.5</v>
      </c>
      <c r="V42" s="10" t="n">
        <f aca="false">$F42</f>
        <v>-3500</v>
      </c>
      <c r="W42" s="43" t="n">
        <f aca="false">$G42</f>
        <v>0.1739</v>
      </c>
      <c r="X42" s="63" t="n">
        <f aca="false">V42*W42*X$7</f>
        <v>-18868.15</v>
      </c>
      <c r="Y42" s="10" t="n">
        <f aca="false">$F42</f>
        <v>-3500</v>
      </c>
      <c r="Z42" s="43" t="n">
        <f aca="false">$G42</f>
        <v>0.1739</v>
      </c>
      <c r="AA42" s="63" t="n">
        <f aca="false">Y42*Z42*AA$7</f>
        <v>-18259.5</v>
      </c>
      <c r="AB42" s="10" t="n">
        <f aca="false">$F42</f>
        <v>-3500</v>
      </c>
      <c r="AC42" s="43" t="n">
        <f aca="false">$G42</f>
        <v>0.1739</v>
      </c>
      <c r="AD42" s="63" t="n">
        <f aca="false">AB42*AC42*AD$7</f>
        <v>-18868.15</v>
      </c>
      <c r="AE42" s="10" t="n">
        <f aca="false">$F42</f>
        <v>-3500</v>
      </c>
      <c r="AF42" s="43" t="n">
        <f aca="false">$G42</f>
        <v>0.1739</v>
      </c>
      <c r="AG42" s="63" t="n">
        <f aca="false">AE42*AF42*AG$7</f>
        <v>-18868.15</v>
      </c>
      <c r="AH42" s="10" t="n">
        <f aca="false">$F42</f>
        <v>-3500</v>
      </c>
      <c r="AI42" s="43" t="n">
        <f aca="false">$G42</f>
        <v>0.1739</v>
      </c>
      <c r="AJ42" s="63" t="n">
        <f aca="false">AH42*AI42*AJ$7</f>
        <v>-18259.5</v>
      </c>
      <c r="AK42" s="10" t="n">
        <f aca="false">$F42</f>
        <v>-3500</v>
      </c>
      <c r="AL42" s="43" t="n">
        <f aca="false">$G42</f>
        <v>0.1739</v>
      </c>
      <c r="AM42" s="63" t="n">
        <f aca="false">AK42*AL42*AM$7</f>
        <v>-18868.15</v>
      </c>
      <c r="AN42" s="10" t="n">
        <f aca="false">$F42</f>
        <v>-3500</v>
      </c>
      <c r="AO42" s="43" t="n">
        <f aca="false">$G42</f>
        <v>0.1739</v>
      </c>
      <c r="AP42" s="63" t="n">
        <f aca="false">AN42*AO42*AP$7</f>
        <v>-18259.5</v>
      </c>
      <c r="AQ42" s="10" t="n">
        <f aca="false">$F42</f>
        <v>-3500</v>
      </c>
      <c r="AR42" s="43" t="n">
        <f aca="false">$G42</f>
        <v>0.1739</v>
      </c>
      <c r="AS42" s="63" t="n">
        <f aca="false">AQ42*AR42*AS$7</f>
        <v>-18868.15</v>
      </c>
      <c r="AT42" s="63"/>
      <c r="AV42" s="65" t="n">
        <f aca="false">AS42+AP42+AM42+AJ42+AG42+AD42+AA42+X42+U42+R42+O42+L42</f>
        <v>-222157.25</v>
      </c>
      <c r="AW42" s="812"/>
      <c r="AY42" s="812"/>
      <c r="BB42" s="812"/>
    </row>
    <row r="43" customFormat="false" ht="12.75" hidden="true" customHeight="false" outlineLevel="0" collapsed="false">
      <c r="A43" s="814" t="n">
        <v>26816</v>
      </c>
      <c r="B43" s="25" t="s">
        <v>648</v>
      </c>
      <c r="C43" s="0" t="n">
        <v>2001</v>
      </c>
      <c r="D43" s="25"/>
      <c r="E43" s="810" t="n">
        <v>38472</v>
      </c>
      <c r="F43" s="820" t="n">
        <v>-21500</v>
      </c>
      <c r="G43" s="811" t="n">
        <v>0.1514</v>
      </c>
      <c r="H43" s="25" t="n">
        <v>0.0186</v>
      </c>
      <c r="I43" s="43" t="n">
        <f aca="false">SUM(G43:H43)</f>
        <v>0.17</v>
      </c>
      <c r="J43" s="10" t="n">
        <f aca="false">$F43</f>
        <v>-21500</v>
      </c>
      <c r="K43" s="43" t="n">
        <f aca="false">$G43</f>
        <v>0.1514</v>
      </c>
      <c r="L43" s="63" t="n">
        <f aca="false">J43*K43*L$7</f>
        <v>-100908.1</v>
      </c>
      <c r="M43" s="10" t="n">
        <f aca="false">$F43</f>
        <v>-21500</v>
      </c>
      <c r="N43" s="43" t="n">
        <f aca="false">$G43</f>
        <v>0.1514</v>
      </c>
      <c r="O43" s="63" t="n">
        <f aca="false">M43*N43*O$7</f>
        <v>-91142.8</v>
      </c>
      <c r="P43" s="10" t="n">
        <f aca="false">$F43</f>
        <v>-21500</v>
      </c>
      <c r="Q43" s="43" t="n">
        <f aca="false">$G43</f>
        <v>0.1514</v>
      </c>
      <c r="R43" s="63" t="n">
        <f aca="false">P43*Q43*R$7</f>
        <v>-100908.1</v>
      </c>
      <c r="S43" s="10" t="n">
        <f aca="false">$F43</f>
        <v>-21500</v>
      </c>
      <c r="T43" s="43" t="n">
        <f aca="false">$G43</f>
        <v>0.1514</v>
      </c>
      <c r="U43" s="63" t="n">
        <f aca="false">S43*T43*U$7</f>
        <v>-97653</v>
      </c>
      <c r="V43" s="10" t="n">
        <f aca="false">$F43</f>
        <v>-21500</v>
      </c>
      <c r="W43" s="43" t="n">
        <f aca="false">$G43</f>
        <v>0.1514</v>
      </c>
      <c r="X43" s="63" t="n">
        <f aca="false">V43*W43*X$7</f>
        <v>-100908.1</v>
      </c>
      <c r="Y43" s="10" t="n">
        <f aca="false">$F43</f>
        <v>-21500</v>
      </c>
      <c r="Z43" s="43" t="n">
        <f aca="false">$G43</f>
        <v>0.1514</v>
      </c>
      <c r="AA43" s="63" t="n">
        <f aca="false">Y43*Z43*AA$7</f>
        <v>-97653</v>
      </c>
      <c r="AB43" s="10" t="n">
        <f aca="false">$F43</f>
        <v>-21500</v>
      </c>
      <c r="AC43" s="43" t="n">
        <f aca="false">$G43</f>
        <v>0.1514</v>
      </c>
      <c r="AD43" s="63" t="n">
        <f aca="false">AB43*AC43*AD$7</f>
        <v>-100908.1</v>
      </c>
      <c r="AE43" s="10" t="n">
        <f aca="false">$F43</f>
        <v>-21500</v>
      </c>
      <c r="AF43" s="43" t="n">
        <f aca="false">$G43</f>
        <v>0.1514</v>
      </c>
      <c r="AG43" s="63" t="n">
        <f aca="false">AE43*AF43*AG$7</f>
        <v>-100908.1</v>
      </c>
      <c r="AH43" s="10" t="n">
        <f aca="false">$F43</f>
        <v>-21500</v>
      </c>
      <c r="AI43" s="43" t="n">
        <f aca="false">$G43</f>
        <v>0.1514</v>
      </c>
      <c r="AJ43" s="63" t="n">
        <f aca="false">AH43*AI43*AJ$7</f>
        <v>-97653</v>
      </c>
      <c r="AK43" s="10" t="n">
        <f aca="false">$F43</f>
        <v>-21500</v>
      </c>
      <c r="AL43" s="43" t="n">
        <f aca="false">$G43</f>
        <v>0.1514</v>
      </c>
      <c r="AM43" s="63" t="n">
        <f aca="false">AK43*AL43*AM$7</f>
        <v>-100908.1</v>
      </c>
      <c r="AN43" s="10" t="n">
        <f aca="false">$F43</f>
        <v>-21500</v>
      </c>
      <c r="AO43" s="43" t="n">
        <f aca="false">$G43</f>
        <v>0.1514</v>
      </c>
      <c r="AP43" s="63" t="n">
        <f aca="false">AN43*AO43*AP$7</f>
        <v>-97653</v>
      </c>
      <c r="AQ43" s="10" t="n">
        <f aca="false">$F43</f>
        <v>-21500</v>
      </c>
      <c r="AR43" s="43" t="n">
        <f aca="false">$G43</f>
        <v>0.1514</v>
      </c>
      <c r="AS43" s="63" t="n">
        <f aca="false">AQ43*AR43*AS$7</f>
        <v>-100908.1</v>
      </c>
      <c r="AT43" s="63"/>
      <c r="AV43" s="65" t="n">
        <f aca="false">AS43+AP43+AM43+AJ43+AG43+AD43+AA43+X43+U43+R43+O43+L43</f>
        <v>-1188111.5</v>
      </c>
      <c r="AW43" s="812"/>
      <c r="AY43" s="812"/>
      <c r="BB43" s="812"/>
    </row>
    <row r="44" customFormat="false" ht="12.75" hidden="true" customHeight="false" outlineLevel="0" collapsed="false">
      <c r="A44" s="814" t="n">
        <v>26960</v>
      </c>
      <c r="B44" s="25" t="s">
        <v>666</v>
      </c>
      <c r="C44" s="0" t="n">
        <v>2001</v>
      </c>
      <c r="D44" s="809" t="n">
        <v>36617</v>
      </c>
      <c r="E44" s="810" t="n">
        <v>37346</v>
      </c>
      <c r="F44" s="820" t="n">
        <v>-20000</v>
      </c>
      <c r="G44" s="811" t="n">
        <v>0.1714</v>
      </c>
      <c r="H44" s="25" t="n">
        <v>0.0186</v>
      </c>
      <c r="I44" s="43" t="n">
        <f aca="false">SUM(G44:H44)</f>
        <v>0.19</v>
      </c>
      <c r="J44" s="10" t="n">
        <f aca="false">$F44</f>
        <v>-20000</v>
      </c>
      <c r="K44" s="43" t="n">
        <f aca="false">$G44</f>
        <v>0.1714</v>
      </c>
      <c r="L44" s="63" t="n">
        <f aca="false">J44*K44*L$7</f>
        <v>-106268</v>
      </c>
      <c r="M44" s="10" t="n">
        <f aca="false">$F44</f>
        <v>-20000</v>
      </c>
      <c r="N44" s="43" t="n">
        <f aca="false">$G44</f>
        <v>0.1714</v>
      </c>
      <c r="O44" s="63" t="n">
        <f aca="false">M44*N44*O$7</f>
        <v>-95984</v>
      </c>
      <c r="P44" s="10" t="n">
        <f aca="false">$F44</f>
        <v>-20000</v>
      </c>
      <c r="Q44" s="43" t="n">
        <f aca="false">$G44</f>
        <v>0.1714</v>
      </c>
      <c r="R44" s="63" t="n">
        <f aca="false">P44*Q44*R$7</f>
        <v>-106268</v>
      </c>
      <c r="S44" s="10" t="n">
        <f aca="false">$F44</f>
        <v>-20000</v>
      </c>
      <c r="T44" s="43" t="n">
        <f aca="false">$G44</f>
        <v>0.1714</v>
      </c>
      <c r="U44" s="63" t="n">
        <f aca="false">S44*T44*U$7</f>
        <v>-102840</v>
      </c>
      <c r="V44" s="10" t="n">
        <f aca="false">$F44</f>
        <v>-20000</v>
      </c>
      <c r="W44" s="43" t="n">
        <f aca="false">$G44</f>
        <v>0.1714</v>
      </c>
      <c r="X44" s="63" t="n">
        <f aca="false">V44*W44*X$7</f>
        <v>-106268</v>
      </c>
      <c r="Y44" s="10" t="n">
        <f aca="false">$F44</f>
        <v>-20000</v>
      </c>
      <c r="Z44" s="43" t="n">
        <f aca="false">$G44</f>
        <v>0.1714</v>
      </c>
      <c r="AA44" s="63" t="n">
        <f aca="false">Y44*Z44*AA$7</f>
        <v>-102840</v>
      </c>
      <c r="AB44" s="10" t="n">
        <f aca="false">$F44</f>
        <v>-20000</v>
      </c>
      <c r="AC44" s="43" t="n">
        <f aca="false">$G44</f>
        <v>0.1714</v>
      </c>
      <c r="AD44" s="63" t="n">
        <f aca="false">AB44*AC44*AD$7</f>
        <v>-106268</v>
      </c>
      <c r="AE44" s="10" t="n">
        <f aca="false">$F44</f>
        <v>-20000</v>
      </c>
      <c r="AF44" s="43" t="n">
        <f aca="false">$G44</f>
        <v>0.1714</v>
      </c>
      <c r="AG44" s="63" t="n">
        <f aca="false">AE44*AF44*AG$7</f>
        <v>-106268</v>
      </c>
      <c r="AH44" s="10" t="n">
        <f aca="false">$F44</f>
        <v>-20000</v>
      </c>
      <c r="AI44" s="43" t="n">
        <f aca="false">$G44</f>
        <v>0.1714</v>
      </c>
      <c r="AJ44" s="63" t="n">
        <f aca="false">AH44*AI44*AJ$7</f>
        <v>-102840</v>
      </c>
      <c r="AK44" s="10" t="n">
        <f aca="false">$F44</f>
        <v>-20000</v>
      </c>
      <c r="AL44" s="43" t="n">
        <f aca="false">$G44</f>
        <v>0.1714</v>
      </c>
      <c r="AM44" s="63" t="n">
        <f aca="false">AK44*AL44*AM$7</f>
        <v>-106268</v>
      </c>
      <c r="AN44" s="10" t="n">
        <f aca="false">$F44</f>
        <v>-20000</v>
      </c>
      <c r="AO44" s="43" t="n">
        <f aca="false">$G44</f>
        <v>0.1714</v>
      </c>
      <c r="AP44" s="63" t="n">
        <f aca="false">AN44*AO44*AP$7</f>
        <v>-102840</v>
      </c>
      <c r="AQ44" s="10" t="n">
        <f aca="false">$F44</f>
        <v>-20000</v>
      </c>
      <c r="AR44" s="43" t="n">
        <f aca="false">$G44</f>
        <v>0.1714</v>
      </c>
      <c r="AS44" s="63" t="n">
        <f aca="false">AQ44*AR44*AS$7</f>
        <v>-106268</v>
      </c>
      <c r="AT44" s="63"/>
      <c r="AV44" s="65" t="n">
        <f aca="false">AS44+AP44+AM44+AJ44+AG44+AD44+AA44+X44+U44+R44+O44+L44</f>
        <v>-1251220</v>
      </c>
      <c r="AW44" s="812"/>
      <c r="AY44" s="812"/>
      <c r="BB44" s="812"/>
    </row>
    <row r="45" customFormat="false" ht="12.75" hidden="true" customHeight="false" outlineLevel="0" collapsed="false">
      <c r="A45" s="814" t="n">
        <v>26719</v>
      </c>
      <c r="B45" s="25" t="s">
        <v>748</v>
      </c>
      <c r="C45" s="0" t="n">
        <v>2001</v>
      </c>
      <c r="D45" s="809"/>
      <c r="E45" s="810" t="n">
        <v>38472</v>
      </c>
      <c r="F45" s="820" t="n">
        <v>-25000</v>
      </c>
      <c r="G45" s="811" t="n">
        <v>0.1864</v>
      </c>
      <c r="H45" s="25" t="n">
        <v>0.0186</v>
      </c>
      <c r="I45" s="43" t="n">
        <f aca="false">SUM(G45:H45)</f>
        <v>0.205</v>
      </c>
      <c r="J45" s="10" t="n">
        <f aca="false">$F45</f>
        <v>-25000</v>
      </c>
      <c r="K45" s="43" t="n">
        <f aca="false">$G45</f>
        <v>0.1864</v>
      </c>
      <c r="L45" s="63" t="n">
        <f aca="false">J45*K45*L$7</f>
        <v>-144460</v>
      </c>
      <c r="M45" s="10" t="n">
        <f aca="false">$F45</f>
        <v>-25000</v>
      </c>
      <c r="N45" s="43" t="n">
        <f aca="false">$G45</f>
        <v>0.1864</v>
      </c>
      <c r="O45" s="63" t="n">
        <f aca="false">M45*N45*O$7</f>
        <v>-130480</v>
      </c>
      <c r="P45" s="10" t="n">
        <f aca="false">$F45</f>
        <v>-25000</v>
      </c>
      <c r="Q45" s="43" t="n">
        <f aca="false">$G45</f>
        <v>0.1864</v>
      </c>
      <c r="R45" s="63" t="n">
        <f aca="false">P45*Q45*R$7</f>
        <v>-144460</v>
      </c>
      <c r="S45" s="10" t="n">
        <f aca="false">$F45</f>
        <v>-25000</v>
      </c>
      <c r="T45" s="43" t="n">
        <f aca="false">$G45</f>
        <v>0.1864</v>
      </c>
      <c r="U45" s="63" t="n">
        <f aca="false">S45*T45*U$7</f>
        <v>-139800</v>
      </c>
      <c r="V45" s="10" t="n">
        <f aca="false">$F45</f>
        <v>-25000</v>
      </c>
      <c r="W45" s="43" t="n">
        <f aca="false">$G45</f>
        <v>0.1864</v>
      </c>
      <c r="X45" s="63" t="n">
        <f aca="false">V45*W45*X$7</f>
        <v>-144460</v>
      </c>
      <c r="Y45" s="10" t="n">
        <f aca="false">$F45</f>
        <v>-25000</v>
      </c>
      <c r="Z45" s="43" t="n">
        <f aca="false">$G45</f>
        <v>0.1864</v>
      </c>
      <c r="AA45" s="63" t="n">
        <f aca="false">Y45*Z45*AA$7</f>
        <v>-139800</v>
      </c>
      <c r="AB45" s="10" t="n">
        <f aca="false">$F45</f>
        <v>-25000</v>
      </c>
      <c r="AC45" s="43" t="n">
        <f aca="false">$G45</f>
        <v>0.1864</v>
      </c>
      <c r="AD45" s="63" t="n">
        <f aca="false">AB45*AC45*AD$7</f>
        <v>-144460</v>
      </c>
      <c r="AE45" s="10" t="n">
        <f aca="false">$F45</f>
        <v>-25000</v>
      </c>
      <c r="AF45" s="43" t="n">
        <f aca="false">$G45</f>
        <v>0.1864</v>
      </c>
      <c r="AG45" s="63" t="n">
        <f aca="false">AE45*AF45*AG$7</f>
        <v>-144460</v>
      </c>
      <c r="AH45" s="10" t="n">
        <f aca="false">$F45</f>
        <v>-25000</v>
      </c>
      <c r="AI45" s="43" t="n">
        <f aca="false">$G45</f>
        <v>0.1864</v>
      </c>
      <c r="AJ45" s="63" t="n">
        <f aca="false">AH45*AI45*AJ$7</f>
        <v>-139800</v>
      </c>
      <c r="AK45" s="10" t="n">
        <f aca="false">$F45</f>
        <v>-25000</v>
      </c>
      <c r="AL45" s="43" t="n">
        <f aca="false">$G45</f>
        <v>0.1864</v>
      </c>
      <c r="AM45" s="63" t="n">
        <f aca="false">AK45*AL45*AM$7</f>
        <v>-144460</v>
      </c>
      <c r="AN45" s="10" t="n">
        <f aca="false">$F45</f>
        <v>-25000</v>
      </c>
      <c r="AO45" s="43" t="n">
        <f aca="false">$G45</f>
        <v>0.1864</v>
      </c>
      <c r="AP45" s="63" t="n">
        <f aca="false">AN45*AO45*AP$7</f>
        <v>-139800</v>
      </c>
      <c r="AQ45" s="10" t="n">
        <f aca="false">$F45</f>
        <v>-25000</v>
      </c>
      <c r="AR45" s="43" t="n">
        <f aca="false">$G45</f>
        <v>0.1864</v>
      </c>
      <c r="AS45" s="63" t="n">
        <f aca="false">AQ45*AR45*AS$7</f>
        <v>-144460</v>
      </c>
      <c r="AT45" s="63"/>
      <c r="AV45" s="65" t="n">
        <f aca="false">AS45+AP45+AM45+AJ45+AG45+AD45+AA45+X45+U45+R45+O45+L45</f>
        <v>-1700900</v>
      </c>
      <c r="AW45" s="812"/>
      <c r="AY45" s="812"/>
      <c r="BB45" s="812"/>
    </row>
    <row r="46" customFormat="false" ht="12.75" hidden="true" customHeight="false" outlineLevel="0" collapsed="false">
      <c r="A46" s="814" t="n">
        <v>26884</v>
      </c>
      <c r="B46" s="25" t="s">
        <v>749</v>
      </c>
      <c r="C46" s="0" t="n">
        <v>2001</v>
      </c>
      <c r="D46" s="25"/>
      <c r="E46" s="810" t="n">
        <v>38656</v>
      </c>
      <c r="F46" s="820" t="n">
        <v>-40000</v>
      </c>
      <c r="G46" s="811" t="n">
        <v>0.1839</v>
      </c>
      <c r="H46" s="25" t="n">
        <v>0.0186</v>
      </c>
      <c r="I46" s="43" t="n">
        <f aca="false">SUM(G46:H46)</f>
        <v>0.2025</v>
      </c>
      <c r="J46" s="10" t="n">
        <f aca="false">$F46</f>
        <v>-40000</v>
      </c>
      <c r="K46" s="43" t="n">
        <f aca="false">$G46</f>
        <v>0.1839</v>
      </c>
      <c r="L46" s="63" t="n">
        <f aca="false">J46*K46*L$7</f>
        <v>-228036</v>
      </c>
      <c r="M46" s="10" t="n">
        <f aca="false">$F46</f>
        <v>-40000</v>
      </c>
      <c r="N46" s="43" t="n">
        <f aca="false">$G46</f>
        <v>0.1839</v>
      </c>
      <c r="O46" s="63" t="n">
        <f aca="false">M46*N46*O$7</f>
        <v>-205968</v>
      </c>
      <c r="P46" s="10" t="n">
        <f aca="false">$F46</f>
        <v>-40000</v>
      </c>
      <c r="Q46" s="43" t="n">
        <f aca="false">$G46</f>
        <v>0.1839</v>
      </c>
      <c r="R46" s="63" t="n">
        <f aca="false">P46*Q46*R$7</f>
        <v>-228036</v>
      </c>
      <c r="S46" s="10" t="n">
        <f aca="false">$F46</f>
        <v>-40000</v>
      </c>
      <c r="T46" s="43" t="n">
        <f aca="false">$G46</f>
        <v>0.1839</v>
      </c>
      <c r="U46" s="63" t="n">
        <f aca="false">S46*T46*U$7</f>
        <v>-220680</v>
      </c>
      <c r="V46" s="10" t="n">
        <f aca="false">$F46</f>
        <v>-40000</v>
      </c>
      <c r="W46" s="43" t="n">
        <f aca="false">$G46</f>
        <v>0.1839</v>
      </c>
      <c r="X46" s="63" t="n">
        <f aca="false">V46*W46*X$7</f>
        <v>-228036</v>
      </c>
      <c r="Y46" s="10" t="n">
        <f aca="false">$F46</f>
        <v>-40000</v>
      </c>
      <c r="Z46" s="43" t="n">
        <f aca="false">$G46</f>
        <v>0.1839</v>
      </c>
      <c r="AA46" s="63" t="n">
        <f aca="false">Y46*Z46*AA$7</f>
        <v>-220680</v>
      </c>
      <c r="AB46" s="10" t="n">
        <f aca="false">$F46</f>
        <v>-40000</v>
      </c>
      <c r="AC46" s="43" t="n">
        <f aca="false">$G46</f>
        <v>0.1839</v>
      </c>
      <c r="AD46" s="63" t="n">
        <f aca="false">AB46*AC46*AD$7</f>
        <v>-228036</v>
      </c>
      <c r="AE46" s="10" t="n">
        <f aca="false">$F46</f>
        <v>-40000</v>
      </c>
      <c r="AF46" s="43" t="n">
        <f aca="false">$G46</f>
        <v>0.1839</v>
      </c>
      <c r="AG46" s="63" t="n">
        <f aca="false">AE46*AF46*AG$7</f>
        <v>-228036</v>
      </c>
      <c r="AH46" s="10" t="n">
        <f aca="false">$F46</f>
        <v>-40000</v>
      </c>
      <c r="AI46" s="43" t="n">
        <f aca="false">$G46</f>
        <v>0.1839</v>
      </c>
      <c r="AJ46" s="63" t="n">
        <f aca="false">AH46*AI46*AJ$7</f>
        <v>-220680</v>
      </c>
      <c r="AK46" s="10" t="n">
        <f aca="false">$F46</f>
        <v>-40000</v>
      </c>
      <c r="AL46" s="43" t="n">
        <f aca="false">$G46</f>
        <v>0.1839</v>
      </c>
      <c r="AM46" s="63" t="n">
        <f aca="false">AK46*AL46*AM$7</f>
        <v>-228036</v>
      </c>
      <c r="AN46" s="10" t="n">
        <f aca="false">$F46</f>
        <v>-40000</v>
      </c>
      <c r="AO46" s="43" t="n">
        <f aca="false">$G46</f>
        <v>0.1839</v>
      </c>
      <c r="AP46" s="63" t="n">
        <f aca="false">AN46*AO46*AP$7</f>
        <v>-220680</v>
      </c>
      <c r="AQ46" s="10" t="n">
        <f aca="false">$F46</f>
        <v>-40000</v>
      </c>
      <c r="AR46" s="43" t="n">
        <f aca="false">$G46</f>
        <v>0.1839</v>
      </c>
      <c r="AS46" s="63" t="n">
        <f aca="false">AQ46*AR46*AS$7</f>
        <v>-228036</v>
      </c>
      <c r="AT46" s="63"/>
      <c r="AV46" s="65" t="n">
        <f aca="false">AS46+AP46+AM46+AJ46+AG46+AD46+AA46+X46+U46+R46+O46+L46</f>
        <v>-2684940</v>
      </c>
      <c r="AW46" s="812"/>
      <c r="AY46" s="812"/>
      <c r="BB46" s="812"/>
    </row>
    <row r="47" customFormat="false" ht="12.75" hidden="true" customHeight="false" outlineLevel="0" collapsed="false">
      <c r="A47" s="819" t="s">
        <v>750</v>
      </c>
      <c r="B47" s="25"/>
      <c r="D47" s="25"/>
      <c r="E47" s="810"/>
      <c r="F47" s="820"/>
      <c r="G47" s="607"/>
      <c r="H47" s="607"/>
      <c r="J47" s="10"/>
      <c r="L47" s="63"/>
      <c r="M47" s="10"/>
      <c r="N47" s="43"/>
      <c r="O47" s="63"/>
      <c r="P47" s="10"/>
      <c r="Q47" s="43"/>
      <c r="R47" s="63"/>
      <c r="S47" s="10"/>
      <c r="T47" s="43"/>
      <c r="U47" s="63"/>
      <c r="V47" s="10"/>
      <c r="W47" s="43"/>
      <c r="X47" s="63"/>
      <c r="Y47" s="10"/>
      <c r="Z47" s="43"/>
      <c r="AA47" s="63"/>
      <c r="AB47" s="10"/>
      <c r="AC47" s="43"/>
      <c r="AD47" s="63"/>
      <c r="AE47" s="10"/>
      <c r="AF47" s="43"/>
      <c r="AG47" s="63"/>
      <c r="AH47" s="10"/>
      <c r="AI47" s="43"/>
      <c r="AJ47" s="63"/>
      <c r="AK47" s="10"/>
      <c r="AL47" s="43"/>
      <c r="AM47" s="63"/>
      <c r="AN47" s="10"/>
      <c r="AO47" s="43"/>
      <c r="AP47" s="63"/>
      <c r="AQ47" s="10"/>
      <c r="AR47" s="43"/>
      <c r="AS47" s="63"/>
      <c r="AT47" s="63"/>
      <c r="AV47" s="65"/>
      <c r="AW47" s="812"/>
      <c r="AY47" s="812"/>
      <c r="BB47" s="812"/>
    </row>
    <row r="48" customFormat="false" ht="12.75" hidden="true" customHeight="false" outlineLevel="0" collapsed="false">
      <c r="A48" s="814" t="n">
        <v>25071</v>
      </c>
      <c r="B48" s="25" t="s">
        <v>649</v>
      </c>
      <c r="C48" s="0" t="n">
        <v>2001</v>
      </c>
      <c r="D48" s="25"/>
      <c r="E48" s="810" t="n">
        <v>39782</v>
      </c>
      <c r="F48" s="820" t="n">
        <v>-60000</v>
      </c>
      <c r="G48" s="811" t="n">
        <v>0.1564</v>
      </c>
      <c r="H48" s="25" t="n">
        <v>0.0186</v>
      </c>
      <c r="I48" s="43" t="n">
        <f aca="false">SUM(G48:H48)</f>
        <v>0.175</v>
      </c>
      <c r="J48" s="10" t="n">
        <f aca="false">$F48</f>
        <v>-60000</v>
      </c>
      <c r="K48" s="43" t="n">
        <f aca="false">$G48</f>
        <v>0.1564</v>
      </c>
      <c r="L48" s="63" t="n">
        <f aca="false">J48*K48*L$7</f>
        <v>-290904</v>
      </c>
      <c r="M48" s="10" t="n">
        <f aca="false">$F48</f>
        <v>-60000</v>
      </c>
      <c r="N48" s="43" t="n">
        <f aca="false">$G48</f>
        <v>0.1564</v>
      </c>
      <c r="O48" s="63" t="n">
        <f aca="false">M48*N48*O$7</f>
        <v>-262752</v>
      </c>
      <c r="P48" s="10" t="n">
        <f aca="false">$F48</f>
        <v>-60000</v>
      </c>
      <c r="Q48" s="43" t="n">
        <f aca="false">$G48</f>
        <v>0.1564</v>
      </c>
      <c r="R48" s="63" t="n">
        <f aca="false">P48*Q48*R$7</f>
        <v>-290904</v>
      </c>
      <c r="S48" s="10" t="n">
        <f aca="false">$F48</f>
        <v>-60000</v>
      </c>
      <c r="T48" s="43" t="n">
        <f aca="false">$G48</f>
        <v>0.1564</v>
      </c>
      <c r="U48" s="63" t="n">
        <f aca="false">S48*T48*U$7</f>
        <v>-281520</v>
      </c>
      <c r="V48" s="10" t="n">
        <f aca="false">$F48</f>
        <v>-60000</v>
      </c>
      <c r="W48" s="43" t="n">
        <f aca="false">$G48</f>
        <v>0.1564</v>
      </c>
      <c r="X48" s="63" t="n">
        <f aca="false">V48*W48*X$7</f>
        <v>-290904</v>
      </c>
      <c r="Y48" s="10" t="n">
        <f aca="false">$F48</f>
        <v>-60000</v>
      </c>
      <c r="Z48" s="43" t="n">
        <f aca="false">$G48</f>
        <v>0.1564</v>
      </c>
      <c r="AA48" s="63" t="n">
        <f aca="false">Y48*Z48*AA$7</f>
        <v>-281520</v>
      </c>
      <c r="AB48" s="10" t="n">
        <f aca="false">$F48</f>
        <v>-60000</v>
      </c>
      <c r="AC48" s="43" t="n">
        <f aca="false">$G48</f>
        <v>0.1564</v>
      </c>
      <c r="AD48" s="63" t="n">
        <f aca="false">AB48*AC48*AD$7</f>
        <v>-290904</v>
      </c>
      <c r="AE48" s="10" t="n">
        <f aca="false">$F48</f>
        <v>-60000</v>
      </c>
      <c r="AF48" s="43" t="n">
        <f aca="false">$G48</f>
        <v>0.1564</v>
      </c>
      <c r="AG48" s="63" t="n">
        <f aca="false">AE48*AF48*AG$7</f>
        <v>-290904</v>
      </c>
      <c r="AH48" s="10" t="n">
        <f aca="false">$F48</f>
        <v>-60000</v>
      </c>
      <c r="AI48" s="43" t="n">
        <f aca="false">$G48</f>
        <v>0.1564</v>
      </c>
      <c r="AJ48" s="63" t="n">
        <f aca="false">AH48*AI48*AJ$7</f>
        <v>-281520</v>
      </c>
      <c r="AK48" s="10" t="n">
        <f aca="false">$F48</f>
        <v>-60000</v>
      </c>
      <c r="AL48" s="43" t="n">
        <f aca="false">$G48</f>
        <v>0.1564</v>
      </c>
      <c r="AM48" s="63" t="n">
        <f aca="false">AK48*AL48*AM$7</f>
        <v>-290904</v>
      </c>
      <c r="AN48" s="10" t="n">
        <f aca="false">$F48</f>
        <v>-60000</v>
      </c>
      <c r="AO48" s="43" t="n">
        <f aca="false">$G48</f>
        <v>0.1564</v>
      </c>
      <c r="AP48" s="63" t="n">
        <f aca="false">AN48*AO48*AP$7</f>
        <v>-281520</v>
      </c>
      <c r="AQ48" s="10" t="n">
        <f aca="false">$F48</f>
        <v>-60000</v>
      </c>
      <c r="AR48" s="43" t="n">
        <v>0.1614</v>
      </c>
      <c r="AS48" s="63" t="n">
        <f aca="false">AQ48*AR48*AS$7</f>
        <v>-300204</v>
      </c>
      <c r="AT48" s="63"/>
      <c r="AV48" s="65" t="n">
        <f aca="false">AS48+AP48+AM48+AJ48+AG48+AD48+AA48+X48+U48+R48+O48+L48</f>
        <v>-3434460</v>
      </c>
      <c r="AW48" s="812"/>
      <c r="AX48" s="755"/>
      <c r="AY48" s="812"/>
      <c r="BB48" s="812"/>
    </row>
    <row r="49" customFormat="false" ht="12.75" hidden="true" customHeight="false" outlineLevel="0" collapsed="false">
      <c r="A49" s="814"/>
      <c r="B49" s="25"/>
      <c r="D49" s="25"/>
      <c r="E49" s="810"/>
      <c r="F49" s="820"/>
      <c r="G49" s="811"/>
      <c r="H49" s="25"/>
      <c r="J49" s="10"/>
      <c r="L49" s="63"/>
      <c r="M49" s="10"/>
      <c r="N49" s="43"/>
      <c r="O49" s="63"/>
      <c r="P49" s="10"/>
      <c r="Q49" s="43"/>
      <c r="R49" s="63"/>
      <c r="S49" s="10"/>
      <c r="T49" s="43"/>
      <c r="U49" s="63"/>
      <c r="V49" s="10"/>
      <c r="W49" s="43"/>
      <c r="X49" s="63"/>
      <c r="Y49" s="10"/>
      <c r="Z49" s="43"/>
      <c r="AA49" s="63"/>
      <c r="AB49" s="10"/>
      <c r="AC49" s="43"/>
      <c r="AD49" s="63"/>
      <c r="AE49" s="10"/>
      <c r="AF49" s="43"/>
      <c r="AG49" s="63"/>
      <c r="AH49" s="10"/>
      <c r="AI49" s="43"/>
      <c r="AJ49" s="63"/>
      <c r="AK49" s="10"/>
      <c r="AL49" s="43"/>
      <c r="AM49" s="63"/>
      <c r="AN49" s="10"/>
      <c r="AO49" s="43"/>
      <c r="AP49" s="63"/>
      <c r="AQ49" s="10"/>
      <c r="AR49" s="43"/>
      <c r="AS49" s="63"/>
      <c r="AT49" s="63"/>
      <c r="AV49" s="65"/>
      <c r="AW49" s="812"/>
      <c r="AX49" s="65" t="n">
        <f aca="false">SUM(AV15:AV48)</f>
        <v>-100102628.75</v>
      </c>
      <c r="AY49" s="812"/>
      <c r="BB49" s="812"/>
    </row>
    <row r="50" customFormat="false" ht="12.75" hidden="true" customHeight="false" outlineLevel="0" collapsed="false">
      <c r="A50" s="819" t="s">
        <v>751</v>
      </c>
      <c r="B50" s="25"/>
      <c r="D50" s="25"/>
      <c r="E50" s="810"/>
      <c r="F50" s="820"/>
      <c r="G50" s="607"/>
      <c r="H50" s="607"/>
      <c r="J50" s="10"/>
      <c r="L50" s="63"/>
      <c r="M50" s="10"/>
      <c r="N50" s="43"/>
      <c r="O50" s="63"/>
      <c r="P50" s="10"/>
      <c r="Q50" s="43"/>
      <c r="R50" s="63"/>
      <c r="S50" s="10"/>
      <c r="T50" s="43"/>
      <c r="U50" s="63"/>
      <c r="V50" s="10"/>
      <c r="W50" s="43"/>
      <c r="X50" s="63"/>
      <c r="Y50" s="10"/>
      <c r="Z50" s="43"/>
      <c r="AA50" s="63"/>
      <c r="AB50" s="10"/>
      <c r="AC50" s="43"/>
      <c r="AD50" s="63"/>
      <c r="AE50" s="10"/>
      <c r="AF50" s="43"/>
      <c r="AG50" s="63"/>
      <c r="AH50" s="10"/>
      <c r="AI50" s="43"/>
      <c r="AJ50" s="63"/>
      <c r="AK50" s="10"/>
      <c r="AL50" s="43"/>
      <c r="AM50" s="63"/>
      <c r="AN50" s="10"/>
      <c r="AO50" s="43"/>
      <c r="AP50" s="63"/>
      <c r="AQ50" s="10"/>
      <c r="AR50" s="43"/>
      <c r="AS50" s="63"/>
      <c r="AT50" s="63"/>
      <c r="AV50" s="65"/>
      <c r="AW50" s="812"/>
      <c r="AY50" s="812"/>
      <c r="BB50" s="812"/>
    </row>
    <row r="51" customFormat="false" ht="12.75" hidden="true" customHeight="false" outlineLevel="0" collapsed="false">
      <c r="A51" s="814" t="n">
        <v>20715</v>
      </c>
      <c r="B51" s="25" t="s">
        <v>149</v>
      </c>
      <c r="C51" s="0" t="n">
        <v>2001</v>
      </c>
      <c r="D51" s="25"/>
      <c r="E51" s="810" t="n">
        <v>38656</v>
      </c>
      <c r="F51" s="820" t="n">
        <v>-200000</v>
      </c>
      <c r="G51" s="811" t="n">
        <v>0.1052</v>
      </c>
      <c r="H51" s="25" t="n">
        <v>0.0011</v>
      </c>
      <c r="I51" s="43" t="n">
        <f aca="false">SUM(G51:H51)</f>
        <v>0.1063</v>
      </c>
      <c r="J51" s="10" t="n">
        <f aca="false">$F51</f>
        <v>-200000</v>
      </c>
      <c r="K51" s="43" t="n">
        <f aca="false">$G51</f>
        <v>0.1052</v>
      </c>
      <c r="L51" s="63" t="n">
        <f aca="false">J51*K51*L$7</f>
        <v>-652240</v>
      </c>
      <c r="M51" s="10" t="n">
        <f aca="false">$F51</f>
        <v>-200000</v>
      </c>
      <c r="N51" s="43" t="n">
        <f aca="false">$G51</f>
        <v>0.1052</v>
      </c>
      <c r="O51" s="63" t="n">
        <f aca="false">M51*N51*O$7</f>
        <v>-589120</v>
      </c>
      <c r="P51" s="10" t="n">
        <f aca="false">$F51</f>
        <v>-200000</v>
      </c>
      <c r="Q51" s="43" t="n">
        <f aca="false">$G51</f>
        <v>0.1052</v>
      </c>
      <c r="R51" s="63" t="n">
        <f aca="false">P51*Q51*R$7</f>
        <v>-652240</v>
      </c>
      <c r="S51" s="10" t="n">
        <f aca="false">$F51</f>
        <v>-200000</v>
      </c>
      <c r="T51" s="43" t="n">
        <f aca="false">$G51</f>
        <v>0.1052</v>
      </c>
      <c r="U51" s="63" t="n">
        <f aca="false">S51*T51*U$7</f>
        <v>-631200</v>
      </c>
      <c r="V51" s="10" t="n">
        <f aca="false">$F51</f>
        <v>-200000</v>
      </c>
      <c r="W51" s="43" t="n">
        <f aca="false">$G51</f>
        <v>0.1052</v>
      </c>
      <c r="X51" s="63" t="n">
        <f aca="false">V51*W51*X$7</f>
        <v>-652240</v>
      </c>
      <c r="Y51" s="10" t="n">
        <f aca="false">$F51</f>
        <v>-200000</v>
      </c>
      <c r="Z51" s="43" t="n">
        <f aca="false">$G51</f>
        <v>0.1052</v>
      </c>
      <c r="AA51" s="63" t="n">
        <f aca="false">Y51*Z51*AA$7</f>
        <v>-631200</v>
      </c>
      <c r="AB51" s="10" t="n">
        <f aca="false">$F51</f>
        <v>-200000</v>
      </c>
      <c r="AC51" s="43" t="n">
        <f aca="false">$G51</f>
        <v>0.1052</v>
      </c>
      <c r="AD51" s="63" t="n">
        <f aca="false">AB51*AC51*AD$7</f>
        <v>-652240</v>
      </c>
      <c r="AE51" s="10" t="n">
        <f aca="false">$F51</f>
        <v>-200000</v>
      </c>
      <c r="AF51" s="43" t="n">
        <f aca="false">$G51</f>
        <v>0.1052</v>
      </c>
      <c r="AG51" s="63" t="n">
        <f aca="false">AE51*AF51*AG$7</f>
        <v>-652240</v>
      </c>
      <c r="AH51" s="10" t="n">
        <f aca="false">$F51</f>
        <v>-200000</v>
      </c>
      <c r="AI51" s="43" t="n">
        <f aca="false">$G51</f>
        <v>0.1052</v>
      </c>
      <c r="AJ51" s="63" t="n">
        <f aca="false">AH51*AI51*AJ$7</f>
        <v>-631200</v>
      </c>
      <c r="AK51" s="10" t="n">
        <f aca="false">$F51</f>
        <v>-200000</v>
      </c>
      <c r="AL51" s="43" t="n">
        <f aca="false">$G51</f>
        <v>0.1052</v>
      </c>
      <c r="AM51" s="63" t="n">
        <f aca="false">AK51*AL51*AM$7</f>
        <v>-652240</v>
      </c>
      <c r="AN51" s="10" t="n">
        <f aca="false">$F51</f>
        <v>-200000</v>
      </c>
      <c r="AO51" s="43" t="n">
        <f aca="false">$G51+0.0022</f>
        <v>0.1074</v>
      </c>
      <c r="AP51" s="63" t="n">
        <f aca="false">AN51*AO51*AP$7</f>
        <v>-644400</v>
      </c>
      <c r="AQ51" s="10" t="n">
        <f aca="false">$F51</f>
        <v>-200000</v>
      </c>
      <c r="AR51" s="43" t="n">
        <f aca="false">$G51+0.0022</f>
        <v>0.1074</v>
      </c>
      <c r="AS51" s="63" t="n">
        <f aca="false">AQ51*AR51*AS$7</f>
        <v>-665880</v>
      </c>
      <c r="AT51" s="63"/>
      <c r="AV51" s="65" t="n">
        <f aca="false">AS51+AP51+AM51+AJ51+AG51+AD51+AA51+X51+U51+R51+O51+L51</f>
        <v>-7706440</v>
      </c>
      <c r="AW51" s="812"/>
      <c r="AY51" s="812"/>
      <c r="BB51" s="812"/>
    </row>
    <row r="52" customFormat="false" ht="12.75" hidden="true" customHeight="false" outlineLevel="0" collapsed="false">
      <c r="A52" s="814" t="n">
        <v>20834</v>
      </c>
      <c r="B52" s="25" t="s">
        <v>743</v>
      </c>
      <c r="C52" s="0" t="n">
        <v>2001</v>
      </c>
      <c r="D52" s="25"/>
      <c r="E52" s="810" t="n">
        <v>39141</v>
      </c>
      <c r="F52" s="820" t="n">
        <v>-25000</v>
      </c>
      <c r="G52" s="811" t="n">
        <v>0.1052</v>
      </c>
      <c r="H52" s="25" t="n">
        <v>0.0011</v>
      </c>
      <c r="I52" s="43" t="n">
        <f aca="false">SUM(G52:H52)</f>
        <v>0.1063</v>
      </c>
      <c r="J52" s="10" t="n">
        <f aca="false">$F52</f>
        <v>-25000</v>
      </c>
      <c r="K52" s="43" t="n">
        <f aca="false">$G52</f>
        <v>0.1052</v>
      </c>
      <c r="L52" s="63" t="n">
        <f aca="false">J52*K52*L$7</f>
        <v>-81530</v>
      </c>
      <c r="M52" s="10" t="n">
        <f aca="false">$F52</f>
        <v>-25000</v>
      </c>
      <c r="N52" s="43" t="n">
        <f aca="false">$G52</f>
        <v>0.1052</v>
      </c>
      <c r="O52" s="63" t="n">
        <f aca="false">M52*N52*O$7</f>
        <v>-73640</v>
      </c>
      <c r="P52" s="10" t="n">
        <f aca="false">$F52</f>
        <v>-25000</v>
      </c>
      <c r="Q52" s="43" t="n">
        <f aca="false">$G52</f>
        <v>0.1052</v>
      </c>
      <c r="R52" s="63" t="n">
        <f aca="false">P52*Q52*R$7</f>
        <v>-81530</v>
      </c>
      <c r="S52" s="10" t="n">
        <f aca="false">$F52</f>
        <v>-25000</v>
      </c>
      <c r="T52" s="43" t="n">
        <f aca="false">$G52</f>
        <v>0.1052</v>
      </c>
      <c r="U52" s="63" t="n">
        <f aca="false">S52*T52*U$7</f>
        <v>-78900</v>
      </c>
      <c r="V52" s="10" t="n">
        <f aca="false">$F52</f>
        <v>-25000</v>
      </c>
      <c r="W52" s="43" t="n">
        <f aca="false">$G52</f>
        <v>0.1052</v>
      </c>
      <c r="X52" s="63" t="n">
        <f aca="false">V52*W52*X$7</f>
        <v>-81530</v>
      </c>
      <c r="Y52" s="10" t="n">
        <f aca="false">$F52</f>
        <v>-25000</v>
      </c>
      <c r="Z52" s="43" t="n">
        <f aca="false">$G52</f>
        <v>0.1052</v>
      </c>
      <c r="AA52" s="63" t="n">
        <f aca="false">Y52*Z52*AA$7</f>
        <v>-78900</v>
      </c>
      <c r="AB52" s="10" t="n">
        <f aca="false">$F52</f>
        <v>-25000</v>
      </c>
      <c r="AC52" s="43" t="n">
        <f aca="false">$G52</f>
        <v>0.1052</v>
      </c>
      <c r="AD52" s="63" t="n">
        <f aca="false">AB52*AC52*AD$7</f>
        <v>-81530</v>
      </c>
      <c r="AE52" s="10" t="n">
        <f aca="false">$F52</f>
        <v>-25000</v>
      </c>
      <c r="AF52" s="43" t="n">
        <f aca="false">$G52</f>
        <v>0.1052</v>
      </c>
      <c r="AG52" s="63" t="n">
        <f aca="false">AE52*AF52*AG$7</f>
        <v>-81530</v>
      </c>
      <c r="AH52" s="10" t="n">
        <f aca="false">$F52</f>
        <v>-25000</v>
      </c>
      <c r="AI52" s="43" t="n">
        <f aca="false">$G52</f>
        <v>0.1052</v>
      </c>
      <c r="AJ52" s="63" t="n">
        <f aca="false">AH52*AI52*AJ$7</f>
        <v>-78900</v>
      </c>
      <c r="AK52" s="10" t="n">
        <f aca="false">$F52</f>
        <v>-25000</v>
      </c>
      <c r="AL52" s="43" t="n">
        <f aca="false">$G52</f>
        <v>0.1052</v>
      </c>
      <c r="AM52" s="63" t="n">
        <f aca="false">AK52*AL52*AM$7</f>
        <v>-81530</v>
      </c>
      <c r="AN52" s="10" t="n">
        <f aca="false">$F52</f>
        <v>-25000</v>
      </c>
      <c r="AO52" s="43" t="n">
        <f aca="false">$G52+0.0022</f>
        <v>0.1074</v>
      </c>
      <c r="AP52" s="63" t="n">
        <f aca="false">AN52*AO52*AP$7</f>
        <v>-80550</v>
      </c>
      <c r="AQ52" s="10" t="n">
        <f aca="false">$F52</f>
        <v>-25000</v>
      </c>
      <c r="AR52" s="43" t="n">
        <f aca="false">$G52+0.0022</f>
        <v>0.1074</v>
      </c>
      <c r="AS52" s="63" t="n">
        <f aca="false">AQ52*AR52*AS$7</f>
        <v>-83235</v>
      </c>
      <c r="AT52" s="63"/>
      <c r="AV52" s="65" t="n">
        <f aca="false">AS52+AP52+AM52+AJ52+AG52+AD52+AA52+X52+U52+R52+O52+L52</f>
        <v>-963305</v>
      </c>
      <c r="AW52" s="812"/>
      <c r="AY52" s="812"/>
      <c r="BB52" s="812"/>
    </row>
    <row r="53" customFormat="false" ht="12.75" hidden="true" customHeight="false" outlineLevel="0" collapsed="false">
      <c r="A53" s="814" t="n">
        <v>20835</v>
      </c>
      <c r="B53" s="25" t="s">
        <v>614</v>
      </c>
      <c r="C53" s="0" t="n">
        <v>2001</v>
      </c>
      <c r="D53" s="25"/>
      <c r="E53" s="810" t="n">
        <v>37315</v>
      </c>
      <c r="F53" s="820" t="n">
        <v>-20000</v>
      </c>
      <c r="G53" s="811" t="n">
        <v>0.1052</v>
      </c>
      <c r="H53" s="25" t="n">
        <v>0.0011</v>
      </c>
      <c r="I53" s="43" t="n">
        <f aca="false">SUM(G53:H53)</f>
        <v>0.1063</v>
      </c>
      <c r="J53" s="10" t="n">
        <f aca="false">$F53</f>
        <v>-20000</v>
      </c>
      <c r="K53" s="43" t="n">
        <f aca="false">$G53</f>
        <v>0.1052</v>
      </c>
      <c r="L53" s="63" t="n">
        <f aca="false">J53*K53*L$7</f>
        <v>-65224</v>
      </c>
      <c r="M53" s="10" t="n">
        <f aca="false">$F53</f>
        <v>-20000</v>
      </c>
      <c r="N53" s="43" t="n">
        <f aca="false">$G53</f>
        <v>0.1052</v>
      </c>
      <c r="O53" s="63" t="n">
        <f aca="false">M53*N53*O$7</f>
        <v>-58912</v>
      </c>
      <c r="P53" s="10" t="n">
        <f aca="false">$F53</f>
        <v>-20000</v>
      </c>
      <c r="Q53" s="43" t="n">
        <f aca="false">$G53</f>
        <v>0.1052</v>
      </c>
      <c r="R53" s="63" t="n">
        <f aca="false">P53*Q53*R$7</f>
        <v>-65224</v>
      </c>
      <c r="S53" s="10" t="n">
        <f aca="false">$F53</f>
        <v>-20000</v>
      </c>
      <c r="T53" s="43" t="n">
        <f aca="false">$G53</f>
        <v>0.1052</v>
      </c>
      <c r="U53" s="63" t="n">
        <f aca="false">S53*T53*U$7</f>
        <v>-63120</v>
      </c>
      <c r="V53" s="10" t="n">
        <f aca="false">$F53</f>
        <v>-20000</v>
      </c>
      <c r="W53" s="43" t="n">
        <f aca="false">$G53</f>
        <v>0.1052</v>
      </c>
      <c r="X53" s="63" t="n">
        <f aca="false">V53*W53*X$7</f>
        <v>-65224</v>
      </c>
      <c r="Y53" s="10" t="n">
        <f aca="false">$F53</f>
        <v>-20000</v>
      </c>
      <c r="Z53" s="43" t="n">
        <f aca="false">$G53</f>
        <v>0.1052</v>
      </c>
      <c r="AA53" s="63" t="n">
        <f aca="false">Y53*Z53*AA$7</f>
        <v>-63120</v>
      </c>
      <c r="AB53" s="10" t="n">
        <f aca="false">$F53</f>
        <v>-20000</v>
      </c>
      <c r="AC53" s="43" t="n">
        <f aca="false">$G53</f>
        <v>0.1052</v>
      </c>
      <c r="AD53" s="63" t="n">
        <f aca="false">AB53*AC53*AD$7</f>
        <v>-65224</v>
      </c>
      <c r="AE53" s="10" t="n">
        <f aca="false">$F53</f>
        <v>-20000</v>
      </c>
      <c r="AF53" s="43" t="n">
        <f aca="false">$G53</f>
        <v>0.1052</v>
      </c>
      <c r="AG53" s="63" t="n">
        <f aca="false">AE53*AF53*AG$7</f>
        <v>-65224</v>
      </c>
      <c r="AH53" s="10" t="n">
        <f aca="false">$F53</f>
        <v>-20000</v>
      </c>
      <c r="AI53" s="43" t="n">
        <f aca="false">$G53</f>
        <v>0.1052</v>
      </c>
      <c r="AJ53" s="63" t="n">
        <f aca="false">AH53*AI53*AJ$7</f>
        <v>-63120</v>
      </c>
      <c r="AK53" s="10" t="n">
        <f aca="false">$F53</f>
        <v>-20000</v>
      </c>
      <c r="AL53" s="43" t="n">
        <f aca="false">$G53</f>
        <v>0.1052</v>
      </c>
      <c r="AM53" s="63" t="n">
        <f aca="false">AK53*AL53*AM$7</f>
        <v>-65224</v>
      </c>
      <c r="AN53" s="10" t="n">
        <f aca="false">$F53</f>
        <v>-20000</v>
      </c>
      <c r="AO53" s="43" t="n">
        <f aca="false">$G53+0.0022</f>
        <v>0.1074</v>
      </c>
      <c r="AP53" s="63" t="n">
        <f aca="false">AN53*AO53*AP$7</f>
        <v>-64440</v>
      </c>
      <c r="AQ53" s="10" t="n">
        <f aca="false">$F53</f>
        <v>-20000</v>
      </c>
      <c r="AR53" s="43" t="n">
        <f aca="false">$G53+0.0022</f>
        <v>0.1074</v>
      </c>
      <c r="AS53" s="63" t="n">
        <f aca="false">AQ53*AR53*AS$7</f>
        <v>-66588</v>
      </c>
      <c r="AT53" s="63"/>
      <c r="AV53" s="65" t="n">
        <f aca="false">AS53+AP53+AM53+AJ53+AG53+AD53+AA53+X53+U53+R53+O53+L53</f>
        <v>-770644</v>
      </c>
      <c r="AW53" s="812"/>
      <c r="AY53" s="812"/>
      <c r="BB53" s="812"/>
    </row>
    <row r="54" customFormat="false" ht="12.75" hidden="true" customHeight="false" outlineLevel="0" collapsed="false">
      <c r="A54" s="814" t="n">
        <v>26677</v>
      </c>
      <c r="B54" s="25" t="s">
        <v>744</v>
      </c>
      <c r="C54" s="0" t="n">
        <v>2001</v>
      </c>
      <c r="D54" s="25"/>
      <c r="E54" s="810" t="n">
        <v>39172</v>
      </c>
      <c r="F54" s="820" t="n">
        <v>-25000</v>
      </c>
      <c r="G54" s="811" t="n">
        <v>0.1052</v>
      </c>
      <c r="H54" s="25" t="n">
        <v>0.0011</v>
      </c>
      <c r="I54" s="43" t="n">
        <f aca="false">SUM(G54:H54)</f>
        <v>0.1063</v>
      </c>
      <c r="J54" s="10" t="n">
        <f aca="false">$F54</f>
        <v>-25000</v>
      </c>
      <c r="K54" s="43" t="n">
        <f aca="false">$G54</f>
        <v>0.1052</v>
      </c>
      <c r="L54" s="63" t="n">
        <f aca="false">J54*K54*L$7</f>
        <v>-81530</v>
      </c>
      <c r="M54" s="10" t="n">
        <f aca="false">$F54</f>
        <v>-25000</v>
      </c>
      <c r="N54" s="43" t="n">
        <f aca="false">$G54</f>
        <v>0.1052</v>
      </c>
      <c r="O54" s="63" t="n">
        <f aca="false">M54*N54*O$7</f>
        <v>-73640</v>
      </c>
      <c r="P54" s="10" t="n">
        <f aca="false">$F54</f>
        <v>-25000</v>
      </c>
      <c r="Q54" s="43" t="n">
        <f aca="false">$G54</f>
        <v>0.1052</v>
      </c>
      <c r="R54" s="63" t="n">
        <f aca="false">P54*Q54*R$7</f>
        <v>-81530</v>
      </c>
      <c r="S54" s="10" t="n">
        <f aca="false">$F54</f>
        <v>-25000</v>
      </c>
      <c r="T54" s="43" t="n">
        <f aca="false">$G54</f>
        <v>0.1052</v>
      </c>
      <c r="U54" s="63" t="n">
        <f aca="false">S54*T54*U$7</f>
        <v>-78900</v>
      </c>
      <c r="V54" s="10" t="n">
        <f aca="false">$F54</f>
        <v>-25000</v>
      </c>
      <c r="W54" s="43" t="n">
        <f aca="false">$G54</f>
        <v>0.1052</v>
      </c>
      <c r="X54" s="63" t="n">
        <f aca="false">V54*W54*X$7</f>
        <v>-81530</v>
      </c>
      <c r="Y54" s="10" t="n">
        <f aca="false">$F54</f>
        <v>-25000</v>
      </c>
      <c r="Z54" s="43" t="n">
        <f aca="false">$G54</f>
        <v>0.1052</v>
      </c>
      <c r="AA54" s="63" t="n">
        <f aca="false">Y54*Z54*AA$7</f>
        <v>-78900</v>
      </c>
      <c r="AB54" s="10" t="n">
        <f aca="false">$F54</f>
        <v>-25000</v>
      </c>
      <c r="AC54" s="43" t="n">
        <f aca="false">$G54</f>
        <v>0.1052</v>
      </c>
      <c r="AD54" s="63" t="n">
        <f aca="false">AB54*AC54*AD$7</f>
        <v>-81530</v>
      </c>
      <c r="AE54" s="10" t="n">
        <f aca="false">$F54</f>
        <v>-25000</v>
      </c>
      <c r="AF54" s="43" t="n">
        <f aca="false">$G54</f>
        <v>0.1052</v>
      </c>
      <c r="AG54" s="63" t="n">
        <f aca="false">AE54*AF54*AG$7</f>
        <v>-81530</v>
      </c>
      <c r="AH54" s="10" t="n">
        <f aca="false">$F54</f>
        <v>-25000</v>
      </c>
      <c r="AI54" s="43" t="n">
        <f aca="false">$G54</f>
        <v>0.1052</v>
      </c>
      <c r="AJ54" s="63" t="n">
        <f aca="false">AH54*AI54*AJ$7</f>
        <v>-78900</v>
      </c>
      <c r="AK54" s="10" t="n">
        <f aca="false">$F54</f>
        <v>-25000</v>
      </c>
      <c r="AL54" s="43" t="n">
        <f aca="false">$G54</f>
        <v>0.1052</v>
      </c>
      <c r="AM54" s="63" t="n">
        <f aca="false">AK54*AL54*AM$7</f>
        <v>-81530</v>
      </c>
      <c r="AN54" s="10" t="n">
        <f aca="false">$F54</f>
        <v>-25000</v>
      </c>
      <c r="AO54" s="43" t="n">
        <f aca="false">$G54+0.0022</f>
        <v>0.1074</v>
      </c>
      <c r="AP54" s="63" t="n">
        <f aca="false">AN54*AO54*AP$7</f>
        <v>-80550</v>
      </c>
      <c r="AQ54" s="10" t="n">
        <f aca="false">$F54</f>
        <v>-25000</v>
      </c>
      <c r="AR54" s="43" t="n">
        <f aca="false">$G54+0.0022</f>
        <v>0.1074</v>
      </c>
      <c r="AS54" s="63" t="n">
        <f aca="false">AQ54*AR54*AS$7</f>
        <v>-83235</v>
      </c>
      <c r="AT54" s="63"/>
      <c r="AV54" s="65" t="n">
        <f aca="false">AS54+AP54+AM54+AJ54+AG54+AD54+AA54+X54+U54+R54+O54+L54</f>
        <v>-963305</v>
      </c>
      <c r="AW54" s="812"/>
      <c r="AY54" s="812"/>
      <c r="BB54" s="812"/>
    </row>
    <row r="55" customFormat="false" ht="12.75" hidden="true" customHeight="false" outlineLevel="0" collapsed="false">
      <c r="A55" s="814" t="n">
        <v>26371</v>
      </c>
      <c r="B55" s="25" t="s">
        <v>745</v>
      </c>
      <c r="C55" s="0" t="n">
        <v>2001</v>
      </c>
      <c r="D55" s="25"/>
      <c r="E55" s="810" t="n">
        <v>39172</v>
      </c>
      <c r="F55" s="820" t="n">
        <v>-25000</v>
      </c>
      <c r="G55" s="811" t="n">
        <v>0.1052</v>
      </c>
      <c r="H55" s="25" t="n">
        <v>0.0011</v>
      </c>
      <c r="I55" s="43" t="n">
        <f aca="false">SUM(G55:H55)</f>
        <v>0.1063</v>
      </c>
      <c r="J55" s="10" t="n">
        <f aca="false">$F55</f>
        <v>-25000</v>
      </c>
      <c r="K55" s="43" t="n">
        <f aca="false">$G55</f>
        <v>0.1052</v>
      </c>
      <c r="L55" s="63" t="n">
        <f aca="false">J55*K55*L$7</f>
        <v>-81530</v>
      </c>
      <c r="M55" s="10" t="n">
        <f aca="false">$F55</f>
        <v>-25000</v>
      </c>
      <c r="N55" s="43" t="n">
        <f aca="false">$G55</f>
        <v>0.1052</v>
      </c>
      <c r="O55" s="63" t="n">
        <f aca="false">M55*N55*O$7</f>
        <v>-73640</v>
      </c>
      <c r="P55" s="10" t="n">
        <f aca="false">$F55</f>
        <v>-25000</v>
      </c>
      <c r="Q55" s="43" t="n">
        <f aca="false">$G55</f>
        <v>0.1052</v>
      </c>
      <c r="R55" s="63" t="n">
        <f aca="false">P55*Q55*R$7</f>
        <v>-81530</v>
      </c>
      <c r="S55" s="10" t="n">
        <f aca="false">$F55</f>
        <v>-25000</v>
      </c>
      <c r="T55" s="43" t="n">
        <f aca="false">$G55</f>
        <v>0.1052</v>
      </c>
      <c r="U55" s="63" t="n">
        <f aca="false">S55*T55*U$7</f>
        <v>-78900</v>
      </c>
      <c r="V55" s="10" t="n">
        <f aca="false">$F55</f>
        <v>-25000</v>
      </c>
      <c r="W55" s="43" t="n">
        <f aca="false">$G55</f>
        <v>0.1052</v>
      </c>
      <c r="X55" s="63" t="n">
        <f aca="false">V55*W55*X$7</f>
        <v>-81530</v>
      </c>
      <c r="Y55" s="10" t="n">
        <f aca="false">$F55</f>
        <v>-25000</v>
      </c>
      <c r="Z55" s="43" t="n">
        <f aca="false">$G55</f>
        <v>0.1052</v>
      </c>
      <c r="AA55" s="63" t="n">
        <f aca="false">Y55*Z55*AA$7</f>
        <v>-78900</v>
      </c>
      <c r="AB55" s="10" t="n">
        <f aca="false">$F55</f>
        <v>-25000</v>
      </c>
      <c r="AC55" s="43" t="n">
        <f aca="false">$G55</f>
        <v>0.1052</v>
      </c>
      <c r="AD55" s="63" t="n">
        <f aca="false">AB55*AC55*AD$7</f>
        <v>-81530</v>
      </c>
      <c r="AE55" s="10" t="n">
        <f aca="false">$F55</f>
        <v>-25000</v>
      </c>
      <c r="AF55" s="43" t="n">
        <f aca="false">$G55</f>
        <v>0.1052</v>
      </c>
      <c r="AG55" s="63" t="n">
        <f aca="false">AE55*AF55*AG$7</f>
        <v>-81530</v>
      </c>
      <c r="AH55" s="10" t="n">
        <f aca="false">$F55</f>
        <v>-25000</v>
      </c>
      <c r="AI55" s="43" t="n">
        <f aca="false">$G55</f>
        <v>0.1052</v>
      </c>
      <c r="AJ55" s="63" t="n">
        <f aca="false">AH55*AI55*AJ$7</f>
        <v>-78900</v>
      </c>
      <c r="AK55" s="10" t="n">
        <f aca="false">$F55</f>
        <v>-25000</v>
      </c>
      <c r="AL55" s="43" t="n">
        <f aca="false">$G55</f>
        <v>0.1052</v>
      </c>
      <c r="AM55" s="63" t="n">
        <f aca="false">AK55*AL55*AM$7</f>
        <v>-81530</v>
      </c>
      <c r="AN55" s="10" t="n">
        <f aca="false">$F55</f>
        <v>-25000</v>
      </c>
      <c r="AO55" s="43" t="n">
        <f aca="false">$G55+0.0022</f>
        <v>0.1074</v>
      </c>
      <c r="AP55" s="63" t="n">
        <f aca="false">AN55*AO55*AP$7</f>
        <v>-80550</v>
      </c>
      <c r="AQ55" s="10" t="n">
        <f aca="false">$F55</f>
        <v>-25000</v>
      </c>
      <c r="AR55" s="43" t="n">
        <f aca="false">$G55+0.0022</f>
        <v>0.1074</v>
      </c>
      <c r="AS55" s="63" t="n">
        <f aca="false">AQ55*AR55*AS$7</f>
        <v>-83235</v>
      </c>
      <c r="AT55" s="63"/>
      <c r="AV55" s="65" t="n">
        <f aca="false">AS55+AP55+AM55+AJ55+AG55+AD55+AA55+X55+U55+R55+O55+L55</f>
        <v>-963305</v>
      </c>
      <c r="AW55" s="812"/>
      <c r="AY55" s="812"/>
      <c r="BB55" s="812"/>
    </row>
    <row r="56" customFormat="false" ht="12.75" hidden="true" customHeight="false" outlineLevel="0" collapsed="false">
      <c r="A56" s="814" t="n">
        <v>21175</v>
      </c>
      <c r="B56" s="25" t="s">
        <v>151</v>
      </c>
      <c r="C56" s="0" t="n">
        <v>2001</v>
      </c>
      <c r="D56" s="25"/>
      <c r="E56" s="810" t="n">
        <v>39172</v>
      </c>
      <c r="F56" s="820" t="n">
        <v>-150000</v>
      </c>
      <c r="G56" s="811" t="n">
        <v>0.1052</v>
      </c>
      <c r="H56" s="25" t="n">
        <v>0.0011</v>
      </c>
      <c r="I56" s="43" t="n">
        <f aca="false">SUM(G56:H56)</f>
        <v>0.1063</v>
      </c>
      <c r="J56" s="10" t="n">
        <f aca="false">$F56</f>
        <v>-150000</v>
      </c>
      <c r="K56" s="43" t="n">
        <f aca="false">$G56</f>
        <v>0.1052</v>
      </c>
      <c r="L56" s="63" t="n">
        <f aca="false">J56*K56*L$7</f>
        <v>-489180</v>
      </c>
      <c r="M56" s="10" t="n">
        <f aca="false">$F56</f>
        <v>-150000</v>
      </c>
      <c r="N56" s="43" t="n">
        <f aca="false">$G56</f>
        <v>0.1052</v>
      </c>
      <c r="O56" s="63" t="n">
        <f aca="false">M56*N56*O$7</f>
        <v>-441840</v>
      </c>
      <c r="P56" s="10" t="n">
        <f aca="false">$F56</f>
        <v>-150000</v>
      </c>
      <c r="Q56" s="43" t="n">
        <f aca="false">$G56</f>
        <v>0.1052</v>
      </c>
      <c r="R56" s="63" t="n">
        <f aca="false">P56*Q56*R$7</f>
        <v>-489180</v>
      </c>
      <c r="S56" s="10" t="n">
        <f aca="false">$F56</f>
        <v>-150000</v>
      </c>
      <c r="T56" s="43" t="n">
        <f aca="false">$G56</f>
        <v>0.1052</v>
      </c>
      <c r="U56" s="63" t="n">
        <f aca="false">S56*T56*U$7</f>
        <v>-473400</v>
      </c>
      <c r="V56" s="10" t="n">
        <f aca="false">$F56</f>
        <v>-150000</v>
      </c>
      <c r="W56" s="43" t="n">
        <f aca="false">$G56</f>
        <v>0.1052</v>
      </c>
      <c r="X56" s="63" t="n">
        <f aca="false">V56*W56*X$7</f>
        <v>-489180</v>
      </c>
      <c r="Y56" s="10" t="n">
        <f aca="false">$F56</f>
        <v>-150000</v>
      </c>
      <c r="Z56" s="43" t="n">
        <f aca="false">$G56</f>
        <v>0.1052</v>
      </c>
      <c r="AA56" s="63" t="n">
        <f aca="false">Y56*Z56*AA$7</f>
        <v>-473400</v>
      </c>
      <c r="AB56" s="10" t="n">
        <f aca="false">$F56</f>
        <v>-150000</v>
      </c>
      <c r="AC56" s="43" t="n">
        <f aca="false">$G56</f>
        <v>0.1052</v>
      </c>
      <c r="AD56" s="63" t="n">
        <f aca="false">AB56*AC56*AD$7</f>
        <v>-489180</v>
      </c>
      <c r="AE56" s="10" t="n">
        <f aca="false">$F56</f>
        <v>-150000</v>
      </c>
      <c r="AF56" s="43" t="n">
        <f aca="false">$G56</f>
        <v>0.1052</v>
      </c>
      <c r="AG56" s="63" t="n">
        <f aca="false">AE56*AF56*AG$7</f>
        <v>-489180</v>
      </c>
      <c r="AH56" s="10" t="n">
        <f aca="false">$F56</f>
        <v>-150000</v>
      </c>
      <c r="AI56" s="43" t="n">
        <f aca="false">$G56</f>
        <v>0.1052</v>
      </c>
      <c r="AJ56" s="63" t="n">
        <f aca="false">AH56*AI56*AJ$7</f>
        <v>-473400</v>
      </c>
      <c r="AK56" s="10" t="n">
        <f aca="false">$F56</f>
        <v>-150000</v>
      </c>
      <c r="AL56" s="43" t="n">
        <f aca="false">$G56</f>
        <v>0.1052</v>
      </c>
      <c r="AM56" s="63" t="n">
        <f aca="false">AK56*AL56*AM$7</f>
        <v>-489180</v>
      </c>
      <c r="AN56" s="10" t="n">
        <f aca="false">$F56</f>
        <v>-150000</v>
      </c>
      <c r="AO56" s="43" t="n">
        <f aca="false">$G56+0.0022</f>
        <v>0.1074</v>
      </c>
      <c r="AP56" s="63" t="n">
        <f aca="false">AN56*AO56*AP$7</f>
        <v>-483300</v>
      </c>
      <c r="AQ56" s="10" t="n">
        <f aca="false">$F56</f>
        <v>-150000</v>
      </c>
      <c r="AR56" s="43" t="n">
        <f aca="false">$G56+0.0022</f>
        <v>0.1074</v>
      </c>
      <c r="AS56" s="63" t="n">
        <f aca="false">AQ56*AR56*AS$7</f>
        <v>-499410</v>
      </c>
      <c r="AT56" s="63"/>
      <c r="AV56" s="65" t="n">
        <f aca="false">AS56+AP56+AM56+AJ56+AG56+AD56+AA56+X56+U56+R56+O56+L56</f>
        <v>-5779830</v>
      </c>
      <c r="AW56" s="812"/>
      <c r="AY56" s="812"/>
      <c r="BB56" s="812"/>
    </row>
    <row r="57" customFormat="false" ht="12.75" hidden="true" customHeight="false" outlineLevel="0" collapsed="false">
      <c r="A57" s="814" t="n">
        <v>21375</v>
      </c>
      <c r="B57" s="25" t="s">
        <v>623</v>
      </c>
      <c r="C57" s="0" t="n">
        <v>2001</v>
      </c>
      <c r="D57" s="25"/>
      <c r="E57" s="810" t="n">
        <v>39141</v>
      </c>
      <c r="F57" s="820" t="n">
        <v>-20000</v>
      </c>
      <c r="G57" s="811" t="n">
        <v>0.1052</v>
      </c>
      <c r="H57" s="25" t="n">
        <v>0.0011</v>
      </c>
      <c r="I57" s="43" t="n">
        <f aca="false">SUM(G57:H57)</f>
        <v>0.1063</v>
      </c>
      <c r="J57" s="10" t="n">
        <f aca="false">$F57</f>
        <v>-20000</v>
      </c>
      <c r="K57" s="43" t="n">
        <f aca="false">$G57</f>
        <v>0.1052</v>
      </c>
      <c r="L57" s="63" t="n">
        <f aca="false">J57*K57*L$7</f>
        <v>-65224</v>
      </c>
      <c r="M57" s="10" t="n">
        <f aca="false">$F57</f>
        <v>-20000</v>
      </c>
      <c r="N57" s="43" t="n">
        <f aca="false">$G57</f>
        <v>0.1052</v>
      </c>
      <c r="O57" s="63" t="n">
        <f aca="false">M57*N57*O$7</f>
        <v>-58912</v>
      </c>
      <c r="P57" s="10" t="n">
        <f aca="false">$F57</f>
        <v>-20000</v>
      </c>
      <c r="Q57" s="43" t="n">
        <f aca="false">$G57</f>
        <v>0.1052</v>
      </c>
      <c r="R57" s="63" t="n">
        <f aca="false">P57*Q57*R$7</f>
        <v>-65224</v>
      </c>
      <c r="S57" s="10" t="n">
        <f aca="false">$F57</f>
        <v>-20000</v>
      </c>
      <c r="T57" s="43" t="n">
        <f aca="false">$G57</f>
        <v>0.1052</v>
      </c>
      <c r="U57" s="63" t="n">
        <f aca="false">S57*T57*U$7</f>
        <v>-63120</v>
      </c>
      <c r="V57" s="10" t="n">
        <f aca="false">$F57</f>
        <v>-20000</v>
      </c>
      <c r="W57" s="43" t="n">
        <f aca="false">$G57</f>
        <v>0.1052</v>
      </c>
      <c r="X57" s="63" t="n">
        <f aca="false">V57*W57*X$7</f>
        <v>-65224</v>
      </c>
      <c r="Y57" s="10" t="n">
        <f aca="false">$F57</f>
        <v>-20000</v>
      </c>
      <c r="Z57" s="43" t="n">
        <f aca="false">$G57</f>
        <v>0.1052</v>
      </c>
      <c r="AA57" s="63" t="n">
        <f aca="false">Y57*Z57*AA$7</f>
        <v>-63120</v>
      </c>
      <c r="AB57" s="10" t="n">
        <f aca="false">$F57</f>
        <v>-20000</v>
      </c>
      <c r="AC57" s="43" t="n">
        <f aca="false">$G57</f>
        <v>0.1052</v>
      </c>
      <c r="AD57" s="63" t="n">
        <f aca="false">AB57*AC57*AD$7</f>
        <v>-65224</v>
      </c>
      <c r="AE57" s="10" t="n">
        <f aca="false">$F57</f>
        <v>-20000</v>
      </c>
      <c r="AF57" s="43" t="n">
        <f aca="false">$G57</f>
        <v>0.1052</v>
      </c>
      <c r="AG57" s="63" t="n">
        <f aca="false">AE57*AF57*AG$7</f>
        <v>-65224</v>
      </c>
      <c r="AH57" s="10" t="n">
        <f aca="false">$F57</f>
        <v>-20000</v>
      </c>
      <c r="AI57" s="43" t="n">
        <f aca="false">$G57</f>
        <v>0.1052</v>
      </c>
      <c r="AJ57" s="63" t="n">
        <f aca="false">AH57*AI57*AJ$7</f>
        <v>-63120</v>
      </c>
      <c r="AK57" s="10" t="n">
        <f aca="false">$F57</f>
        <v>-20000</v>
      </c>
      <c r="AL57" s="43" t="n">
        <f aca="false">$G57</f>
        <v>0.1052</v>
      </c>
      <c r="AM57" s="63" t="n">
        <f aca="false">AK57*AL57*AM$7</f>
        <v>-65224</v>
      </c>
      <c r="AN57" s="10" t="n">
        <f aca="false">$F57</f>
        <v>-20000</v>
      </c>
      <c r="AO57" s="43" t="n">
        <f aca="false">$G57+0.0022</f>
        <v>0.1074</v>
      </c>
      <c r="AP57" s="63" t="n">
        <f aca="false">AN57*AO57*AP$7</f>
        <v>-64440</v>
      </c>
      <c r="AQ57" s="10" t="n">
        <f aca="false">$F57</f>
        <v>-20000</v>
      </c>
      <c r="AR57" s="43" t="n">
        <f aca="false">$G57+0.0022</f>
        <v>0.1074</v>
      </c>
      <c r="AS57" s="63" t="n">
        <f aca="false">AQ57*AR57*AS$7</f>
        <v>-66588</v>
      </c>
      <c r="AT57" s="63"/>
      <c r="AV57" s="65" t="n">
        <f aca="false">AS57+AP57+AM57+AJ57+AG57+AD57+AA57+X57+U57+R57+O57+L57</f>
        <v>-770644</v>
      </c>
      <c r="AW57" s="812"/>
      <c r="AX57" s="755"/>
      <c r="AY57" s="812"/>
      <c r="BB57" s="812"/>
    </row>
    <row r="58" customFormat="false" ht="12.75" hidden="true" customHeight="false" outlineLevel="0" collapsed="false">
      <c r="A58" s="814"/>
      <c r="B58" s="25"/>
      <c r="D58" s="25"/>
      <c r="E58" s="810"/>
      <c r="F58" s="820"/>
      <c r="G58" s="607"/>
      <c r="H58" s="607"/>
      <c r="J58" s="10"/>
      <c r="L58" s="63"/>
      <c r="M58" s="10"/>
      <c r="N58" s="43"/>
      <c r="O58" s="63"/>
      <c r="P58" s="10"/>
      <c r="Q58" s="43"/>
      <c r="R58" s="63"/>
      <c r="S58" s="10"/>
      <c r="T58" s="43"/>
      <c r="U58" s="63"/>
      <c r="V58" s="10"/>
      <c r="W58" s="43"/>
      <c r="X58" s="63"/>
      <c r="Y58" s="10"/>
      <c r="Z58" s="43"/>
      <c r="AA58" s="63"/>
      <c r="AB58" s="10"/>
      <c r="AC58" s="43"/>
      <c r="AD58" s="63"/>
      <c r="AE58" s="10"/>
      <c r="AF58" s="43"/>
      <c r="AG58" s="63"/>
      <c r="AH58" s="10"/>
      <c r="AI58" s="43"/>
      <c r="AJ58" s="63"/>
      <c r="AK58" s="10"/>
      <c r="AL58" s="43"/>
      <c r="AM58" s="63"/>
      <c r="AN58" s="10"/>
      <c r="AO58" s="43"/>
      <c r="AP58" s="63"/>
      <c r="AQ58" s="10"/>
      <c r="AR58" s="43"/>
      <c r="AS58" s="63"/>
      <c r="AT58" s="63"/>
      <c r="AV58" s="65"/>
      <c r="AW58" s="812"/>
      <c r="AX58" s="65" t="n">
        <f aca="false">SUM(AV51:AV57)</f>
        <v>-17917473</v>
      </c>
      <c r="AY58" s="812"/>
      <c r="BB58" s="812"/>
    </row>
    <row r="59" customFormat="false" ht="12.75" hidden="true" customHeight="false" outlineLevel="0" collapsed="false">
      <c r="A59" s="600"/>
      <c r="B59" s="600"/>
      <c r="D59" s="589"/>
      <c r="E59" s="589"/>
      <c r="F59" s="776"/>
      <c r="G59" s="607"/>
      <c r="H59" s="607"/>
      <c r="J59" s="10"/>
      <c r="L59" s="262"/>
      <c r="M59" s="10"/>
      <c r="N59" s="43"/>
      <c r="O59" s="63"/>
      <c r="P59" s="10"/>
      <c r="Q59" s="43"/>
      <c r="R59" s="63"/>
      <c r="S59" s="10"/>
      <c r="T59" s="43"/>
      <c r="U59" s="63"/>
      <c r="V59" s="10"/>
      <c r="W59" s="43"/>
      <c r="X59" s="63"/>
      <c r="Y59" s="10"/>
      <c r="Z59" s="43"/>
      <c r="AA59" s="63"/>
      <c r="AB59" s="10"/>
      <c r="AC59" s="43"/>
      <c r="AD59" s="63"/>
      <c r="AE59" s="10"/>
      <c r="AF59" s="43"/>
      <c r="AG59" s="63"/>
      <c r="AH59" s="10"/>
      <c r="AI59" s="43"/>
      <c r="AJ59" s="63"/>
      <c r="AK59" s="10"/>
      <c r="AL59" s="43"/>
      <c r="AM59" s="63"/>
      <c r="AN59" s="10"/>
      <c r="AO59" s="43"/>
      <c r="AP59" s="63"/>
      <c r="AQ59" s="10"/>
      <c r="AR59" s="43"/>
      <c r="AS59" s="63"/>
      <c r="AT59" s="63"/>
      <c r="AV59" s="65"/>
      <c r="AW59" s="812"/>
      <c r="AX59" s="755"/>
      <c r="AY59" s="812"/>
      <c r="BB59" s="812"/>
    </row>
    <row r="60" customFormat="false" ht="12.75" hidden="true" customHeight="false" outlineLevel="0" collapsed="false">
      <c r="A60" s="62"/>
      <c r="J60" s="10"/>
      <c r="L60" s="63" t="n">
        <f aca="false">SUM(L15:L59)</f>
        <v>-10131952.89</v>
      </c>
      <c r="M60" s="10"/>
      <c r="N60" s="43"/>
      <c r="O60" s="63"/>
      <c r="P60" s="10"/>
      <c r="Q60" s="43"/>
      <c r="R60" s="63"/>
      <c r="S60" s="10"/>
      <c r="T60" s="43"/>
      <c r="U60" s="63"/>
      <c r="V60" s="10"/>
      <c r="W60" s="43"/>
      <c r="X60" s="63"/>
      <c r="Y60" s="10"/>
      <c r="Z60" s="43"/>
      <c r="AA60" s="63"/>
      <c r="AB60" s="10"/>
      <c r="AC60" s="43"/>
      <c r="AD60" s="63"/>
      <c r="AE60" s="10"/>
      <c r="AF60" s="43"/>
      <c r="AG60" s="63"/>
      <c r="AH60" s="10"/>
      <c r="AI60" s="43"/>
      <c r="AJ60" s="63"/>
      <c r="AK60" s="10"/>
      <c r="AL60" s="43"/>
      <c r="AM60" s="63"/>
      <c r="AN60" s="10"/>
      <c r="AO60" s="43"/>
      <c r="AP60" s="63"/>
      <c r="AQ60" s="10"/>
      <c r="AR60" s="43"/>
      <c r="AS60" s="63"/>
      <c r="AT60" s="63"/>
      <c r="AW60" s="160"/>
      <c r="AX60" s="65" t="n">
        <f aca="false">SUM(AV15:AV59)</f>
        <v>-118020101.75</v>
      </c>
      <c r="AY60" s="160"/>
      <c r="BB60" s="160"/>
    </row>
    <row r="61" customFormat="false" ht="12.75" hidden="true" customHeight="false" outlineLevel="0" collapsed="false">
      <c r="A61" s="821"/>
      <c r="J61" s="10"/>
      <c r="L61" s="63"/>
      <c r="M61" s="10"/>
      <c r="N61" s="43"/>
      <c r="O61" s="63"/>
      <c r="P61" s="10"/>
      <c r="Q61" s="43"/>
      <c r="R61" s="63"/>
      <c r="S61" s="10"/>
      <c r="T61" s="43"/>
      <c r="U61" s="63"/>
      <c r="V61" s="10"/>
      <c r="W61" s="43"/>
      <c r="X61" s="63"/>
      <c r="Y61" s="10"/>
      <c r="Z61" s="43"/>
      <c r="AA61" s="63"/>
      <c r="AB61" s="10"/>
      <c r="AC61" s="43"/>
      <c r="AD61" s="63"/>
      <c r="AE61" s="10"/>
      <c r="AF61" s="43"/>
      <c r="AG61" s="63"/>
      <c r="AH61" s="10"/>
      <c r="AI61" s="43"/>
      <c r="AJ61" s="63"/>
      <c r="AK61" s="10"/>
      <c r="AL61" s="43"/>
      <c r="AM61" s="63"/>
      <c r="AN61" s="10"/>
      <c r="AO61" s="43"/>
      <c r="AP61" s="63"/>
      <c r="AQ61" s="10"/>
      <c r="AR61" s="43"/>
      <c r="AS61" s="63"/>
      <c r="AT61" s="63"/>
      <c r="AW61" s="160"/>
      <c r="AY61" s="160"/>
      <c r="BB61" s="160"/>
    </row>
    <row r="62" customFormat="false" ht="12.75" hidden="true" customHeight="false" outlineLevel="0" collapsed="false">
      <c r="A62" s="62"/>
      <c r="J62" s="10"/>
      <c r="L62" s="63"/>
      <c r="M62" s="10"/>
      <c r="N62" s="43"/>
      <c r="O62" s="63"/>
      <c r="P62" s="10"/>
      <c r="Q62" s="43"/>
      <c r="R62" s="63"/>
      <c r="S62" s="10"/>
      <c r="T62" s="43"/>
      <c r="U62" s="63"/>
      <c r="V62" s="10"/>
      <c r="W62" s="43"/>
      <c r="X62" s="63"/>
      <c r="Y62" s="10"/>
      <c r="Z62" s="43"/>
      <c r="AA62" s="63"/>
      <c r="AB62" s="10"/>
      <c r="AC62" s="43"/>
      <c r="AD62" s="63"/>
      <c r="AE62" s="10"/>
      <c r="AF62" s="43"/>
      <c r="AG62" s="63"/>
      <c r="AH62" s="10"/>
      <c r="AI62" s="43"/>
      <c r="AJ62" s="63"/>
      <c r="AK62" s="10"/>
      <c r="AL62" s="43"/>
      <c r="AM62" s="63"/>
      <c r="AN62" s="10"/>
      <c r="AO62" s="43"/>
      <c r="AP62" s="63"/>
      <c r="AQ62" s="10"/>
      <c r="AR62" s="43"/>
      <c r="AS62" s="63"/>
      <c r="AT62" s="63"/>
      <c r="AW62" s="160"/>
      <c r="AY62" s="160"/>
      <c r="BB62" s="160"/>
    </row>
    <row r="63" customFormat="false" ht="12.75" hidden="true" customHeight="false" outlineLevel="0" collapsed="false">
      <c r="A63" s="62"/>
      <c r="J63" s="10"/>
      <c r="L63" s="63"/>
      <c r="M63" s="10"/>
      <c r="N63" s="43"/>
      <c r="O63" s="63"/>
      <c r="P63" s="10"/>
      <c r="Q63" s="43"/>
      <c r="R63" s="63"/>
      <c r="S63" s="10"/>
      <c r="T63" s="43"/>
      <c r="U63" s="63"/>
      <c r="V63" s="10"/>
      <c r="W63" s="43"/>
      <c r="X63" s="63"/>
      <c r="Y63" s="10"/>
      <c r="Z63" s="43"/>
      <c r="AA63" s="63"/>
      <c r="AB63" s="10"/>
      <c r="AC63" s="43"/>
      <c r="AD63" s="63"/>
      <c r="AE63" s="10"/>
      <c r="AF63" s="43"/>
      <c r="AG63" s="63"/>
      <c r="AH63" s="10"/>
      <c r="AI63" s="43"/>
      <c r="AJ63" s="63"/>
      <c r="AK63" s="10"/>
      <c r="AL63" s="43"/>
      <c r="AM63" s="63"/>
      <c r="AN63" s="10"/>
      <c r="AO63" s="43"/>
      <c r="AP63" s="63"/>
      <c r="AQ63" s="10"/>
      <c r="AR63" s="43"/>
      <c r="AS63" s="63"/>
      <c r="AT63" s="63"/>
      <c r="AW63" s="160"/>
      <c r="AY63" s="160"/>
      <c r="BB63" s="160"/>
    </row>
    <row r="64" customFormat="false" ht="12.75" hidden="true" customHeight="false" outlineLevel="0" collapsed="false">
      <c r="A64" s="644" t="s">
        <v>536</v>
      </c>
      <c r="B64" s="644" t="s">
        <v>558</v>
      </c>
      <c r="D64" s="64"/>
      <c r="E64" s="64"/>
      <c r="H64" s="93"/>
      <c r="J64" s="10"/>
      <c r="L64" s="63"/>
      <c r="M64" s="10"/>
      <c r="N64" s="43"/>
      <c r="O64" s="63"/>
      <c r="P64" s="10"/>
      <c r="Q64" s="43"/>
      <c r="R64" s="63"/>
      <c r="S64" s="10"/>
      <c r="T64" s="43"/>
      <c r="U64" s="63"/>
      <c r="V64" s="10"/>
      <c r="W64" s="43"/>
      <c r="X64" s="63"/>
      <c r="Y64" s="10"/>
      <c r="Z64" s="43"/>
      <c r="AA64" s="63"/>
      <c r="AB64" s="10"/>
      <c r="AC64" s="43"/>
      <c r="AD64" s="63"/>
      <c r="AE64" s="10"/>
      <c r="AF64" s="43"/>
      <c r="AG64" s="63"/>
      <c r="AH64" s="10"/>
      <c r="AI64" s="43"/>
      <c r="AJ64" s="63"/>
      <c r="AK64" s="10"/>
      <c r="AL64" s="43"/>
      <c r="AM64" s="63"/>
      <c r="AN64" s="10"/>
      <c r="AO64" s="43"/>
      <c r="AP64" s="63"/>
      <c r="AQ64" s="10"/>
      <c r="AR64" s="43"/>
      <c r="AS64" s="63"/>
      <c r="AT64" s="63"/>
      <c r="AV64" s="65"/>
      <c r="AW64" s="812"/>
      <c r="AY64" s="812"/>
      <c r="BB64" s="812"/>
    </row>
    <row r="65" customFormat="false" ht="12.75" hidden="true" customHeight="false" outlineLevel="0" collapsed="false">
      <c r="A65" s="94" t="n">
        <v>8255</v>
      </c>
      <c r="B65" s="94" t="s">
        <v>628</v>
      </c>
      <c r="C65" s="0" t="n">
        <v>2002</v>
      </c>
      <c r="D65" s="681" t="s">
        <v>629</v>
      </c>
      <c r="E65" s="95" t="n">
        <v>38656</v>
      </c>
      <c r="F65" s="615" t="n">
        <v>306000</v>
      </c>
      <c r="G65" s="93" t="n">
        <f aca="false">0.3232+0.0057+0.002</f>
        <v>0.3309</v>
      </c>
      <c r="H65" s="663" t="n">
        <v>0.0332</v>
      </c>
      <c r="I65" s="43" t="n">
        <f aca="false">SUM(G65:H65)</f>
        <v>0.3641</v>
      </c>
      <c r="J65" s="10" t="n">
        <f aca="false">$F65</f>
        <v>306000</v>
      </c>
      <c r="K65" s="43" t="n">
        <f aca="false">$G65</f>
        <v>0.3309</v>
      </c>
      <c r="L65" s="63" t="n">
        <f aca="false">J65*K65*L$7</f>
        <v>3138917.4</v>
      </c>
      <c r="M65" s="10" t="n">
        <f aca="false">$F65</f>
        <v>306000</v>
      </c>
      <c r="N65" s="43" t="n">
        <f aca="false">$G65</f>
        <v>0.3309</v>
      </c>
      <c r="O65" s="63" t="n">
        <f aca="false">M65*N65*O$7</f>
        <v>2835151.2</v>
      </c>
      <c r="P65" s="10" t="n">
        <f aca="false">$F65</f>
        <v>306000</v>
      </c>
      <c r="Q65" s="43" t="n">
        <f aca="false">$G65</f>
        <v>0.3309</v>
      </c>
      <c r="R65" s="63" t="n">
        <f aca="false">P65*Q65*R$7</f>
        <v>3138917.4</v>
      </c>
      <c r="S65" s="10" t="n">
        <f aca="false">$F65</f>
        <v>306000</v>
      </c>
      <c r="T65" s="43" t="n">
        <f aca="false">$G65</f>
        <v>0.3309</v>
      </c>
      <c r="U65" s="63" t="n">
        <f aca="false">S65*T65*U$7</f>
        <v>3037662</v>
      </c>
      <c r="V65" s="10" t="n">
        <f aca="false">$F65</f>
        <v>306000</v>
      </c>
      <c r="W65" s="43" t="n">
        <f aca="false">$G65</f>
        <v>0.3309</v>
      </c>
      <c r="X65" s="63" t="n">
        <f aca="false">V65*W65*X$7</f>
        <v>3138917.4</v>
      </c>
      <c r="Y65" s="10" t="n">
        <f aca="false">$F65</f>
        <v>306000</v>
      </c>
      <c r="Z65" s="43" t="n">
        <f aca="false">$G65</f>
        <v>0.3309</v>
      </c>
      <c r="AA65" s="63" t="n">
        <f aca="false">Y65*Z65*AA$7</f>
        <v>3037662</v>
      </c>
      <c r="AB65" s="10" t="n">
        <f aca="false">$F65</f>
        <v>306000</v>
      </c>
      <c r="AC65" s="43" t="n">
        <f aca="false">$G65</f>
        <v>0.3309</v>
      </c>
      <c r="AD65" s="63" t="n">
        <f aca="false">AB65*AC65*AD$7</f>
        <v>3138917.4</v>
      </c>
      <c r="AE65" s="10" t="n">
        <f aca="false">$F65</f>
        <v>306000</v>
      </c>
      <c r="AF65" s="43" t="n">
        <f aca="false">$G65</f>
        <v>0.3309</v>
      </c>
      <c r="AG65" s="63" t="n">
        <f aca="false">AE65*AF65*AG$7</f>
        <v>3138917.4</v>
      </c>
      <c r="AH65" s="10" t="n">
        <f aca="false">$F65</f>
        <v>306000</v>
      </c>
      <c r="AI65" s="43" t="n">
        <f aca="false">$G65</f>
        <v>0.3309</v>
      </c>
      <c r="AJ65" s="63" t="n">
        <f aca="false">AH65*AI65*AJ$7</f>
        <v>3037662</v>
      </c>
      <c r="AK65" s="10" t="n">
        <f aca="false">$F65</f>
        <v>306000</v>
      </c>
      <c r="AL65" s="43" t="n">
        <f aca="false">$G65</f>
        <v>0.3309</v>
      </c>
      <c r="AM65" s="63" t="n">
        <f aca="false">AK65*AL65*AM$7</f>
        <v>3138917.4</v>
      </c>
      <c r="AN65" s="10" t="n">
        <f aca="false">$F65</f>
        <v>306000</v>
      </c>
      <c r="AO65" s="43" t="n">
        <f aca="false">$G65</f>
        <v>0.3309</v>
      </c>
      <c r="AP65" s="63" t="n">
        <f aca="false">AN65*AO65*AP$7</f>
        <v>3037662</v>
      </c>
      <c r="AQ65" s="10" t="n">
        <f aca="false">$F65</f>
        <v>306000</v>
      </c>
      <c r="AR65" s="43" t="n">
        <f aca="false">$G65</f>
        <v>0.3309</v>
      </c>
      <c r="AS65" s="63" t="n">
        <f aca="false">AQ65*AR65*AS$7</f>
        <v>3138917.4</v>
      </c>
      <c r="AT65" s="63"/>
      <c r="AV65" s="65" t="n">
        <f aca="false">AS65+AP65+AM65+AJ65+AG65+AD65+AA65+X65+U65+R65+O65+L65</f>
        <v>36958221</v>
      </c>
      <c r="AW65" s="812"/>
      <c r="AY65" s="812"/>
      <c r="BB65" s="812"/>
    </row>
    <row r="66" customFormat="false" ht="12.75" hidden="true" customHeight="false" outlineLevel="0" collapsed="false">
      <c r="A66" s="94" t="n">
        <v>25841</v>
      </c>
      <c r="B66" s="94" t="s">
        <v>151</v>
      </c>
      <c r="C66" s="0" t="n">
        <v>2002</v>
      </c>
      <c r="D66" s="95" t="n">
        <v>36557</v>
      </c>
      <c r="E66" s="95" t="n">
        <v>37560</v>
      </c>
      <c r="F66" s="616" t="n">
        <v>40000</v>
      </c>
      <c r="G66" s="93" t="n">
        <v>0.0829</v>
      </c>
      <c r="H66" s="93" t="n">
        <v>0.0246</v>
      </c>
      <c r="I66" s="43" t="n">
        <f aca="false">SUM(G66:H66)</f>
        <v>0.1075</v>
      </c>
      <c r="J66" s="10" t="n">
        <f aca="false">$F66</f>
        <v>40000</v>
      </c>
      <c r="K66" s="43" t="n">
        <f aca="false">$G66</f>
        <v>0.0829</v>
      </c>
      <c r="L66" s="63" t="n">
        <f aca="false">J66*K66*L$7</f>
        <v>102796</v>
      </c>
      <c r="M66" s="10" t="n">
        <f aca="false">$F66</f>
        <v>40000</v>
      </c>
      <c r="N66" s="43" t="n">
        <f aca="false">$G66</f>
        <v>0.0829</v>
      </c>
      <c r="O66" s="63" t="n">
        <f aca="false">M66*N66*O$7</f>
        <v>92848</v>
      </c>
      <c r="P66" s="10" t="n">
        <f aca="false">$F66</f>
        <v>40000</v>
      </c>
      <c r="Q66" s="43" t="n">
        <f aca="false">$G66</f>
        <v>0.0829</v>
      </c>
      <c r="R66" s="63" t="n">
        <f aca="false">P66*Q66*R$7</f>
        <v>102796</v>
      </c>
      <c r="S66" s="10" t="n">
        <f aca="false">$F66</f>
        <v>40000</v>
      </c>
      <c r="T66" s="43" t="n">
        <f aca="false">$G66</f>
        <v>0.0829</v>
      </c>
      <c r="U66" s="63" t="n">
        <f aca="false">S66*T66*U$7</f>
        <v>99480</v>
      </c>
      <c r="V66" s="10" t="n">
        <f aca="false">$F66</f>
        <v>40000</v>
      </c>
      <c r="W66" s="43" t="n">
        <f aca="false">$G66</f>
        <v>0.0829</v>
      </c>
      <c r="X66" s="63" t="n">
        <f aca="false">V66*W66*X$7</f>
        <v>102796</v>
      </c>
      <c r="Y66" s="10" t="n">
        <f aca="false">$F66</f>
        <v>40000</v>
      </c>
      <c r="Z66" s="43" t="n">
        <f aca="false">$G66</f>
        <v>0.0829</v>
      </c>
      <c r="AA66" s="63" t="n">
        <f aca="false">Y66*Z66*AA$7</f>
        <v>99480</v>
      </c>
      <c r="AB66" s="10" t="n">
        <f aca="false">$F66</f>
        <v>40000</v>
      </c>
      <c r="AC66" s="43" t="n">
        <f aca="false">$G66</f>
        <v>0.0829</v>
      </c>
      <c r="AD66" s="63" t="n">
        <f aca="false">AB66*AC66*AD$7</f>
        <v>102796</v>
      </c>
      <c r="AE66" s="10" t="n">
        <f aca="false">$F66</f>
        <v>40000</v>
      </c>
      <c r="AF66" s="43" t="n">
        <f aca="false">$G66</f>
        <v>0.0829</v>
      </c>
      <c r="AG66" s="63" t="n">
        <f aca="false">AE66*AF66*AG$7</f>
        <v>102796</v>
      </c>
      <c r="AH66" s="10" t="n">
        <f aca="false">$F66</f>
        <v>40000</v>
      </c>
      <c r="AI66" s="43" t="n">
        <f aca="false">$G66</f>
        <v>0.0829</v>
      </c>
      <c r="AJ66" s="63" t="n">
        <f aca="false">AH66*AI66*AJ$7</f>
        <v>99480</v>
      </c>
      <c r="AK66" s="10" t="n">
        <f aca="false">$F66</f>
        <v>40000</v>
      </c>
      <c r="AL66" s="43" t="n">
        <f aca="false">$G66</f>
        <v>0.0829</v>
      </c>
      <c r="AM66" s="63" t="n">
        <f aca="false">AK66*AL66*AM$7</f>
        <v>102796</v>
      </c>
      <c r="AN66" s="10" t="n">
        <v>0</v>
      </c>
      <c r="AO66" s="43" t="n">
        <f aca="false">$G66</f>
        <v>0.0829</v>
      </c>
      <c r="AP66" s="63" t="n">
        <f aca="false">AN66*AO66*AP$7</f>
        <v>0</v>
      </c>
      <c r="AQ66" s="10" t="n">
        <v>0</v>
      </c>
      <c r="AR66" s="43" t="n">
        <f aca="false">$G66</f>
        <v>0.0829</v>
      </c>
      <c r="AS66" s="63" t="n">
        <f aca="false">AQ66*AR66*AS$7</f>
        <v>0</v>
      </c>
      <c r="AT66" s="63"/>
      <c r="AV66" s="65" t="n">
        <f aca="false">AS66+AP66+AM66+AJ66+AG66+AD66+AA66+X66+U66+R66+O66+L66</f>
        <v>1008064</v>
      </c>
      <c r="AW66" s="812"/>
      <c r="AY66" s="812"/>
      <c r="BB66" s="812"/>
    </row>
    <row r="67" customFormat="false" ht="12.75" hidden="true" customHeight="false" outlineLevel="0" collapsed="false">
      <c r="A67" s="94" t="s">
        <v>634</v>
      </c>
      <c r="B67" s="94" t="s">
        <v>133</v>
      </c>
      <c r="C67" s="0" t="n">
        <v>2002</v>
      </c>
      <c r="D67" s="95" t="n">
        <v>36100</v>
      </c>
      <c r="E67" s="95" t="n">
        <v>37925</v>
      </c>
      <c r="F67" s="616" t="n">
        <v>70000</v>
      </c>
      <c r="G67" s="93" t="n">
        <v>0.1254</v>
      </c>
      <c r="H67" s="93" t="n">
        <v>0.0246</v>
      </c>
      <c r="I67" s="43" t="n">
        <f aca="false">SUM(G67:H67)</f>
        <v>0.15</v>
      </c>
      <c r="J67" s="10" t="n">
        <f aca="false">$F67</f>
        <v>70000</v>
      </c>
      <c r="K67" s="43" t="n">
        <f aca="false">$G67</f>
        <v>0.1254</v>
      </c>
      <c r="L67" s="63" t="n">
        <f aca="false">J67*K67*L$7</f>
        <v>272118</v>
      </c>
      <c r="M67" s="10" t="n">
        <f aca="false">$F67</f>
        <v>70000</v>
      </c>
      <c r="N67" s="43" t="n">
        <f aca="false">$G67</f>
        <v>0.1254</v>
      </c>
      <c r="O67" s="63" t="n">
        <f aca="false">M67*N67*O$7</f>
        <v>245784</v>
      </c>
      <c r="P67" s="10" t="n">
        <f aca="false">$F67</f>
        <v>70000</v>
      </c>
      <c r="Q67" s="43" t="n">
        <f aca="false">$G67</f>
        <v>0.1254</v>
      </c>
      <c r="R67" s="63" t="n">
        <f aca="false">P67*Q67*R$7</f>
        <v>272118</v>
      </c>
      <c r="S67" s="10" t="n">
        <f aca="false">$F67</f>
        <v>70000</v>
      </c>
      <c r="T67" s="43" t="n">
        <f aca="false">$G67</f>
        <v>0.1254</v>
      </c>
      <c r="U67" s="63" t="n">
        <f aca="false">S67*T67*U$7</f>
        <v>263340</v>
      </c>
      <c r="V67" s="10" t="n">
        <f aca="false">$F67</f>
        <v>70000</v>
      </c>
      <c r="W67" s="43" t="n">
        <f aca="false">$G67</f>
        <v>0.1254</v>
      </c>
      <c r="X67" s="63" t="n">
        <f aca="false">V67*W67*X$7</f>
        <v>272118</v>
      </c>
      <c r="Y67" s="10" t="n">
        <f aca="false">$F67</f>
        <v>70000</v>
      </c>
      <c r="Z67" s="43" t="n">
        <f aca="false">$G67</f>
        <v>0.1254</v>
      </c>
      <c r="AA67" s="63" t="n">
        <f aca="false">Y67*Z67*AA$7</f>
        <v>263340</v>
      </c>
      <c r="AB67" s="10" t="n">
        <f aca="false">$F67</f>
        <v>70000</v>
      </c>
      <c r="AC67" s="43" t="n">
        <f aca="false">$G67</f>
        <v>0.1254</v>
      </c>
      <c r="AD67" s="63" t="n">
        <f aca="false">AB67*AC67*AD$7</f>
        <v>272118</v>
      </c>
      <c r="AE67" s="10" t="n">
        <f aca="false">$F67</f>
        <v>70000</v>
      </c>
      <c r="AF67" s="43" t="n">
        <f aca="false">$G67</f>
        <v>0.1254</v>
      </c>
      <c r="AG67" s="63" t="n">
        <f aca="false">AE67*AF67*AG$7</f>
        <v>272118</v>
      </c>
      <c r="AH67" s="10" t="n">
        <f aca="false">$F67</f>
        <v>70000</v>
      </c>
      <c r="AI67" s="43" t="n">
        <f aca="false">$G67</f>
        <v>0.1254</v>
      </c>
      <c r="AJ67" s="63" t="n">
        <f aca="false">AH67*AI67*AJ$7</f>
        <v>263340</v>
      </c>
      <c r="AK67" s="10" t="n">
        <f aca="false">$F67</f>
        <v>70000</v>
      </c>
      <c r="AL67" s="43" t="n">
        <f aca="false">$G67</f>
        <v>0.1254</v>
      </c>
      <c r="AM67" s="63" t="n">
        <f aca="false">AK67*AL67*AM$7</f>
        <v>272118</v>
      </c>
      <c r="AN67" s="10" t="n">
        <f aca="false">$F67</f>
        <v>70000</v>
      </c>
      <c r="AO67" s="43" t="n">
        <f aca="false">$G67</f>
        <v>0.1254</v>
      </c>
      <c r="AP67" s="63" t="n">
        <f aca="false">AN67*AO67*AP$7</f>
        <v>263340</v>
      </c>
      <c r="AQ67" s="10" t="n">
        <f aca="false">$F67</f>
        <v>70000</v>
      </c>
      <c r="AR67" s="43" t="n">
        <f aca="false">$G67</f>
        <v>0.1254</v>
      </c>
      <c r="AS67" s="63" t="n">
        <f aca="false">AQ67*AR67*AS$7</f>
        <v>272118</v>
      </c>
      <c r="AT67" s="63"/>
      <c r="AV67" s="65" t="n">
        <f aca="false">AS67+AP67+AM67+AJ67+AG67+AD67+AA67+X67+U67+R67+O67+L67</f>
        <v>3203970</v>
      </c>
      <c r="AW67" s="812"/>
      <c r="AY67" s="812"/>
      <c r="BB67" s="812"/>
    </row>
    <row r="68" customFormat="false" ht="12.75" hidden="true" customHeight="false" outlineLevel="0" collapsed="false">
      <c r="A68" s="94" t="n">
        <v>26511</v>
      </c>
      <c r="B68" s="94" t="s">
        <v>151</v>
      </c>
      <c r="C68" s="0" t="n">
        <v>2002</v>
      </c>
      <c r="D68" s="95" t="n">
        <v>36465</v>
      </c>
      <c r="E68" s="95" t="n">
        <v>37560</v>
      </c>
      <c r="F68" s="616" t="n">
        <v>21000</v>
      </c>
      <c r="G68" s="93" t="n">
        <v>0.0829</v>
      </c>
      <c r="H68" s="93" t="n">
        <v>0.0246</v>
      </c>
      <c r="I68" s="43" t="n">
        <f aca="false">SUM(G68:H68)</f>
        <v>0.1075</v>
      </c>
      <c r="J68" s="10" t="n">
        <f aca="false">$F68</f>
        <v>21000</v>
      </c>
      <c r="K68" s="43" t="n">
        <f aca="false">$G68</f>
        <v>0.0829</v>
      </c>
      <c r="L68" s="63" t="n">
        <f aca="false">J68*K68*L$7</f>
        <v>53967.9</v>
      </c>
      <c r="M68" s="10" t="n">
        <f aca="false">$F68</f>
        <v>21000</v>
      </c>
      <c r="N68" s="43" t="n">
        <f aca="false">$G68</f>
        <v>0.0829</v>
      </c>
      <c r="O68" s="63" t="n">
        <f aca="false">M68*N68*O$7</f>
        <v>48745.2</v>
      </c>
      <c r="P68" s="10" t="n">
        <f aca="false">$F68</f>
        <v>21000</v>
      </c>
      <c r="Q68" s="43" t="n">
        <f aca="false">$G68</f>
        <v>0.0829</v>
      </c>
      <c r="R68" s="63" t="n">
        <f aca="false">P68*Q68*R$7</f>
        <v>53967.9</v>
      </c>
      <c r="S68" s="10" t="n">
        <f aca="false">$F68</f>
        <v>21000</v>
      </c>
      <c r="T68" s="43" t="n">
        <f aca="false">$G68</f>
        <v>0.0829</v>
      </c>
      <c r="U68" s="63" t="n">
        <f aca="false">S68*T68*U$7</f>
        <v>52227</v>
      </c>
      <c r="V68" s="10" t="n">
        <f aca="false">$F68</f>
        <v>21000</v>
      </c>
      <c r="W68" s="43" t="n">
        <f aca="false">$G68</f>
        <v>0.0829</v>
      </c>
      <c r="X68" s="63" t="n">
        <f aca="false">V68*W68*X$7</f>
        <v>53967.9</v>
      </c>
      <c r="Y68" s="10" t="n">
        <f aca="false">$F68</f>
        <v>21000</v>
      </c>
      <c r="Z68" s="43" t="n">
        <f aca="false">$G68</f>
        <v>0.0829</v>
      </c>
      <c r="AA68" s="63" t="n">
        <f aca="false">Y68*Z68*AA$7</f>
        <v>52227</v>
      </c>
      <c r="AB68" s="10" t="n">
        <f aca="false">$F68</f>
        <v>21000</v>
      </c>
      <c r="AC68" s="43" t="n">
        <f aca="false">$G68</f>
        <v>0.0829</v>
      </c>
      <c r="AD68" s="63" t="n">
        <f aca="false">AB68*AC68*AD$7</f>
        <v>53967.9</v>
      </c>
      <c r="AE68" s="10" t="n">
        <f aca="false">$F68</f>
        <v>21000</v>
      </c>
      <c r="AF68" s="43" t="n">
        <f aca="false">$G68</f>
        <v>0.0829</v>
      </c>
      <c r="AG68" s="63" t="n">
        <f aca="false">AE68*AF68*AG$7</f>
        <v>53967.9</v>
      </c>
      <c r="AH68" s="10" t="n">
        <f aca="false">$F68</f>
        <v>21000</v>
      </c>
      <c r="AI68" s="43" t="n">
        <f aca="false">$G68</f>
        <v>0.0829</v>
      </c>
      <c r="AJ68" s="63" t="n">
        <f aca="false">AH68*AI68*AJ$7</f>
        <v>52227</v>
      </c>
      <c r="AK68" s="10" t="n">
        <f aca="false">$F68</f>
        <v>21000</v>
      </c>
      <c r="AL68" s="43" t="n">
        <f aca="false">$G68</f>
        <v>0.0829</v>
      </c>
      <c r="AM68" s="63" t="n">
        <f aca="false">AK68*AL68*AM$7</f>
        <v>53967.9</v>
      </c>
      <c r="AN68" s="10" t="n">
        <v>0</v>
      </c>
      <c r="AO68" s="43" t="n">
        <f aca="false">$G68</f>
        <v>0.0829</v>
      </c>
      <c r="AP68" s="63" t="n">
        <f aca="false">AN68*AO68*AP$7</f>
        <v>0</v>
      </c>
      <c r="AQ68" s="10" t="n">
        <v>0</v>
      </c>
      <c r="AR68" s="43" t="n">
        <f aca="false">$G68</f>
        <v>0.0829</v>
      </c>
      <c r="AS68" s="63" t="n">
        <f aca="false">AQ68*AR68*AS$7</f>
        <v>0</v>
      </c>
      <c r="AT68" s="63"/>
      <c r="AV68" s="65" t="n">
        <f aca="false">AS68+AP68+AM68+AJ68+AG68+AD68+AA68+X68+U68+R68+O68+L68</f>
        <v>529233.6</v>
      </c>
      <c r="AW68" s="812"/>
      <c r="AY68" s="812"/>
      <c r="BB68" s="812"/>
    </row>
    <row r="69" customFormat="false" ht="12.75" hidden="true" customHeight="false" outlineLevel="0" collapsed="false">
      <c r="A69" s="94" t="n">
        <v>26683</v>
      </c>
      <c r="B69" s="94" t="s">
        <v>637</v>
      </c>
      <c r="C69" s="0" t="n">
        <v>2002</v>
      </c>
      <c r="D69" s="95" t="n">
        <v>36220</v>
      </c>
      <c r="E69" s="95" t="n">
        <v>37346</v>
      </c>
      <c r="F69" s="615" t="n">
        <v>8000</v>
      </c>
      <c r="G69" s="93" t="n">
        <v>0.3473</v>
      </c>
      <c r="H69" s="93" t="n">
        <v>0.0246</v>
      </c>
      <c r="I69" s="43" t="n">
        <f aca="false">SUM(G69:H69)</f>
        <v>0.3719</v>
      </c>
      <c r="J69" s="10" t="n">
        <f aca="false">$F69</f>
        <v>8000</v>
      </c>
      <c r="K69" s="43" t="n">
        <f aca="false">$G69</f>
        <v>0.3473</v>
      </c>
      <c r="L69" s="63" t="n">
        <f aca="false">J69*K69*L$7</f>
        <v>86130.4</v>
      </c>
      <c r="M69" s="10" t="n">
        <f aca="false">$F69</f>
        <v>8000</v>
      </c>
      <c r="N69" s="43" t="n">
        <f aca="false">$G69</f>
        <v>0.3473</v>
      </c>
      <c r="O69" s="63" t="n">
        <f aca="false">M69*N69*O$7</f>
        <v>77795.2</v>
      </c>
      <c r="P69" s="10" t="n">
        <f aca="false">$F69</f>
        <v>8000</v>
      </c>
      <c r="Q69" s="43" t="n">
        <f aca="false">$G69</f>
        <v>0.3473</v>
      </c>
      <c r="R69" s="63" t="n">
        <f aca="false">P69*Q69*R$7</f>
        <v>86130.4</v>
      </c>
      <c r="S69" s="10" t="n">
        <v>0</v>
      </c>
      <c r="T69" s="43" t="n">
        <f aca="false">$G69</f>
        <v>0.3473</v>
      </c>
      <c r="U69" s="63" t="n">
        <v>0</v>
      </c>
      <c r="V69" s="10" t="n">
        <v>0</v>
      </c>
      <c r="W69" s="43" t="n">
        <v>0</v>
      </c>
      <c r="X69" s="63" t="n">
        <v>0</v>
      </c>
      <c r="Y69" s="10" t="n">
        <v>0</v>
      </c>
      <c r="Z69" s="43" t="n">
        <f aca="false">$G69</f>
        <v>0.3473</v>
      </c>
      <c r="AA69" s="63" t="n">
        <f aca="false">Y69*Z69*AA$7</f>
        <v>0</v>
      </c>
      <c r="AB69" s="10" t="n">
        <v>0</v>
      </c>
      <c r="AC69" s="43" t="n">
        <f aca="false">$G69</f>
        <v>0.3473</v>
      </c>
      <c r="AD69" s="63" t="n">
        <f aca="false">AB69*AC69*AD$7</f>
        <v>0</v>
      </c>
      <c r="AE69" s="10" t="n">
        <v>0</v>
      </c>
      <c r="AF69" s="43" t="n">
        <f aca="false">$G69</f>
        <v>0.3473</v>
      </c>
      <c r="AG69" s="63" t="n">
        <f aca="false">AE69*AF69*AG$7</f>
        <v>0</v>
      </c>
      <c r="AH69" s="10" t="n">
        <v>0</v>
      </c>
      <c r="AI69" s="43" t="n">
        <f aca="false">$G69</f>
        <v>0.3473</v>
      </c>
      <c r="AJ69" s="63" t="n">
        <f aca="false">AH69*AI69*AJ$7</f>
        <v>0</v>
      </c>
      <c r="AK69" s="10" t="n">
        <v>0</v>
      </c>
      <c r="AL69" s="43" t="n">
        <f aca="false">$G69</f>
        <v>0.3473</v>
      </c>
      <c r="AM69" s="63" t="n">
        <f aca="false">AK69*AL69*AM$7</f>
        <v>0</v>
      </c>
      <c r="AN69" s="10" t="n">
        <v>0</v>
      </c>
      <c r="AO69" s="43" t="n">
        <f aca="false">$G69</f>
        <v>0.3473</v>
      </c>
      <c r="AP69" s="63" t="n">
        <f aca="false">AN69*AO69*AP$7</f>
        <v>0</v>
      </c>
      <c r="AQ69" s="10" t="n">
        <v>0</v>
      </c>
      <c r="AR69" s="43" t="n">
        <f aca="false">$G69</f>
        <v>0.3473</v>
      </c>
      <c r="AS69" s="63" t="n">
        <f aca="false">AQ69*AR69*AS$7</f>
        <v>0</v>
      </c>
      <c r="AT69" s="63"/>
      <c r="AV69" s="65" t="n">
        <f aca="false">AS69+AP69+AM69+AJ69+AG69+AD69+AA69+X69+U69+R69+O69+L69</f>
        <v>250056</v>
      </c>
      <c r="AW69" s="812"/>
      <c r="AY69" s="812"/>
      <c r="BB69" s="812"/>
    </row>
    <row r="70" customFormat="false" ht="12.75" hidden="true" customHeight="false" outlineLevel="0" collapsed="false">
      <c r="A70" s="668" t="n">
        <v>26683</v>
      </c>
      <c r="B70" s="668" t="s">
        <v>637</v>
      </c>
      <c r="C70" s="0" t="n">
        <v>2002</v>
      </c>
      <c r="D70" s="669" t="n">
        <v>37347</v>
      </c>
      <c r="E70" s="669" t="n">
        <v>37711</v>
      </c>
      <c r="F70" s="632" t="n">
        <v>8000</v>
      </c>
      <c r="G70" s="671" t="n">
        <v>0.3473</v>
      </c>
      <c r="H70" s="671" t="n">
        <v>0.0246</v>
      </c>
      <c r="I70" s="43" t="n">
        <f aca="false">SUM(G70:H70)</f>
        <v>0.3719</v>
      </c>
      <c r="J70" s="10" t="n">
        <v>0</v>
      </c>
      <c r="K70" s="43" t="n">
        <f aca="false">$G70</f>
        <v>0.3473</v>
      </c>
      <c r="L70" s="63" t="n">
        <f aca="false">J70*K70*L$7</f>
        <v>0</v>
      </c>
      <c r="M70" s="10" t="n">
        <v>0</v>
      </c>
      <c r="N70" s="43" t="n">
        <f aca="false">$G70</f>
        <v>0.3473</v>
      </c>
      <c r="O70" s="63" t="n">
        <f aca="false">M70*N70*O$7</f>
        <v>0</v>
      </c>
      <c r="P70" s="10" t="n">
        <v>0</v>
      </c>
      <c r="Q70" s="43" t="n">
        <f aca="false">$G70</f>
        <v>0.3473</v>
      </c>
      <c r="R70" s="63" t="n">
        <f aca="false">P70*Q70*R$7</f>
        <v>0</v>
      </c>
      <c r="S70" s="10" t="n">
        <v>8000</v>
      </c>
      <c r="T70" s="43" t="n">
        <f aca="false">$G70</f>
        <v>0.3473</v>
      </c>
      <c r="U70" s="63" t="n">
        <f aca="false">S70*T70*U$7</f>
        <v>83352</v>
      </c>
      <c r="V70" s="10" t="n">
        <v>8000</v>
      </c>
      <c r="W70" s="43" t="n">
        <f aca="false">$G70</f>
        <v>0.3473</v>
      </c>
      <c r="X70" s="63" t="n">
        <f aca="false">V70*W70*X$7</f>
        <v>86130.4</v>
      </c>
      <c r="Y70" s="10" t="n">
        <v>8000</v>
      </c>
      <c r="Z70" s="43" t="n">
        <f aca="false">$G70</f>
        <v>0.3473</v>
      </c>
      <c r="AA70" s="63" t="n">
        <f aca="false">Y70*Z70*AA$7</f>
        <v>83352</v>
      </c>
      <c r="AB70" s="10" t="n">
        <v>8000</v>
      </c>
      <c r="AC70" s="43" t="n">
        <f aca="false">$G70</f>
        <v>0.3473</v>
      </c>
      <c r="AD70" s="63" t="n">
        <f aca="false">AB70*AC70*AD$7</f>
        <v>86130.4</v>
      </c>
      <c r="AE70" s="10" t="n">
        <v>8000</v>
      </c>
      <c r="AF70" s="43" t="n">
        <f aca="false">$G70</f>
        <v>0.3473</v>
      </c>
      <c r="AG70" s="63" t="n">
        <f aca="false">AE70*AF70*AG$7</f>
        <v>86130.4</v>
      </c>
      <c r="AH70" s="10" t="n">
        <v>8000</v>
      </c>
      <c r="AI70" s="43" t="n">
        <f aca="false">$G70</f>
        <v>0.3473</v>
      </c>
      <c r="AJ70" s="63" t="n">
        <f aca="false">AH70*AI70*AJ$7</f>
        <v>83352</v>
      </c>
      <c r="AK70" s="10" t="n">
        <v>8000</v>
      </c>
      <c r="AL70" s="43" t="n">
        <f aca="false">$G70</f>
        <v>0.3473</v>
      </c>
      <c r="AM70" s="63" t="n">
        <f aca="false">AK70*AL70*AM$7</f>
        <v>86130.4</v>
      </c>
      <c r="AN70" s="10" t="n">
        <v>8000</v>
      </c>
      <c r="AO70" s="43" t="n">
        <f aca="false">$G70</f>
        <v>0.3473</v>
      </c>
      <c r="AP70" s="63" t="n">
        <f aca="false">AN70*AO70*AP$7</f>
        <v>83352</v>
      </c>
      <c r="AQ70" s="10" t="n">
        <v>8000</v>
      </c>
      <c r="AR70" s="43" t="n">
        <f aca="false">$G70</f>
        <v>0.3473</v>
      </c>
      <c r="AS70" s="63" t="n">
        <f aca="false">AQ70*AR70*AS$7</f>
        <v>86130.4</v>
      </c>
      <c r="AT70" s="63"/>
      <c r="AV70" s="65" t="n">
        <f aca="false">AS70+AP70+AM70+AJ70+AG70+AD70+AA70+X70+U70+R70+O70+L70</f>
        <v>764060</v>
      </c>
      <c r="AW70" s="812"/>
      <c r="AY70" s="812"/>
      <c r="BB70" s="812"/>
    </row>
    <row r="71" customFormat="false" ht="12.75" hidden="true" customHeight="false" outlineLevel="0" collapsed="false">
      <c r="A71" s="94" t="n">
        <v>26758</v>
      </c>
      <c r="B71" s="689" t="s">
        <v>640</v>
      </c>
      <c r="C71" s="0" t="n">
        <v>2002</v>
      </c>
      <c r="D71" s="95" t="n">
        <v>36647</v>
      </c>
      <c r="E71" s="95" t="n">
        <v>38472</v>
      </c>
      <c r="F71" s="616" t="n">
        <v>40000</v>
      </c>
      <c r="G71" s="93" t="n">
        <v>0.0866</v>
      </c>
      <c r="H71" s="93" t="n">
        <v>0.0246</v>
      </c>
      <c r="I71" s="43" t="n">
        <f aca="false">SUM(G71:H71)</f>
        <v>0.1112</v>
      </c>
      <c r="J71" s="10" t="n">
        <f aca="false">$F71</f>
        <v>40000</v>
      </c>
      <c r="K71" s="43" t="n">
        <f aca="false">$G71</f>
        <v>0.0866</v>
      </c>
      <c r="L71" s="63" t="n">
        <f aca="false">J71*K71*L$7</f>
        <v>107384</v>
      </c>
      <c r="M71" s="10" t="n">
        <f aca="false">$F71</f>
        <v>40000</v>
      </c>
      <c r="N71" s="43" t="n">
        <f aca="false">$G71</f>
        <v>0.0866</v>
      </c>
      <c r="O71" s="63" t="n">
        <f aca="false">M71*N71*O$7</f>
        <v>96992</v>
      </c>
      <c r="P71" s="10" t="n">
        <f aca="false">$F71</f>
        <v>40000</v>
      </c>
      <c r="Q71" s="43" t="n">
        <f aca="false">$G71</f>
        <v>0.0866</v>
      </c>
      <c r="R71" s="63" t="n">
        <f aca="false">P71*Q71*R$7</f>
        <v>107384</v>
      </c>
      <c r="S71" s="10" t="n">
        <f aca="false">$F71</f>
        <v>40000</v>
      </c>
      <c r="T71" s="43" t="n">
        <f aca="false">$G71</f>
        <v>0.0866</v>
      </c>
      <c r="U71" s="63" t="n">
        <f aca="false">S71*T71*U$7</f>
        <v>103920</v>
      </c>
      <c r="V71" s="10" t="n">
        <f aca="false">$F71</f>
        <v>40000</v>
      </c>
      <c r="W71" s="43" t="n">
        <f aca="false">$G71</f>
        <v>0.0866</v>
      </c>
      <c r="X71" s="63" t="n">
        <f aca="false">V71*W71*X$7</f>
        <v>107384</v>
      </c>
      <c r="Y71" s="10" t="n">
        <f aca="false">$F71</f>
        <v>40000</v>
      </c>
      <c r="Z71" s="43" t="n">
        <f aca="false">$G71</f>
        <v>0.0866</v>
      </c>
      <c r="AA71" s="63" t="n">
        <f aca="false">Y71*Z71*AA$7</f>
        <v>103920</v>
      </c>
      <c r="AB71" s="10" t="n">
        <f aca="false">$F71</f>
        <v>40000</v>
      </c>
      <c r="AC71" s="43" t="n">
        <f aca="false">$G71</f>
        <v>0.0866</v>
      </c>
      <c r="AD71" s="63" t="n">
        <f aca="false">AB71*AC71*AD$7</f>
        <v>107384</v>
      </c>
      <c r="AE71" s="10" t="n">
        <f aca="false">$F71</f>
        <v>40000</v>
      </c>
      <c r="AF71" s="43" t="n">
        <f aca="false">$G71</f>
        <v>0.0866</v>
      </c>
      <c r="AG71" s="63" t="n">
        <f aca="false">AE71*AF71*AG$7</f>
        <v>107384</v>
      </c>
      <c r="AH71" s="10" t="n">
        <f aca="false">$F71</f>
        <v>40000</v>
      </c>
      <c r="AI71" s="43" t="n">
        <f aca="false">$G71</f>
        <v>0.0866</v>
      </c>
      <c r="AJ71" s="63" t="n">
        <f aca="false">AH71*AI71*AJ$7</f>
        <v>103920</v>
      </c>
      <c r="AK71" s="10" t="n">
        <f aca="false">$F71</f>
        <v>40000</v>
      </c>
      <c r="AL71" s="43" t="n">
        <f aca="false">$G71</f>
        <v>0.0866</v>
      </c>
      <c r="AM71" s="63" t="n">
        <f aca="false">AK71*AL71*AM$7</f>
        <v>107384</v>
      </c>
      <c r="AN71" s="10" t="n">
        <f aca="false">$F71</f>
        <v>40000</v>
      </c>
      <c r="AO71" s="43" t="n">
        <f aca="false">$G71</f>
        <v>0.0866</v>
      </c>
      <c r="AP71" s="63" t="n">
        <f aca="false">AN71*AO71*AP$7</f>
        <v>103920</v>
      </c>
      <c r="AQ71" s="10" t="n">
        <f aca="false">$F71</f>
        <v>40000</v>
      </c>
      <c r="AR71" s="43" t="n">
        <f aca="false">$G71</f>
        <v>0.0866</v>
      </c>
      <c r="AS71" s="63" t="n">
        <f aca="false">AQ71*AR71*AS$7</f>
        <v>107384</v>
      </c>
      <c r="AT71" s="63"/>
      <c r="AV71" s="65" t="n">
        <f aca="false">AS71+AP71+AM71+AJ71+AG71+AD71+AA71+X71+U71+R71+O71+L71</f>
        <v>1264360</v>
      </c>
      <c r="AW71" s="812"/>
      <c r="AY71" s="812"/>
      <c r="BB71" s="812"/>
    </row>
    <row r="72" customFormat="false" ht="12.75" hidden="true" customHeight="false" outlineLevel="0" collapsed="false">
      <c r="A72" s="94" t="n">
        <v>26819</v>
      </c>
      <c r="B72" s="94" t="s">
        <v>643</v>
      </c>
      <c r="C72" s="0" t="n">
        <v>2002</v>
      </c>
      <c r="D72" s="95" t="n">
        <v>36647</v>
      </c>
      <c r="E72" s="95" t="n">
        <v>38472</v>
      </c>
      <c r="F72" s="616" t="n">
        <v>10000</v>
      </c>
      <c r="G72" s="93" t="n">
        <f aca="false">0.12-0.0246</f>
        <v>0.0954</v>
      </c>
      <c r="H72" s="93" t="n">
        <v>0.0246</v>
      </c>
      <c r="I72" s="43" t="n">
        <f aca="false">SUM(G72:H72)</f>
        <v>0.12</v>
      </c>
      <c r="J72" s="10" t="n">
        <f aca="false">$F72</f>
        <v>10000</v>
      </c>
      <c r="K72" s="43" t="n">
        <f aca="false">$G72</f>
        <v>0.0954</v>
      </c>
      <c r="L72" s="63" t="n">
        <f aca="false">J72*K72*L$7</f>
        <v>29574</v>
      </c>
      <c r="M72" s="10" t="n">
        <f aca="false">$F72</f>
        <v>10000</v>
      </c>
      <c r="N72" s="43" t="n">
        <f aca="false">$G72</f>
        <v>0.0954</v>
      </c>
      <c r="O72" s="63" t="n">
        <f aca="false">M72*N72*O$7</f>
        <v>26712</v>
      </c>
      <c r="P72" s="10" t="n">
        <f aca="false">$F72</f>
        <v>10000</v>
      </c>
      <c r="Q72" s="43" t="n">
        <f aca="false">$G72</f>
        <v>0.0954</v>
      </c>
      <c r="R72" s="63" t="n">
        <f aca="false">P72*Q72*R$7</f>
        <v>29574</v>
      </c>
      <c r="S72" s="10" t="n">
        <f aca="false">$F72</f>
        <v>10000</v>
      </c>
      <c r="T72" s="43" t="n">
        <f aca="false">$G72</f>
        <v>0.0954</v>
      </c>
      <c r="U72" s="63" t="n">
        <f aca="false">S72*T72*U$7</f>
        <v>28620</v>
      </c>
      <c r="V72" s="10" t="n">
        <f aca="false">$F72</f>
        <v>10000</v>
      </c>
      <c r="W72" s="43" t="n">
        <f aca="false">$G72</f>
        <v>0.0954</v>
      </c>
      <c r="X72" s="63" t="n">
        <f aca="false">V72*W72*X$7</f>
        <v>29574</v>
      </c>
      <c r="Y72" s="10" t="n">
        <f aca="false">$F72</f>
        <v>10000</v>
      </c>
      <c r="Z72" s="43" t="n">
        <f aca="false">$G72</f>
        <v>0.0954</v>
      </c>
      <c r="AA72" s="63" t="n">
        <f aca="false">Y72*Z72*AA$7</f>
        <v>28620</v>
      </c>
      <c r="AB72" s="10" t="n">
        <f aca="false">$F72</f>
        <v>10000</v>
      </c>
      <c r="AC72" s="43" t="n">
        <f aca="false">$G72</f>
        <v>0.0954</v>
      </c>
      <c r="AD72" s="63" t="n">
        <f aca="false">AB72*AC72*AD$7</f>
        <v>29574</v>
      </c>
      <c r="AE72" s="10" t="n">
        <f aca="false">$F72</f>
        <v>10000</v>
      </c>
      <c r="AF72" s="43" t="n">
        <f aca="false">$G72</f>
        <v>0.0954</v>
      </c>
      <c r="AG72" s="63" t="n">
        <f aca="false">AE72*AF72*AG$7</f>
        <v>29574</v>
      </c>
      <c r="AH72" s="10" t="n">
        <f aca="false">$F72</f>
        <v>10000</v>
      </c>
      <c r="AI72" s="43" t="n">
        <f aca="false">$G72</f>
        <v>0.0954</v>
      </c>
      <c r="AJ72" s="63" t="n">
        <f aca="false">AH72*AI72*AJ$7</f>
        <v>28620</v>
      </c>
      <c r="AK72" s="10" t="n">
        <f aca="false">$F72</f>
        <v>10000</v>
      </c>
      <c r="AL72" s="43" t="n">
        <f aca="false">$G72</f>
        <v>0.0954</v>
      </c>
      <c r="AM72" s="63" t="n">
        <f aca="false">AK72*AL72*AM$7</f>
        <v>29574</v>
      </c>
      <c r="AN72" s="10" t="n">
        <f aca="false">$F72</f>
        <v>10000</v>
      </c>
      <c r="AO72" s="43" t="n">
        <f aca="false">$G72</f>
        <v>0.0954</v>
      </c>
      <c r="AP72" s="63" t="n">
        <f aca="false">AN72*AO72*AP$7</f>
        <v>28620</v>
      </c>
      <c r="AQ72" s="10" t="n">
        <f aca="false">$F72</f>
        <v>10000</v>
      </c>
      <c r="AR72" s="43" t="n">
        <f aca="false">$G72</f>
        <v>0.0954</v>
      </c>
      <c r="AS72" s="63" t="n">
        <f aca="false">AQ72*AR72*AS$7</f>
        <v>29574</v>
      </c>
      <c r="AT72" s="63"/>
      <c r="AV72" s="65" t="n">
        <f aca="false">AS72+AP72+AM72+AJ72+AG72+AD72+AA72+X72+U72+R72+O72+L72</f>
        <v>348210</v>
      </c>
      <c r="AW72" s="812"/>
      <c r="AY72" s="812"/>
      <c r="BB72" s="812"/>
    </row>
    <row r="73" customFormat="false" ht="12.75" hidden="true" customHeight="false" outlineLevel="0" collapsed="false">
      <c r="A73" s="94" t="n">
        <v>27252</v>
      </c>
      <c r="B73" s="94" t="s">
        <v>644</v>
      </c>
      <c r="C73" s="0" t="n">
        <v>2002</v>
      </c>
      <c r="D73" s="95" t="n">
        <v>36845</v>
      </c>
      <c r="E73" s="83" t="n">
        <v>40482</v>
      </c>
      <c r="F73" s="638" t="n">
        <v>14000</v>
      </c>
      <c r="G73" s="93" t="n">
        <v>0.1254</v>
      </c>
      <c r="H73" s="93" t="n">
        <v>0.0246</v>
      </c>
      <c r="I73" s="43" t="n">
        <f aca="false">SUM(G73:H73)</f>
        <v>0.15</v>
      </c>
      <c r="J73" s="10" t="n">
        <f aca="false">$F73</f>
        <v>14000</v>
      </c>
      <c r="K73" s="43" t="n">
        <f aca="false">$G73</f>
        <v>0.1254</v>
      </c>
      <c r="L73" s="63" t="n">
        <f aca="false">J73*K73*L$7</f>
        <v>54423.6</v>
      </c>
      <c r="M73" s="10" t="n">
        <f aca="false">$F73</f>
        <v>14000</v>
      </c>
      <c r="N73" s="43" t="n">
        <f aca="false">$G73</f>
        <v>0.1254</v>
      </c>
      <c r="O73" s="63" t="n">
        <f aca="false">M73*N73*O$7</f>
        <v>49156.8</v>
      </c>
      <c r="P73" s="10" t="n">
        <f aca="false">$F73</f>
        <v>14000</v>
      </c>
      <c r="Q73" s="43" t="n">
        <f aca="false">$G73</f>
        <v>0.1254</v>
      </c>
      <c r="R73" s="63" t="n">
        <f aca="false">P73*Q73*R$7</f>
        <v>54423.6</v>
      </c>
      <c r="S73" s="10" t="n">
        <f aca="false">$F73</f>
        <v>14000</v>
      </c>
      <c r="T73" s="43" t="n">
        <f aca="false">$G73</f>
        <v>0.1254</v>
      </c>
      <c r="U73" s="63" t="n">
        <f aca="false">S73*T73*U$7</f>
        <v>52668</v>
      </c>
      <c r="V73" s="10" t="n">
        <f aca="false">$F73</f>
        <v>14000</v>
      </c>
      <c r="W73" s="43" t="n">
        <f aca="false">$G73</f>
        <v>0.1254</v>
      </c>
      <c r="X73" s="63" t="n">
        <f aca="false">V73*W73*X$7</f>
        <v>54423.6</v>
      </c>
      <c r="Y73" s="10" t="n">
        <f aca="false">$F73</f>
        <v>14000</v>
      </c>
      <c r="Z73" s="43" t="n">
        <f aca="false">$G73</f>
        <v>0.1254</v>
      </c>
      <c r="AA73" s="63" t="n">
        <f aca="false">Y73*Z73*AA$7</f>
        <v>52668</v>
      </c>
      <c r="AB73" s="10" t="n">
        <f aca="false">$F73</f>
        <v>14000</v>
      </c>
      <c r="AC73" s="43" t="n">
        <f aca="false">$G73</f>
        <v>0.1254</v>
      </c>
      <c r="AD73" s="63" t="n">
        <f aca="false">AB73*AC73*AD$7</f>
        <v>54423.6</v>
      </c>
      <c r="AE73" s="10" t="n">
        <f aca="false">$F73</f>
        <v>14000</v>
      </c>
      <c r="AF73" s="43" t="n">
        <f aca="false">$G73</f>
        <v>0.1254</v>
      </c>
      <c r="AG73" s="63" t="n">
        <f aca="false">AE73*AF73*AG$7</f>
        <v>54423.6</v>
      </c>
      <c r="AH73" s="10" t="n">
        <f aca="false">$F73</f>
        <v>14000</v>
      </c>
      <c r="AI73" s="43" t="n">
        <f aca="false">$G73</f>
        <v>0.1254</v>
      </c>
      <c r="AJ73" s="63" t="n">
        <f aca="false">AH73*AI73*AJ$7</f>
        <v>52668</v>
      </c>
      <c r="AK73" s="10" t="n">
        <f aca="false">$F73</f>
        <v>14000</v>
      </c>
      <c r="AL73" s="43" t="n">
        <f aca="false">$G73</f>
        <v>0.1254</v>
      </c>
      <c r="AM73" s="63" t="n">
        <f aca="false">AK73*AL73*AM$7</f>
        <v>54423.6</v>
      </c>
      <c r="AN73" s="10" t="n">
        <f aca="false">$F73</f>
        <v>14000</v>
      </c>
      <c r="AO73" s="43" t="n">
        <f aca="false">$G73</f>
        <v>0.1254</v>
      </c>
      <c r="AP73" s="63" t="n">
        <f aca="false">AN73*AO73*AP$7</f>
        <v>52668</v>
      </c>
      <c r="AQ73" s="10" t="n">
        <f aca="false">$F73</f>
        <v>14000</v>
      </c>
      <c r="AR73" s="43" t="n">
        <f aca="false">$G73</f>
        <v>0.1254</v>
      </c>
      <c r="AS73" s="63" t="n">
        <f aca="false">AQ73*AR73*AS$7</f>
        <v>54423.6</v>
      </c>
      <c r="AT73" s="63"/>
      <c r="AV73" s="65" t="n">
        <f aca="false">AS73+AP73+AM73+AJ73+AG73+AD73+AA73+X73+U73+R73+O73+L73</f>
        <v>640794</v>
      </c>
      <c r="AW73" s="812"/>
      <c r="AY73" s="812"/>
      <c r="BB73" s="812"/>
    </row>
    <row r="74" customFormat="false" ht="12.75" hidden="true" customHeight="false" outlineLevel="0" collapsed="false">
      <c r="A74" s="700" t="n">
        <v>27340</v>
      </c>
      <c r="B74" s="700" t="s">
        <v>646</v>
      </c>
      <c r="C74" s="0" t="n">
        <v>2002</v>
      </c>
      <c r="D74" s="701" t="n">
        <v>36923</v>
      </c>
      <c r="E74" s="702" t="n">
        <v>37287</v>
      </c>
      <c r="F74" s="703" t="n">
        <v>20000</v>
      </c>
      <c r="G74" s="706" t="n">
        <v>0.3473</v>
      </c>
      <c r="H74" s="706" t="n">
        <v>0.0316</v>
      </c>
      <c r="I74" s="43" t="n">
        <f aca="false">SUM(G74:H74)</f>
        <v>0.3789</v>
      </c>
      <c r="J74" s="10" t="n">
        <f aca="false">$F74</f>
        <v>20000</v>
      </c>
      <c r="K74" s="43" t="n">
        <f aca="false">$G74</f>
        <v>0.3473</v>
      </c>
      <c r="L74" s="63" t="n">
        <f aca="false">J74*K74*L$7</f>
        <v>215326</v>
      </c>
      <c r="M74" s="10" t="n">
        <v>0</v>
      </c>
      <c r="N74" s="43" t="n">
        <f aca="false">$G74</f>
        <v>0.3473</v>
      </c>
      <c r="O74" s="63" t="n">
        <f aca="false">M74*N74*O$7</f>
        <v>0</v>
      </c>
      <c r="P74" s="10" t="n">
        <v>0</v>
      </c>
      <c r="Q74" s="43" t="n">
        <f aca="false">$G74</f>
        <v>0.3473</v>
      </c>
      <c r="R74" s="63" t="n">
        <f aca="false">P74*Q74*R$7</f>
        <v>0</v>
      </c>
      <c r="S74" s="10" t="n">
        <v>0</v>
      </c>
      <c r="T74" s="43" t="n">
        <f aca="false">$G74</f>
        <v>0.3473</v>
      </c>
      <c r="U74" s="63" t="n">
        <f aca="false">S74*T74*U$7</f>
        <v>0</v>
      </c>
      <c r="V74" s="10" t="n">
        <v>0</v>
      </c>
      <c r="W74" s="43" t="n">
        <f aca="false">$G74</f>
        <v>0.3473</v>
      </c>
      <c r="X74" s="63" t="n">
        <f aca="false">V74*W74*X$7</f>
        <v>0</v>
      </c>
      <c r="Y74" s="10" t="n">
        <v>0</v>
      </c>
      <c r="Z74" s="43" t="n">
        <f aca="false">$G74</f>
        <v>0.3473</v>
      </c>
      <c r="AA74" s="63" t="n">
        <f aca="false">Y74*Z74*AA$7</f>
        <v>0</v>
      </c>
      <c r="AB74" s="10" t="n">
        <v>0</v>
      </c>
      <c r="AC74" s="43" t="n">
        <f aca="false">$G74</f>
        <v>0.3473</v>
      </c>
      <c r="AD74" s="63" t="n">
        <f aca="false">AB74*AC74*AD$7</f>
        <v>0</v>
      </c>
      <c r="AE74" s="10" t="n">
        <v>0</v>
      </c>
      <c r="AF74" s="43" t="n">
        <f aca="false">$G74</f>
        <v>0.3473</v>
      </c>
      <c r="AG74" s="63" t="n">
        <f aca="false">AE74*AF74*AG$7</f>
        <v>0</v>
      </c>
      <c r="AH74" s="10" t="n">
        <v>0</v>
      </c>
      <c r="AI74" s="43" t="n">
        <f aca="false">$G74</f>
        <v>0.3473</v>
      </c>
      <c r="AJ74" s="63" t="n">
        <f aca="false">AH74*AI74*AJ$7</f>
        <v>0</v>
      </c>
      <c r="AK74" s="10" t="n">
        <v>0</v>
      </c>
      <c r="AL74" s="43" t="n">
        <f aca="false">$G74</f>
        <v>0.3473</v>
      </c>
      <c r="AM74" s="63" t="n">
        <f aca="false">AK74*AL74*AM$7</f>
        <v>0</v>
      </c>
      <c r="AN74" s="10" t="n">
        <v>0</v>
      </c>
      <c r="AO74" s="43" t="n">
        <f aca="false">$G74</f>
        <v>0.3473</v>
      </c>
      <c r="AP74" s="63" t="n">
        <f aca="false">AN74*AO74*AP$7</f>
        <v>0</v>
      </c>
      <c r="AQ74" s="10" t="n">
        <v>0</v>
      </c>
      <c r="AR74" s="43" t="n">
        <f aca="false">$G74</f>
        <v>0.3473</v>
      </c>
      <c r="AS74" s="63" t="n">
        <f aca="false">AQ74*AR74*AS$7</f>
        <v>0</v>
      </c>
      <c r="AT74" s="63"/>
      <c r="AV74" s="65" t="n">
        <f aca="false">AS74+AP74+AM74+AJ74+AG74+AD74+AA74+X74+U74+R74+O74+L74</f>
        <v>215326</v>
      </c>
      <c r="AW74" s="812"/>
      <c r="AY74" s="812"/>
      <c r="BB74" s="812"/>
    </row>
    <row r="75" customFormat="false" ht="12.75" hidden="true" customHeight="false" outlineLevel="0" collapsed="false">
      <c r="A75" s="668" t="n">
        <v>27340</v>
      </c>
      <c r="B75" s="668" t="s">
        <v>752</v>
      </c>
      <c r="C75" s="0" t="n">
        <v>2002</v>
      </c>
      <c r="D75" s="669" t="n">
        <v>37288</v>
      </c>
      <c r="E75" s="822" t="n">
        <v>37621</v>
      </c>
      <c r="F75" s="823" t="n">
        <v>20000</v>
      </c>
      <c r="G75" s="671" t="n">
        <v>0.2254</v>
      </c>
      <c r="H75" s="671" t="n">
        <v>0.0246</v>
      </c>
      <c r="I75" s="824" t="n">
        <f aca="false">SUM(G75:H75)</f>
        <v>0.25</v>
      </c>
      <c r="J75" s="825" t="n">
        <v>0</v>
      </c>
      <c r="K75" s="824" t="n">
        <f aca="false">$G75</f>
        <v>0.2254</v>
      </c>
      <c r="L75" s="826" t="n">
        <f aca="false">J75*K75*L$7</f>
        <v>0</v>
      </c>
      <c r="M75" s="825" t="n">
        <f aca="false">$F75</f>
        <v>20000</v>
      </c>
      <c r="N75" s="824" t="n">
        <f aca="false">$G75</f>
        <v>0.2254</v>
      </c>
      <c r="O75" s="826" t="n">
        <f aca="false">M75*N75*O$7</f>
        <v>126224</v>
      </c>
      <c r="P75" s="825" t="n">
        <f aca="false">$F75</f>
        <v>20000</v>
      </c>
      <c r="Q75" s="824" t="n">
        <f aca="false">$G75</f>
        <v>0.2254</v>
      </c>
      <c r="R75" s="826" t="n">
        <f aca="false">P75*Q75*R$7</f>
        <v>139748</v>
      </c>
      <c r="S75" s="825" t="n">
        <f aca="false">$F75</f>
        <v>20000</v>
      </c>
      <c r="T75" s="824" t="n">
        <f aca="false">$G75</f>
        <v>0.2254</v>
      </c>
      <c r="U75" s="826" t="n">
        <f aca="false">S75*T75*U$7</f>
        <v>135240</v>
      </c>
      <c r="V75" s="825" t="n">
        <f aca="false">$F75</f>
        <v>20000</v>
      </c>
      <c r="W75" s="824" t="n">
        <f aca="false">$G75</f>
        <v>0.2254</v>
      </c>
      <c r="X75" s="826" t="n">
        <f aca="false">V75*W75*X$7</f>
        <v>139748</v>
      </c>
      <c r="Y75" s="825" t="n">
        <f aca="false">$F75</f>
        <v>20000</v>
      </c>
      <c r="Z75" s="824" t="n">
        <f aca="false">$G75</f>
        <v>0.2254</v>
      </c>
      <c r="AA75" s="826" t="n">
        <f aca="false">Y75*Z75*AA$7</f>
        <v>135240</v>
      </c>
      <c r="AB75" s="825" t="n">
        <f aca="false">$F75</f>
        <v>20000</v>
      </c>
      <c r="AC75" s="824" t="n">
        <f aca="false">$G75</f>
        <v>0.2254</v>
      </c>
      <c r="AD75" s="826" t="n">
        <f aca="false">AB75*AC75*AD$7</f>
        <v>139748</v>
      </c>
      <c r="AE75" s="825" t="n">
        <f aca="false">$F75</f>
        <v>20000</v>
      </c>
      <c r="AF75" s="824" t="n">
        <f aca="false">$G75</f>
        <v>0.2254</v>
      </c>
      <c r="AG75" s="826" t="n">
        <f aca="false">AE75*AF75*AG$7</f>
        <v>139748</v>
      </c>
      <c r="AH75" s="825" t="n">
        <f aca="false">$F75</f>
        <v>20000</v>
      </c>
      <c r="AI75" s="824" t="n">
        <f aca="false">$G75</f>
        <v>0.2254</v>
      </c>
      <c r="AJ75" s="826" t="n">
        <f aca="false">AH75*AI75*AJ$7</f>
        <v>135240</v>
      </c>
      <c r="AK75" s="825" t="n">
        <f aca="false">$F75</f>
        <v>20000</v>
      </c>
      <c r="AL75" s="824" t="n">
        <f aca="false">$G75</f>
        <v>0.2254</v>
      </c>
      <c r="AM75" s="826" t="n">
        <f aca="false">AK75*AL75*AM$7</f>
        <v>139748</v>
      </c>
      <c r="AN75" s="825" t="n">
        <f aca="false">$F75</f>
        <v>20000</v>
      </c>
      <c r="AO75" s="824" t="n">
        <f aca="false">$G75</f>
        <v>0.2254</v>
      </c>
      <c r="AP75" s="826" t="n">
        <f aca="false">AN75*AO75*AP$7</f>
        <v>135240</v>
      </c>
      <c r="AQ75" s="825" t="n">
        <f aca="false">$F75</f>
        <v>20000</v>
      </c>
      <c r="AR75" s="824" t="n">
        <f aca="false">$G75</f>
        <v>0.2254</v>
      </c>
      <c r="AS75" s="826" t="n">
        <f aca="false">AQ75*AR75*AS$7</f>
        <v>139748</v>
      </c>
      <c r="AT75" s="826"/>
      <c r="AU75" s="827"/>
      <c r="AV75" s="799" t="n">
        <f aca="false">AS75+AP75+AM75+AJ75+AG75+AD75+AA75+X75+U75+R75+O75+L75</f>
        <v>1505672</v>
      </c>
      <c r="AW75" s="828"/>
      <c r="AY75" s="828"/>
      <c r="BB75" s="828"/>
    </row>
    <row r="76" customFormat="false" ht="12.75" hidden="true" customHeight="false" outlineLevel="0" collapsed="false">
      <c r="A76" s="94" t="n">
        <v>27352</v>
      </c>
      <c r="B76" s="94" t="s">
        <v>648</v>
      </c>
      <c r="C76" s="0" t="n">
        <v>2002</v>
      </c>
      <c r="D76" s="95" t="n">
        <v>37196</v>
      </c>
      <c r="E76" s="83" t="n">
        <v>37560</v>
      </c>
      <c r="F76" s="638" t="n">
        <v>21500</v>
      </c>
      <c r="G76" s="93" t="n">
        <v>0.2754</v>
      </c>
      <c r="H76" s="93" t="n">
        <v>0.0246</v>
      </c>
      <c r="I76" s="43" t="n">
        <f aca="false">SUM(G76:H76)</f>
        <v>0.3</v>
      </c>
      <c r="J76" s="10" t="n">
        <f aca="false">$F76</f>
        <v>21500</v>
      </c>
      <c r="K76" s="43" t="n">
        <f aca="false">$G76</f>
        <v>0.2754</v>
      </c>
      <c r="L76" s="63" t="n">
        <f aca="false">J76*K76*L$7</f>
        <v>183554.1</v>
      </c>
      <c r="M76" s="10" t="n">
        <f aca="false">$F76</f>
        <v>21500</v>
      </c>
      <c r="N76" s="43" t="n">
        <f aca="false">$G76</f>
        <v>0.2754</v>
      </c>
      <c r="O76" s="63" t="n">
        <f aca="false">M76*N76*O$7</f>
        <v>165790.8</v>
      </c>
      <c r="P76" s="10" t="n">
        <f aca="false">$F76</f>
        <v>21500</v>
      </c>
      <c r="Q76" s="43" t="n">
        <f aca="false">$G76</f>
        <v>0.2754</v>
      </c>
      <c r="R76" s="63" t="n">
        <f aca="false">P76*Q76*R$7</f>
        <v>183554.1</v>
      </c>
      <c r="S76" s="10" t="n">
        <f aca="false">$F76</f>
        <v>21500</v>
      </c>
      <c r="T76" s="43" t="n">
        <f aca="false">$G76</f>
        <v>0.2754</v>
      </c>
      <c r="U76" s="63" t="n">
        <f aca="false">S76*T76*U$7</f>
        <v>177633</v>
      </c>
      <c r="V76" s="10" t="n">
        <f aca="false">$F76</f>
        <v>21500</v>
      </c>
      <c r="W76" s="43" t="n">
        <f aca="false">$G76</f>
        <v>0.2754</v>
      </c>
      <c r="X76" s="63" t="n">
        <f aca="false">V76*W76*X$7</f>
        <v>183554.1</v>
      </c>
      <c r="Y76" s="10" t="n">
        <f aca="false">$F76</f>
        <v>21500</v>
      </c>
      <c r="Z76" s="43" t="n">
        <f aca="false">$G76</f>
        <v>0.2754</v>
      </c>
      <c r="AA76" s="63" t="n">
        <f aca="false">Y76*Z76*AA$7</f>
        <v>177633</v>
      </c>
      <c r="AB76" s="10" t="n">
        <f aca="false">$F76</f>
        <v>21500</v>
      </c>
      <c r="AC76" s="43" t="n">
        <f aca="false">$G76</f>
        <v>0.2754</v>
      </c>
      <c r="AD76" s="63" t="n">
        <f aca="false">AB76*AC76*AD$7</f>
        <v>183554.1</v>
      </c>
      <c r="AE76" s="10" t="n">
        <f aca="false">$F76</f>
        <v>21500</v>
      </c>
      <c r="AF76" s="43" t="n">
        <f aca="false">$G76</f>
        <v>0.2754</v>
      </c>
      <c r="AG76" s="63" t="n">
        <f aca="false">AE76*AF76*AG$7</f>
        <v>183554.1</v>
      </c>
      <c r="AH76" s="10" t="n">
        <f aca="false">$F76</f>
        <v>21500</v>
      </c>
      <c r="AI76" s="43" t="n">
        <f aca="false">$G76</f>
        <v>0.2754</v>
      </c>
      <c r="AJ76" s="63" t="n">
        <f aca="false">AH76*AI76*AJ$7</f>
        <v>177633</v>
      </c>
      <c r="AK76" s="10" t="n">
        <f aca="false">$F76</f>
        <v>21500</v>
      </c>
      <c r="AL76" s="43" t="n">
        <f aca="false">$G76</f>
        <v>0.2754</v>
      </c>
      <c r="AM76" s="63" t="n">
        <f aca="false">AK76*AL76*AM$7</f>
        <v>183554.1</v>
      </c>
      <c r="AN76" s="10" t="n">
        <v>0</v>
      </c>
      <c r="AO76" s="43" t="n">
        <f aca="false">$G76</f>
        <v>0.2754</v>
      </c>
      <c r="AP76" s="63" t="n">
        <f aca="false">AN76*AO76*AP$7</f>
        <v>0</v>
      </c>
      <c r="AQ76" s="10" t="n">
        <v>0</v>
      </c>
      <c r="AR76" s="43" t="n">
        <f aca="false">$G76</f>
        <v>0.2754</v>
      </c>
      <c r="AS76" s="63" t="n">
        <f aca="false">AQ76*AR76*AS$7</f>
        <v>0</v>
      </c>
      <c r="AT76" s="63"/>
      <c r="AV76" s="65" t="n">
        <f aca="false">AS76+AP76+AM76+AJ76+AG76+AD76+AA76+X76+U76+R76+O76+L76</f>
        <v>1800014.4</v>
      </c>
      <c r="AW76" s="812"/>
      <c r="AY76" s="812"/>
      <c r="BB76" s="812"/>
    </row>
    <row r="77" customFormat="false" ht="12.75" hidden="true" customHeight="false" outlineLevel="0" collapsed="false">
      <c r="A77" s="94" t="n">
        <v>27581</v>
      </c>
      <c r="B77" s="94" t="s">
        <v>627</v>
      </c>
      <c r="C77" s="0" t="n">
        <v>2002</v>
      </c>
      <c r="D77" s="95" t="n">
        <v>37347</v>
      </c>
      <c r="E77" s="83" t="n">
        <v>37925</v>
      </c>
      <c r="F77" s="703" t="n">
        <v>14000</v>
      </c>
      <c r="G77" s="93" t="n">
        <v>0.3473</v>
      </c>
      <c r="H77" s="93" t="n">
        <v>0.0246</v>
      </c>
      <c r="I77" s="43" t="n">
        <f aca="false">SUM(G77:H77)</f>
        <v>0.3719</v>
      </c>
      <c r="J77" s="10" t="n">
        <v>0</v>
      </c>
      <c r="K77" s="43" t="n">
        <f aca="false">$G77</f>
        <v>0.3473</v>
      </c>
      <c r="L77" s="63" t="n">
        <f aca="false">J77*K77*L$7</f>
        <v>0</v>
      </c>
      <c r="M77" s="10" t="n">
        <v>0</v>
      </c>
      <c r="N77" s="43" t="n">
        <f aca="false">$G77</f>
        <v>0.3473</v>
      </c>
      <c r="O77" s="63" t="n">
        <f aca="false">M77*N77*O$7</f>
        <v>0</v>
      </c>
      <c r="P77" s="10" t="n">
        <v>0</v>
      </c>
      <c r="Q77" s="43" t="n">
        <f aca="false">$G77</f>
        <v>0.3473</v>
      </c>
      <c r="R77" s="63" t="n">
        <f aca="false">P77*Q77*R$7</f>
        <v>0</v>
      </c>
      <c r="S77" s="10" t="n">
        <f aca="false">$F77</f>
        <v>14000</v>
      </c>
      <c r="T77" s="43" t="n">
        <f aca="false">$G77</f>
        <v>0.3473</v>
      </c>
      <c r="U77" s="63" t="n">
        <f aca="false">S77*T77*U$7</f>
        <v>145866</v>
      </c>
      <c r="V77" s="10" t="n">
        <f aca="false">$F77</f>
        <v>14000</v>
      </c>
      <c r="W77" s="43" t="n">
        <f aca="false">$G77</f>
        <v>0.3473</v>
      </c>
      <c r="X77" s="63" t="n">
        <f aca="false">V77*W77*X$7</f>
        <v>150728.2</v>
      </c>
      <c r="Y77" s="10" t="n">
        <f aca="false">$F77</f>
        <v>14000</v>
      </c>
      <c r="Z77" s="43" t="n">
        <f aca="false">$G77</f>
        <v>0.3473</v>
      </c>
      <c r="AA77" s="63" t="n">
        <f aca="false">Y77*Z77*AA$7</f>
        <v>145866</v>
      </c>
      <c r="AB77" s="10" t="n">
        <f aca="false">$F77</f>
        <v>14000</v>
      </c>
      <c r="AC77" s="43" t="n">
        <f aca="false">$G77</f>
        <v>0.3473</v>
      </c>
      <c r="AD77" s="63" t="n">
        <f aca="false">AB77*AC77*AD$7</f>
        <v>150728.2</v>
      </c>
      <c r="AE77" s="10" t="n">
        <f aca="false">$F77</f>
        <v>14000</v>
      </c>
      <c r="AF77" s="43" t="n">
        <f aca="false">$G77</f>
        <v>0.3473</v>
      </c>
      <c r="AG77" s="63" t="n">
        <f aca="false">AE77*AF77*AG$7</f>
        <v>150728.2</v>
      </c>
      <c r="AH77" s="10" t="n">
        <f aca="false">$F77</f>
        <v>14000</v>
      </c>
      <c r="AI77" s="43" t="n">
        <f aca="false">$G77</f>
        <v>0.3473</v>
      </c>
      <c r="AJ77" s="63" t="n">
        <f aca="false">AH77*AI77*AJ$7</f>
        <v>145866</v>
      </c>
      <c r="AK77" s="10" t="n">
        <f aca="false">$F77</f>
        <v>14000</v>
      </c>
      <c r="AL77" s="43" t="n">
        <f aca="false">$G77</f>
        <v>0.3473</v>
      </c>
      <c r="AM77" s="63" t="n">
        <f aca="false">AK77*AL77*AM$7</f>
        <v>150728.2</v>
      </c>
      <c r="AN77" s="10" t="n">
        <v>0</v>
      </c>
      <c r="AO77" s="43" t="n">
        <f aca="false">$G77</f>
        <v>0.3473</v>
      </c>
      <c r="AP77" s="63" t="n">
        <f aca="false">AN77*AO77*AP$7</f>
        <v>0</v>
      </c>
      <c r="AQ77" s="10" t="n">
        <v>0</v>
      </c>
      <c r="AR77" s="43" t="n">
        <f aca="false">$G77</f>
        <v>0.3473</v>
      </c>
      <c r="AS77" s="63" t="n">
        <f aca="false">AQ77*AR77*AS$7</f>
        <v>0</v>
      </c>
      <c r="AT77" s="63"/>
      <c r="AV77" s="65" t="n">
        <f aca="false">AS77+AP77+AM77+AJ77+AG77+AD77+AA77+X77+U77+R77+O77+L77</f>
        <v>1040510.8</v>
      </c>
      <c r="AW77" s="812"/>
      <c r="AY77" s="812"/>
      <c r="BB77" s="812"/>
    </row>
    <row r="78" customFormat="false" ht="12.75" hidden="true" customHeight="false" outlineLevel="0" collapsed="false">
      <c r="A78" s="692"/>
      <c r="B78" s="692"/>
      <c r="D78" s="589"/>
      <c r="E78" s="83"/>
      <c r="F78" s="638"/>
      <c r="G78" s="93"/>
      <c r="H78" s="93"/>
      <c r="J78" s="10"/>
      <c r="L78" s="63"/>
      <c r="M78" s="10"/>
      <c r="N78" s="43"/>
      <c r="O78" s="63"/>
      <c r="P78" s="10"/>
      <c r="Q78" s="43"/>
      <c r="R78" s="63"/>
      <c r="S78" s="10"/>
      <c r="T78" s="43"/>
      <c r="U78" s="63"/>
      <c r="V78" s="10"/>
      <c r="W78" s="43"/>
      <c r="X78" s="63"/>
      <c r="Y78" s="10"/>
      <c r="Z78" s="43"/>
      <c r="AA78" s="63"/>
      <c r="AB78" s="10"/>
      <c r="AC78" s="43"/>
      <c r="AD78" s="63"/>
      <c r="AE78" s="10"/>
      <c r="AF78" s="43"/>
      <c r="AG78" s="63"/>
      <c r="AH78" s="10"/>
      <c r="AI78" s="43"/>
      <c r="AJ78" s="63"/>
      <c r="AK78" s="10"/>
      <c r="AL78" s="43"/>
      <c r="AM78" s="63"/>
      <c r="AN78" s="10"/>
      <c r="AO78" s="43"/>
      <c r="AP78" s="63"/>
      <c r="AQ78" s="10"/>
      <c r="AR78" s="43"/>
      <c r="AS78" s="63"/>
      <c r="AT78" s="63"/>
      <c r="AV78" s="65"/>
      <c r="AW78" s="812"/>
      <c r="AY78" s="812"/>
      <c r="BB78" s="812"/>
    </row>
    <row r="79" customFormat="false" ht="12.75" hidden="true" customHeight="false" outlineLevel="0" collapsed="false">
      <c r="A79" s="692"/>
      <c r="B79" s="692"/>
      <c r="D79" s="589"/>
      <c r="E79" s="83"/>
      <c r="F79" s="643"/>
      <c r="G79" s="93"/>
      <c r="H79" s="93"/>
      <c r="J79" s="10"/>
      <c r="L79" s="63"/>
      <c r="M79" s="10"/>
      <c r="N79" s="43"/>
      <c r="O79" s="63"/>
      <c r="P79" s="10"/>
      <c r="Q79" s="43"/>
      <c r="R79" s="63"/>
      <c r="S79" s="10"/>
      <c r="T79" s="43"/>
      <c r="U79" s="63"/>
      <c r="V79" s="10"/>
      <c r="W79" s="43"/>
      <c r="X79" s="63"/>
      <c r="Y79" s="10"/>
      <c r="Z79" s="43"/>
      <c r="AA79" s="63"/>
      <c r="AB79" s="10"/>
      <c r="AC79" s="43"/>
      <c r="AD79" s="63"/>
      <c r="AE79" s="10"/>
      <c r="AF79" s="43"/>
      <c r="AG79" s="63"/>
      <c r="AH79" s="10"/>
      <c r="AI79" s="43"/>
      <c r="AJ79" s="63"/>
      <c r="AK79" s="10"/>
      <c r="AL79" s="43"/>
      <c r="AM79" s="63"/>
      <c r="AN79" s="10"/>
      <c r="AO79" s="43"/>
      <c r="AP79" s="63"/>
      <c r="AQ79" s="10"/>
      <c r="AR79" s="43"/>
      <c r="AS79" s="63"/>
      <c r="AT79" s="63"/>
      <c r="AV79" s="65"/>
      <c r="AW79" s="812"/>
      <c r="AY79" s="812"/>
      <c r="BB79" s="812"/>
    </row>
    <row r="80" customFormat="false" ht="12.75" hidden="true" customHeight="false" outlineLevel="0" collapsed="false">
      <c r="A80" s="644" t="s">
        <v>577</v>
      </c>
      <c r="B80" s="644" t="s">
        <v>558</v>
      </c>
      <c r="D80" s="589"/>
      <c r="E80" s="83"/>
      <c r="F80" s="639"/>
      <c r="G80" s="93"/>
      <c r="H80" s="93"/>
      <c r="J80" s="10"/>
      <c r="L80" s="63"/>
      <c r="M80" s="10"/>
      <c r="N80" s="43"/>
      <c r="O80" s="63"/>
      <c r="P80" s="10"/>
      <c r="Q80" s="43"/>
      <c r="R80" s="63"/>
      <c r="S80" s="10"/>
      <c r="T80" s="43"/>
      <c r="U80" s="63"/>
      <c r="V80" s="10"/>
      <c r="W80" s="43"/>
      <c r="X80" s="63"/>
      <c r="Y80" s="10"/>
      <c r="Z80" s="43"/>
      <c r="AA80" s="63"/>
      <c r="AB80" s="10"/>
      <c r="AC80" s="43"/>
      <c r="AD80" s="63"/>
      <c r="AE80" s="10"/>
      <c r="AF80" s="43"/>
      <c r="AG80" s="63"/>
      <c r="AH80" s="10"/>
      <c r="AI80" s="43"/>
      <c r="AJ80" s="63"/>
      <c r="AK80" s="10"/>
      <c r="AL80" s="43"/>
      <c r="AM80" s="63"/>
      <c r="AN80" s="10"/>
      <c r="AO80" s="43"/>
      <c r="AP80" s="63"/>
      <c r="AQ80" s="10"/>
      <c r="AR80" s="43"/>
      <c r="AS80" s="63"/>
      <c r="AT80" s="63"/>
      <c r="AV80" s="65"/>
      <c r="AW80" s="812"/>
      <c r="AY80" s="812"/>
      <c r="BB80" s="812"/>
    </row>
    <row r="81" customFormat="false" ht="12.75" hidden="true" customHeight="false" outlineLevel="0" collapsed="false">
      <c r="A81" s="94" t="n">
        <v>25071</v>
      </c>
      <c r="B81" s="94" t="s">
        <v>649</v>
      </c>
      <c r="C81" s="0" t="n">
        <v>2002</v>
      </c>
      <c r="D81" s="95" t="s">
        <v>589</v>
      </c>
      <c r="E81" s="95" t="n">
        <v>39782</v>
      </c>
      <c r="F81" s="616" t="n">
        <v>60000</v>
      </c>
      <c r="G81" s="93" t="n">
        <v>0.1614</v>
      </c>
      <c r="H81" s="93" t="n">
        <v>0.0186</v>
      </c>
      <c r="I81" s="43" t="n">
        <f aca="false">SUM(G81:H81)</f>
        <v>0.18</v>
      </c>
      <c r="J81" s="10" t="n">
        <f aca="false">$F81</f>
        <v>60000</v>
      </c>
      <c r="K81" s="43" t="n">
        <f aca="false">$G81</f>
        <v>0.1614</v>
      </c>
      <c r="L81" s="63" t="n">
        <f aca="false">J81*K81*L$7</f>
        <v>300204</v>
      </c>
      <c r="M81" s="10" t="n">
        <f aca="false">$F81</f>
        <v>60000</v>
      </c>
      <c r="N81" s="43" t="n">
        <f aca="false">$G81</f>
        <v>0.1614</v>
      </c>
      <c r="O81" s="63" t="n">
        <f aca="false">M81*N81*O$7</f>
        <v>271152</v>
      </c>
      <c r="P81" s="10" t="n">
        <f aca="false">$F81</f>
        <v>60000</v>
      </c>
      <c r="Q81" s="43" t="n">
        <f aca="false">$G81</f>
        <v>0.1614</v>
      </c>
      <c r="R81" s="63" t="n">
        <f aca="false">P81*Q81*R$7</f>
        <v>300204</v>
      </c>
      <c r="S81" s="10" t="n">
        <f aca="false">$F81</f>
        <v>60000</v>
      </c>
      <c r="T81" s="43" t="n">
        <f aca="false">$G81</f>
        <v>0.1614</v>
      </c>
      <c r="U81" s="63" t="n">
        <f aca="false">S81*T81*U$7</f>
        <v>290520</v>
      </c>
      <c r="V81" s="10" t="n">
        <f aca="false">$F81</f>
        <v>60000</v>
      </c>
      <c r="W81" s="43" t="n">
        <f aca="false">$G81</f>
        <v>0.1614</v>
      </c>
      <c r="X81" s="63" t="n">
        <f aca="false">V81*W81*X$7</f>
        <v>300204</v>
      </c>
      <c r="Y81" s="10" t="n">
        <f aca="false">$F81</f>
        <v>60000</v>
      </c>
      <c r="Z81" s="43" t="n">
        <f aca="false">$G81</f>
        <v>0.1614</v>
      </c>
      <c r="AA81" s="63" t="n">
        <f aca="false">Y81*Z81*AA$7</f>
        <v>290520</v>
      </c>
      <c r="AB81" s="10" t="n">
        <f aca="false">$F81</f>
        <v>60000</v>
      </c>
      <c r="AC81" s="43" t="n">
        <f aca="false">$G81</f>
        <v>0.1614</v>
      </c>
      <c r="AD81" s="63" t="n">
        <f aca="false">AB81*AC81*AD$7</f>
        <v>300204</v>
      </c>
      <c r="AE81" s="10" t="n">
        <f aca="false">$F81</f>
        <v>60000</v>
      </c>
      <c r="AF81" s="43" t="n">
        <f aca="false">$G81</f>
        <v>0.1614</v>
      </c>
      <c r="AG81" s="63" t="n">
        <f aca="false">AE81*AF81*AG$7</f>
        <v>300204</v>
      </c>
      <c r="AH81" s="10" t="n">
        <f aca="false">$F81</f>
        <v>60000</v>
      </c>
      <c r="AI81" s="43" t="n">
        <f aca="false">$G81</f>
        <v>0.1614</v>
      </c>
      <c r="AJ81" s="63" t="n">
        <f aca="false">AH81*AI81*AJ$7</f>
        <v>290520</v>
      </c>
      <c r="AK81" s="10" t="n">
        <f aca="false">$F81</f>
        <v>60000</v>
      </c>
      <c r="AL81" s="43" t="n">
        <f aca="false">$G81</f>
        <v>0.1614</v>
      </c>
      <c r="AM81" s="63" t="n">
        <f aca="false">AK81*AL81*AM$7</f>
        <v>300204</v>
      </c>
      <c r="AN81" s="10" t="n">
        <f aca="false">$F81</f>
        <v>60000</v>
      </c>
      <c r="AO81" s="43" t="n">
        <f aca="false">$G81</f>
        <v>0.1614</v>
      </c>
      <c r="AP81" s="63" t="n">
        <f aca="false">AN81*AO81*AP$7</f>
        <v>290520</v>
      </c>
      <c r="AQ81" s="10" t="n">
        <f aca="false">$F81</f>
        <v>60000</v>
      </c>
      <c r="AR81" s="43" t="n">
        <f aca="false">$G81</f>
        <v>0.1614</v>
      </c>
      <c r="AS81" s="63" t="n">
        <f aca="false">AQ81*AR81*AS$7</f>
        <v>300204</v>
      </c>
      <c r="AT81" s="63"/>
      <c r="AV81" s="65" t="n">
        <f aca="false">AS81+AP81+AM81+AJ81+AG81+AD81+AA81+X81+U81+R81+O81+L81</f>
        <v>3534660</v>
      </c>
      <c r="AW81" s="812"/>
      <c r="AY81" s="812"/>
      <c r="BB81" s="812"/>
    </row>
    <row r="82" customFormat="false" ht="12.75" hidden="true" customHeight="false" outlineLevel="0" collapsed="false">
      <c r="A82" s="588"/>
      <c r="B82" s="588"/>
      <c r="D82" s="589"/>
      <c r="E82" s="96"/>
      <c r="F82" s="638"/>
      <c r="G82" s="93"/>
      <c r="H82" s="93"/>
      <c r="J82" s="10"/>
      <c r="L82" s="63"/>
      <c r="M82" s="10"/>
      <c r="N82" s="43"/>
      <c r="O82" s="63"/>
      <c r="P82" s="10"/>
      <c r="Q82" s="43"/>
      <c r="R82" s="63"/>
      <c r="S82" s="10"/>
      <c r="T82" s="43"/>
      <c r="U82" s="63"/>
      <c r="V82" s="10"/>
      <c r="W82" s="43"/>
      <c r="X82" s="63"/>
      <c r="Y82" s="10"/>
      <c r="Z82" s="43"/>
      <c r="AA82" s="63"/>
      <c r="AB82" s="10"/>
      <c r="AC82" s="43"/>
      <c r="AD82" s="63"/>
      <c r="AE82" s="10"/>
      <c r="AF82" s="43"/>
      <c r="AG82" s="63"/>
      <c r="AH82" s="10"/>
      <c r="AI82" s="43"/>
      <c r="AJ82" s="63"/>
      <c r="AK82" s="10"/>
      <c r="AL82" s="43"/>
      <c r="AM82" s="63"/>
      <c r="AN82" s="10"/>
      <c r="AO82" s="43"/>
      <c r="AP82" s="63"/>
      <c r="AQ82" s="10"/>
      <c r="AR82" s="43"/>
      <c r="AS82" s="63"/>
      <c r="AT82" s="63"/>
      <c r="AV82" s="65"/>
      <c r="AW82" s="812"/>
      <c r="AY82" s="812"/>
      <c r="BB82" s="812"/>
    </row>
    <row r="83" customFormat="false" ht="12.75" hidden="true" customHeight="false" outlineLevel="0" collapsed="false">
      <c r="A83" s="588"/>
      <c r="B83" s="588"/>
      <c r="D83" s="589"/>
      <c r="E83" s="96"/>
      <c r="F83" s="643"/>
      <c r="G83" s="93"/>
      <c r="H83" s="562"/>
      <c r="J83" s="10"/>
      <c r="L83" s="63"/>
      <c r="M83" s="10"/>
      <c r="N83" s="43"/>
      <c r="O83" s="63"/>
      <c r="P83" s="10"/>
      <c r="Q83" s="43"/>
      <c r="R83" s="63"/>
      <c r="S83" s="10"/>
      <c r="T83" s="43"/>
      <c r="U83" s="63"/>
      <c r="V83" s="10"/>
      <c r="W83" s="43"/>
      <c r="X83" s="63"/>
      <c r="Y83" s="10"/>
      <c r="Z83" s="43"/>
      <c r="AA83" s="63"/>
      <c r="AB83" s="10"/>
      <c r="AC83" s="43"/>
      <c r="AD83" s="63"/>
      <c r="AE83" s="10"/>
      <c r="AF83" s="43"/>
      <c r="AG83" s="63"/>
      <c r="AH83" s="10"/>
      <c r="AI83" s="43"/>
      <c r="AJ83" s="63"/>
      <c r="AK83" s="10"/>
      <c r="AL83" s="43"/>
      <c r="AM83" s="63"/>
      <c r="AN83" s="10"/>
      <c r="AO83" s="43"/>
      <c r="AP83" s="63"/>
      <c r="AQ83" s="10"/>
      <c r="AR83" s="43"/>
      <c r="AS83" s="63"/>
      <c r="AT83" s="63"/>
      <c r="AV83" s="65"/>
      <c r="AW83" s="812"/>
      <c r="AY83" s="812"/>
      <c r="BB83" s="812"/>
    </row>
    <row r="84" customFormat="false" ht="12.75" hidden="true" customHeight="false" outlineLevel="0" collapsed="false">
      <c r="A84" s="644" t="s">
        <v>584</v>
      </c>
      <c r="B84" s="644" t="s">
        <v>558</v>
      </c>
      <c r="D84" s="589"/>
      <c r="E84" s="96"/>
      <c r="F84" s="639"/>
      <c r="G84" s="562"/>
      <c r="H84" s="562"/>
      <c r="J84" s="10"/>
      <c r="L84" s="63"/>
      <c r="M84" s="10"/>
      <c r="N84" s="43"/>
      <c r="O84" s="63"/>
      <c r="P84" s="10"/>
      <c r="Q84" s="43"/>
      <c r="R84" s="63"/>
      <c r="S84" s="10"/>
      <c r="T84" s="43"/>
      <c r="U84" s="63"/>
      <c r="V84" s="10"/>
      <c r="W84" s="43"/>
      <c r="X84" s="63"/>
      <c r="Y84" s="10"/>
      <c r="Z84" s="43"/>
      <c r="AA84" s="63"/>
      <c r="AB84" s="10"/>
      <c r="AC84" s="43"/>
      <c r="AD84" s="63"/>
      <c r="AE84" s="10"/>
      <c r="AF84" s="43"/>
      <c r="AG84" s="63"/>
      <c r="AH84" s="10"/>
      <c r="AI84" s="43"/>
      <c r="AJ84" s="63"/>
      <c r="AK84" s="10"/>
      <c r="AL84" s="43"/>
      <c r="AM84" s="63"/>
      <c r="AN84" s="10"/>
      <c r="AO84" s="43"/>
      <c r="AP84" s="63"/>
      <c r="AQ84" s="10"/>
      <c r="AR84" s="43"/>
      <c r="AS84" s="63"/>
      <c r="AT84" s="63"/>
      <c r="AV84" s="65"/>
      <c r="AW84" s="812"/>
      <c r="AY84" s="812"/>
      <c r="BB84" s="812"/>
    </row>
    <row r="85" customFormat="false" ht="12.75" hidden="true" customHeight="false" outlineLevel="0" collapsed="false">
      <c r="A85" s="94" t="n">
        <v>24670</v>
      </c>
      <c r="B85" s="94" t="s">
        <v>652</v>
      </c>
      <c r="C85" s="0" t="n">
        <v>2002</v>
      </c>
      <c r="D85" s="95" t="s">
        <v>589</v>
      </c>
      <c r="E85" s="95" t="s">
        <v>653</v>
      </c>
      <c r="F85" s="616" t="n">
        <v>10000</v>
      </c>
      <c r="G85" s="93" t="n">
        <v>0.1514</v>
      </c>
      <c r="H85" s="93" t="n">
        <v>0.0186</v>
      </c>
      <c r="I85" s="43" t="n">
        <f aca="false">SUM(G85:H85)</f>
        <v>0.17</v>
      </c>
      <c r="J85" s="10" t="n">
        <f aca="false">$F85</f>
        <v>10000</v>
      </c>
      <c r="K85" s="43" t="n">
        <f aca="false">$G85</f>
        <v>0.1514</v>
      </c>
      <c r="L85" s="63" t="n">
        <f aca="false">J85*K85*L$7</f>
        <v>46934</v>
      </c>
      <c r="M85" s="10" t="n">
        <f aca="false">$F85</f>
        <v>10000</v>
      </c>
      <c r="N85" s="43" t="n">
        <f aca="false">$G85</f>
        <v>0.1514</v>
      </c>
      <c r="O85" s="63" t="n">
        <f aca="false">M85*N85*O$7</f>
        <v>42392</v>
      </c>
      <c r="P85" s="10" t="n">
        <f aca="false">$F85</f>
        <v>10000</v>
      </c>
      <c r="Q85" s="43" t="n">
        <f aca="false">$G85</f>
        <v>0.1514</v>
      </c>
      <c r="R85" s="63" t="n">
        <f aca="false">P85*Q85*R$7</f>
        <v>46934</v>
      </c>
      <c r="S85" s="10" t="n">
        <f aca="false">$F85</f>
        <v>10000</v>
      </c>
      <c r="T85" s="43" t="n">
        <f aca="false">$G85</f>
        <v>0.1514</v>
      </c>
      <c r="U85" s="63" t="n">
        <f aca="false">S85*T85*U$7</f>
        <v>45420</v>
      </c>
      <c r="V85" s="10" t="n">
        <f aca="false">$F85</f>
        <v>10000</v>
      </c>
      <c r="W85" s="43" t="n">
        <f aca="false">$G85</f>
        <v>0.1514</v>
      </c>
      <c r="X85" s="63" t="n">
        <f aca="false">V85*W85*X$7</f>
        <v>46934</v>
      </c>
      <c r="Y85" s="10" t="n">
        <f aca="false">$F85</f>
        <v>10000</v>
      </c>
      <c r="Z85" s="43" t="n">
        <f aca="false">$G85</f>
        <v>0.1514</v>
      </c>
      <c r="AA85" s="63" t="n">
        <f aca="false">Y85*Z85*AA$7</f>
        <v>45420</v>
      </c>
      <c r="AB85" s="10" t="n">
        <f aca="false">$F85</f>
        <v>10000</v>
      </c>
      <c r="AC85" s="43" t="n">
        <f aca="false">$G85</f>
        <v>0.1514</v>
      </c>
      <c r="AD85" s="63" t="n">
        <f aca="false">AB85*AC85*AD$7</f>
        <v>46934</v>
      </c>
      <c r="AE85" s="10" t="n">
        <f aca="false">$F85</f>
        <v>10000</v>
      </c>
      <c r="AF85" s="43" t="n">
        <f aca="false">$G85</f>
        <v>0.1514</v>
      </c>
      <c r="AG85" s="63" t="n">
        <f aca="false">AE85*AF85*AG$7</f>
        <v>46934</v>
      </c>
      <c r="AH85" s="10" t="n">
        <f aca="false">$F85</f>
        <v>10000</v>
      </c>
      <c r="AI85" s="43" t="n">
        <f aca="false">$G85</f>
        <v>0.1514</v>
      </c>
      <c r="AJ85" s="63" t="n">
        <f aca="false">AH85*AI85*AJ$7</f>
        <v>45420</v>
      </c>
      <c r="AK85" s="10" t="n">
        <f aca="false">$F85</f>
        <v>10000</v>
      </c>
      <c r="AL85" s="43" t="n">
        <f aca="false">$G85</f>
        <v>0.1514</v>
      </c>
      <c r="AM85" s="63" t="n">
        <f aca="false">AK85*AL85*AM$7</f>
        <v>46934</v>
      </c>
      <c r="AN85" s="10" t="n">
        <f aca="false">$F85</f>
        <v>10000</v>
      </c>
      <c r="AO85" s="43" t="n">
        <f aca="false">$G85</f>
        <v>0.1514</v>
      </c>
      <c r="AP85" s="63" t="n">
        <f aca="false">AN85*AO85*AP$7</f>
        <v>45420</v>
      </c>
      <c r="AQ85" s="10" t="n">
        <f aca="false">$F85</f>
        <v>10000</v>
      </c>
      <c r="AR85" s="43" t="n">
        <f aca="false">$G85</f>
        <v>0.1514</v>
      </c>
      <c r="AS85" s="63" t="n">
        <f aca="false">AQ85*AR85*AS$7</f>
        <v>46934</v>
      </c>
      <c r="AT85" s="63"/>
      <c r="AV85" s="65" t="n">
        <f aca="false">AS85+AP85+AM85+AJ85+AG85+AD85+AA85+X85+U85+R85+O85+L85</f>
        <v>552610</v>
      </c>
      <c r="AW85" s="812"/>
      <c r="AY85" s="812"/>
      <c r="BB85" s="812"/>
    </row>
    <row r="86" customFormat="false" ht="12.75" hidden="true" customHeight="false" outlineLevel="0" collapsed="false">
      <c r="A86" s="94" t="n">
        <v>25071</v>
      </c>
      <c r="B86" s="94" t="s">
        <v>649</v>
      </c>
      <c r="C86" s="0" t="n">
        <v>2002</v>
      </c>
      <c r="D86" s="95" t="s">
        <v>589</v>
      </c>
      <c r="E86" s="95" t="n">
        <v>39782</v>
      </c>
      <c r="F86" s="616" t="n">
        <v>30000</v>
      </c>
      <c r="G86" s="93" t="n">
        <v>0.1614</v>
      </c>
      <c r="H86" s="93" t="n">
        <v>0.0186</v>
      </c>
      <c r="I86" s="43" t="n">
        <f aca="false">SUM(G86:H86)</f>
        <v>0.18</v>
      </c>
      <c r="J86" s="10" t="n">
        <f aca="false">$F86</f>
        <v>30000</v>
      </c>
      <c r="K86" s="43" t="n">
        <f aca="false">$G86</f>
        <v>0.1614</v>
      </c>
      <c r="L86" s="63" t="n">
        <f aca="false">J86*K86*L$7</f>
        <v>150102</v>
      </c>
      <c r="M86" s="10" t="n">
        <f aca="false">$F86</f>
        <v>30000</v>
      </c>
      <c r="N86" s="43" t="n">
        <f aca="false">$G86</f>
        <v>0.1614</v>
      </c>
      <c r="O86" s="63" t="n">
        <f aca="false">M86*N86*O$7</f>
        <v>135576</v>
      </c>
      <c r="P86" s="10" t="n">
        <f aca="false">$F86</f>
        <v>30000</v>
      </c>
      <c r="Q86" s="43" t="n">
        <f aca="false">$G86</f>
        <v>0.1614</v>
      </c>
      <c r="R86" s="63" t="n">
        <f aca="false">P86*Q86*R$7</f>
        <v>150102</v>
      </c>
      <c r="S86" s="10" t="n">
        <f aca="false">$F86</f>
        <v>30000</v>
      </c>
      <c r="T86" s="43" t="n">
        <f aca="false">$G86</f>
        <v>0.1614</v>
      </c>
      <c r="U86" s="63" t="n">
        <f aca="false">S86*T86*U$7</f>
        <v>145260</v>
      </c>
      <c r="V86" s="10" t="n">
        <f aca="false">$F86</f>
        <v>30000</v>
      </c>
      <c r="W86" s="43" t="n">
        <f aca="false">$G86</f>
        <v>0.1614</v>
      </c>
      <c r="X86" s="63" t="n">
        <f aca="false">V86*W86*X$7</f>
        <v>150102</v>
      </c>
      <c r="Y86" s="10" t="n">
        <f aca="false">$F86</f>
        <v>30000</v>
      </c>
      <c r="Z86" s="43" t="n">
        <f aca="false">$G86</f>
        <v>0.1614</v>
      </c>
      <c r="AA86" s="63" t="n">
        <f aca="false">Y86*Z86*AA$7</f>
        <v>145260</v>
      </c>
      <c r="AB86" s="10" t="n">
        <f aca="false">$F86</f>
        <v>30000</v>
      </c>
      <c r="AC86" s="43" t="n">
        <f aca="false">$G86</f>
        <v>0.1614</v>
      </c>
      <c r="AD86" s="63" t="n">
        <f aca="false">AB86*AC86*AD$7</f>
        <v>150102</v>
      </c>
      <c r="AE86" s="10" t="n">
        <f aca="false">$F86</f>
        <v>30000</v>
      </c>
      <c r="AF86" s="43" t="n">
        <f aca="false">$G86</f>
        <v>0.1614</v>
      </c>
      <c r="AG86" s="63" t="n">
        <f aca="false">AE86*AF86*AG$7</f>
        <v>150102</v>
      </c>
      <c r="AH86" s="10" t="n">
        <f aca="false">$F86</f>
        <v>30000</v>
      </c>
      <c r="AI86" s="43" t="n">
        <f aca="false">$G86</f>
        <v>0.1614</v>
      </c>
      <c r="AJ86" s="63" t="n">
        <f aca="false">AH86*AI86*AJ$7</f>
        <v>145260</v>
      </c>
      <c r="AK86" s="10" t="n">
        <f aca="false">$F86</f>
        <v>30000</v>
      </c>
      <c r="AL86" s="43" t="n">
        <f aca="false">$G86</f>
        <v>0.1614</v>
      </c>
      <c r="AM86" s="63" t="n">
        <f aca="false">AK86*AL86*AM$7</f>
        <v>150102</v>
      </c>
      <c r="AN86" s="10" t="n">
        <f aca="false">$F86</f>
        <v>30000</v>
      </c>
      <c r="AO86" s="43" t="n">
        <f aca="false">$G86</f>
        <v>0.1614</v>
      </c>
      <c r="AP86" s="63" t="n">
        <f aca="false">AN86*AO86*AP$7</f>
        <v>145260</v>
      </c>
      <c r="AQ86" s="10" t="n">
        <f aca="false">$F86</f>
        <v>30000</v>
      </c>
      <c r="AR86" s="43" t="n">
        <f aca="false">$G86</f>
        <v>0.1614</v>
      </c>
      <c r="AS86" s="63" t="n">
        <f aca="false">AQ86*AR86*AS$7</f>
        <v>150102</v>
      </c>
      <c r="AT86" s="63"/>
      <c r="AV86" s="65" t="n">
        <f aca="false">AS86+AP86+AM86+AJ86+AG86+AD86+AA86+X86+U86+R86+O86+L86</f>
        <v>1767330</v>
      </c>
      <c r="AW86" s="812"/>
      <c r="AY86" s="812"/>
      <c r="BB86" s="812"/>
    </row>
    <row r="87" customFormat="false" ht="12.75" hidden="true" customHeight="false" outlineLevel="0" collapsed="false">
      <c r="A87" s="94" t="n">
        <v>25700</v>
      </c>
      <c r="B87" s="94" t="s">
        <v>649</v>
      </c>
      <c r="C87" s="0" t="n">
        <v>2002</v>
      </c>
      <c r="D87" s="95" t="n">
        <v>36526</v>
      </c>
      <c r="E87" s="95" t="n">
        <v>37621</v>
      </c>
      <c r="F87" s="616" t="n">
        <v>25000</v>
      </c>
      <c r="G87" s="93" t="n">
        <v>0.1714</v>
      </c>
      <c r="H87" s="93" t="n">
        <v>0.0186</v>
      </c>
      <c r="I87" s="43" t="n">
        <f aca="false">SUM(G87:H87)</f>
        <v>0.19</v>
      </c>
      <c r="J87" s="10" t="n">
        <f aca="false">$F87</f>
        <v>25000</v>
      </c>
      <c r="K87" s="43" t="n">
        <f aca="false">$G87</f>
        <v>0.1714</v>
      </c>
      <c r="L87" s="63" t="n">
        <f aca="false">J87*K87*L$7</f>
        <v>132835</v>
      </c>
      <c r="M87" s="10" t="n">
        <f aca="false">$F87</f>
        <v>25000</v>
      </c>
      <c r="N87" s="43" t="n">
        <f aca="false">$G87</f>
        <v>0.1714</v>
      </c>
      <c r="O87" s="63" t="n">
        <f aca="false">M87*N87*O$7</f>
        <v>119980</v>
      </c>
      <c r="P87" s="10" t="n">
        <f aca="false">$F87</f>
        <v>25000</v>
      </c>
      <c r="Q87" s="43" t="n">
        <f aca="false">$G87</f>
        <v>0.1714</v>
      </c>
      <c r="R87" s="63" t="n">
        <f aca="false">P87*Q87*R$7</f>
        <v>132835</v>
      </c>
      <c r="S87" s="10" t="n">
        <f aca="false">$F87</f>
        <v>25000</v>
      </c>
      <c r="T87" s="43" t="n">
        <f aca="false">$G87</f>
        <v>0.1714</v>
      </c>
      <c r="U87" s="63" t="n">
        <f aca="false">S87*T87*U$7</f>
        <v>128550</v>
      </c>
      <c r="V87" s="10" t="n">
        <f aca="false">$F87</f>
        <v>25000</v>
      </c>
      <c r="W87" s="43" t="n">
        <f aca="false">$G87</f>
        <v>0.1714</v>
      </c>
      <c r="X87" s="63" t="n">
        <f aca="false">V87*W87*X$7</f>
        <v>132835</v>
      </c>
      <c r="Y87" s="10" t="n">
        <f aca="false">$F87</f>
        <v>25000</v>
      </c>
      <c r="Z87" s="43" t="n">
        <f aca="false">$G87</f>
        <v>0.1714</v>
      </c>
      <c r="AA87" s="63" t="n">
        <f aca="false">Y87*Z87*AA$7</f>
        <v>128550</v>
      </c>
      <c r="AB87" s="10" t="n">
        <f aca="false">$F87</f>
        <v>25000</v>
      </c>
      <c r="AC87" s="43" t="n">
        <f aca="false">$G87</f>
        <v>0.1714</v>
      </c>
      <c r="AD87" s="63" t="n">
        <f aca="false">AB87*AC87*AD$7</f>
        <v>132835</v>
      </c>
      <c r="AE87" s="10" t="n">
        <f aca="false">$F87</f>
        <v>25000</v>
      </c>
      <c r="AF87" s="43" t="n">
        <f aca="false">$G87</f>
        <v>0.1714</v>
      </c>
      <c r="AG87" s="63" t="n">
        <f aca="false">AE87*AF87*AG$7</f>
        <v>132835</v>
      </c>
      <c r="AH87" s="10" t="n">
        <f aca="false">$F87</f>
        <v>25000</v>
      </c>
      <c r="AI87" s="43" t="n">
        <f aca="false">$G87</f>
        <v>0.1714</v>
      </c>
      <c r="AJ87" s="63" t="n">
        <f aca="false">AH87*AI87*AJ$7</f>
        <v>128550</v>
      </c>
      <c r="AK87" s="10" t="n">
        <f aca="false">$F87</f>
        <v>25000</v>
      </c>
      <c r="AL87" s="43" t="n">
        <f aca="false">$G87</f>
        <v>0.1714</v>
      </c>
      <c r="AM87" s="63" t="n">
        <f aca="false">AK87*AL87*AM$7</f>
        <v>132835</v>
      </c>
      <c r="AN87" s="10" t="n">
        <f aca="false">$F87</f>
        <v>25000</v>
      </c>
      <c r="AO87" s="43" t="n">
        <f aca="false">$G87</f>
        <v>0.1714</v>
      </c>
      <c r="AP87" s="63" t="n">
        <f aca="false">AN87*AO87*AP$7</f>
        <v>128550</v>
      </c>
      <c r="AQ87" s="10" t="n">
        <f aca="false">$F87</f>
        <v>25000</v>
      </c>
      <c r="AR87" s="43" t="n">
        <f aca="false">$G87</f>
        <v>0.1714</v>
      </c>
      <c r="AS87" s="63" t="n">
        <f aca="false">AQ87*AR87*AS$7</f>
        <v>132835</v>
      </c>
      <c r="AT87" s="63"/>
      <c r="AV87" s="65" t="n">
        <f aca="false">AS87+AP87+AM87+AJ87+AG87+AD87+AA87+X87+U87+R87+O87+L87</f>
        <v>1564025</v>
      </c>
      <c r="AW87" s="812"/>
      <c r="AY87" s="812"/>
      <c r="BB87" s="812"/>
    </row>
    <row r="88" customFormat="false" ht="12.75" hidden="true" customHeight="false" outlineLevel="0" collapsed="false">
      <c r="A88" s="94" t="n">
        <v>26125</v>
      </c>
      <c r="B88" s="94" t="s">
        <v>657</v>
      </c>
      <c r="C88" s="0" t="n">
        <v>2002</v>
      </c>
      <c r="D88" s="95" t="n">
        <v>35947</v>
      </c>
      <c r="E88" s="95" t="n">
        <v>37772</v>
      </c>
      <c r="F88" s="616" t="n">
        <v>8600</v>
      </c>
      <c r="G88" s="93" t="n">
        <v>0.1114</v>
      </c>
      <c r="H88" s="93" t="n">
        <v>0.0186</v>
      </c>
      <c r="I88" s="43" t="n">
        <f aca="false">SUM(G88:H88)</f>
        <v>0.13</v>
      </c>
      <c r="J88" s="10" t="n">
        <f aca="false">$F88</f>
        <v>8600</v>
      </c>
      <c r="K88" s="43" t="n">
        <f aca="false">$G88</f>
        <v>0.1114</v>
      </c>
      <c r="L88" s="63" t="n">
        <f aca="false">J88*K88*L$7</f>
        <v>29699.24</v>
      </c>
      <c r="M88" s="10" t="n">
        <f aca="false">$F88</f>
        <v>8600</v>
      </c>
      <c r="N88" s="43" t="n">
        <f aca="false">$G88</f>
        <v>0.1114</v>
      </c>
      <c r="O88" s="63" t="n">
        <f aca="false">M88*N88*O$7</f>
        <v>26825.12</v>
      </c>
      <c r="P88" s="10" t="n">
        <f aca="false">$F88</f>
        <v>8600</v>
      </c>
      <c r="Q88" s="43" t="n">
        <f aca="false">$G88</f>
        <v>0.1114</v>
      </c>
      <c r="R88" s="63" t="n">
        <f aca="false">P88*Q88*R$7</f>
        <v>29699.24</v>
      </c>
      <c r="S88" s="10" t="n">
        <f aca="false">$F88</f>
        <v>8600</v>
      </c>
      <c r="T88" s="43" t="n">
        <f aca="false">$G88</f>
        <v>0.1114</v>
      </c>
      <c r="U88" s="63" t="n">
        <f aca="false">S88*T88*U$7</f>
        <v>28741.2</v>
      </c>
      <c r="V88" s="10" t="n">
        <f aca="false">$F88</f>
        <v>8600</v>
      </c>
      <c r="W88" s="43" t="n">
        <f aca="false">$G88</f>
        <v>0.1114</v>
      </c>
      <c r="X88" s="63" t="n">
        <f aca="false">V88*W88*X$7</f>
        <v>29699.24</v>
      </c>
      <c r="Y88" s="10" t="n">
        <f aca="false">$F88</f>
        <v>8600</v>
      </c>
      <c r="Z88" s="43" t="n">
        <f aca="false">$G88</f>
        <v>0.1114</v>
      </c>
      <c r="AA88" s="63" t="n">
        <f aca="false">Y88*Z88*AA$7</f>
        <v>28741.2</v>
      </c>
      <c r="AB88" s="10" t="n">
        <f aca="false">$F88</f>
        <v>8600</v>
      </c>
      <c r="AC88" s="43" t="n">
        <f aca="false">$G88</f>
        <v>0.1114</v>
      </c>
      <c r="AD88" s="63" t="n">
        <f aca="false">AB88*AC88*AD$7</f>
        <v>29699.24</v>
      </c>
      <c r="AE88" s="10" t="n">
        <f aca="false">$F88</f>
        <v>8600</v>
      </c>
      <c r="AF88" s="43" t="n">
        <f aca="false">$G88</f>
        <v>0.1114</v>
      </c>
      <c r="AG88" s="63" t="n">
        <f aca="false">AE88*AF88*AG$7</f>
        <v>29699.24</v>
      </c>
      <c r="AH88" s="10" t="n">
        <f aca="false">$F88</f>
        <v>8600</v>
      </c>
      <c r="AI88" s="43" t="n">
        <f aca="false">$G88</f>
        <v>0.1114</v>
      </c>
      <c r="AJ88" s="63" t="n">
        <f aca="false">AH88*AI88*AJ$7</f>
        <v>28741.2</v>
      </c>
      <c r="AK88" s="10" t="n">
        <f aca="false">$F88</f>
        <v>8600</v>
      </c>
      <c r="AL88" s="43" t="n">
        <f aca="false">$G88</f>
        <v>0.1114</v>
      </c>
      <c r="AM88" s="63" t="n">
        <f aca="false">AK88*AL88*AM$7</f>
        <v>29699.24</v>
      </c>
      <c r="AN88" s="10" t="n">
        <f aca="false">$F88</f>
        <v>8600</v>
      </c>
      <c r="AO88" s="43" t="n">
        <f aca="false">$G88</f>
        <v>0.1114</v>
      </c>
      <c r="AP88" s="63" t="n">
        <f aca="false">AN88*AO88*AP$7</f>
        <v>28741.2</v>
      </c>
      <c r="AQ88" s="10" t="n">
        <f aca="false">$F88</f>
        <v>8600</v>
      </c>
      <c r="AR88" s="43" t="n">
        <f aca="false">$G88</f>
        <v>0.1114</v>
      </c>
      <c r="AS88" s="63" t="n">
        <f aca="false">AQ88*AR88*AS$7</f>
        <v>29699.24</v>
      </c>
      <c r="AT88" s="63"/>
      <c r="AV88" s="65" t="n">
        <f aca="false">AS88+AP88+AM88+AJ88+AG88+AD88+AA88+X88+U88+R88+O88+L88</f>
        <v>349684.6</v>
      </c>
      <c r="AW88" s="812"/>
      <c r="AY88" s="812"/>
      <c r="BB88" s="812"/>
    </row>
    <row r="89" customFormat="false" ht="12.75" hidden="true" customHeight="false" outlineLevel="0" collapsed="false">
      <c r="A89" s="94" t="n">
        <v>26719</v>
      </c>
      <c r="B89" s="94" t="s">
        <v>659</v>
      </c>
      <c r="C89" s="0" t="n">
        <v>2002</v>
      </c>
      <c r="D89" s="95" t="s">
        <v>660</v>
      </c>
      <c r="E89" s="95" t="n">
        <v>38472</v>
      </c>
      <c r="F89" s="638" t="n">
        <v>25000</v>
      </c>
      <c r="G89" s="93" t="n">
        <v>0.1864</v>
      </c>
      <c r="H89" s="93" t="n">
        <v>0.0186</v>
      </c>
      <c r="I89" s="43" t="n">
        <f aca="false">SUM(G89:H89)</f>
        <v>0.205</v>
      </c>
      <c r="J89" s="10" t="n">
        <f aca="false">$F89</f>
        <v>25000</v>
      </c>
      <c r="K89" s="43" t="n">
        <f aca="false">$G89</f>
        <v>0.1864</v>
      </c>
      <c r="L89" s="63" t="n">
        <f aca="false">J89*K89*L$7</f>
        <v>144460</v>
      </c>
      <c r="M89" s="10" t="n">
        <f aca="false">$F89</f>
        <v>25000</v>
      </c>
      <c r="N89" s="43" t="n">
        <f aca="false">$G89</f>
        <v>0.1864</v>
      </c>
      <c r="O89" s="63" t="n">
        <f aca="false">M89*N89*O$7</f>
        <v>130480</v>
      </c>
      <c r="P89" s="10" t="n">
        <f aca="false">$F89</f>
        <v>25000</v>
      </c>
      <c r="Q89" s="43" t="n">
        <f aca="false">$G89</f>
        <v>0.1864</v>
      </c>
      <c r="R89" s="63" t="n">
        <f aca="false">P89*Q89*R$7</f>
        <v>144460</v>
      </c>
      <c r="S89" s="10" t="n">
        <f aca="false">$F89</f>
        <v>25000</v>
      </c>
      <c r="T89" s="43" t="n">
        <f aca="false">$G89</f>
        <v>0.1864</v>
      </c>
      <c r="U89" s="63" t="n">
        <f aca="false">S89*T89*U$7</f>
        <v>139800</v>
      </c>
      <c r="V89" s="10" t="n">
        <f aca="false">$F89</f>
        <v>25000</v>
      </c>
      <c r="W89" s="43" t="n">
        <f aca="false">$G89</f>
        <v>0.1864</v>
      </c>
      <c r="X89" s="63" t="n">
        <f aca="false">V89*W89*X$7</f>
        <v>144460</v>
      </c>
      <c r="Y89" s="10" t="n">
        <f aca="false">$F89</f>
        <v>25000</v>
      </c>
      <c r="Z89" s="43" t="n">
        <f aca="false">$G89</f>
        <v>0.1864</v>
      </c>
      <c r="AA89" s="63" t="n">
        <f aca="false">Y89*Z89*AA$7</f>
        <v>139800</v>
      </c>
      <c r="AB89" s="10" t="n">
        <f aca="false">$F89</f>
        <v>25000</v>
      </c>
      <c r="AC89" s="43" t="n">
        <f aca="false">$G89</f>
        <v>0.1864</v>
      </c>
      <c r="AD89" s="63" t="n">
        <f aca="false">AB89*AC89*AD$7</f>
        <v>144460</v>
      </c>
      <c r="AE89" s="10" t="n">
        <f aca="false">$F89</f>
        <v>25000</v>
      </c>
      <c r="AF89" s="43" t="n">
        <f aca="false">$G89</f>
        <v>0.1864</v>
      </c>
      <c r="AG89" s="63" t="n">
        <f aca="false">AE89*AF89*AG$7</f>
        <v>144460</v>
      </c>
      <c r="AH89" s="10" t="n">
        <f aca="false">$F89</f>
        <v>25000</v>
      </c>
      <c r="AI89" s="43" t="n">
        <f aca="false">$G89</f>
        <v>0.1864</v>
      </c>
      <c r="AJ89" s="63" t="n">
        <f aca="false">AH89*AI89*AJ$7</f>
        <v>139800</v>
      </c>
      <c r="AK89" s="10" t="n">
        <f aca="false">$F89</f>
        <v>25000</v>
      </c>
      <c r="AL89" s="43" t="n">
        <f aca="false">$G89</f>
        <v>0.1864</v>
      </c>
      <c r="AM89" s="63" t="n">
        <f aca="false">AK89*AL89*AM$7</f>
        <v>144460</v>
      </c>
      <c r="AN89" s="10" t="n">
        <f aca="false">$F89</f>
        <v>25000</v>
      </c>
      <c r="AO89" s="43" t="n">
        <f aca="false">$G89</f>
        <v>0.1864</v>
      </c>
      <c r="AP89" s="63" t="n">
        <f aca="false">AN89*AO89*AP$7</f>
        <v>139800</v>
      </c>
      <c r="AQ89" s="10" t="n">
        <f aca="false">$F89</f>
        <v>25000</v>
      </c>
      <c r="AR89" s="43" t="n">
        <f aca="false">$G89</f>
        <v>0.1864</v>
      </c>
      <c r="AS89" s="63" t="n">
        <f aca="false">AQ89*AR89*AS$7</f>
        <v>144460</v>
      </c>
      <c r="AT89" s="63"/>
      <c r="AV89" s="65" t="n">
        <f aca="false">AS89+AP89+AM89+AJ89+AG89+AD89+AA89+X89+U89+R89+O89+L89</f>
        <v>1700900</v>
      </c>
      <c r="AW89" s="812"/>
      <c r="AY89" s="812"/>
      <c r="BB89" s="812"/>
    </row>
    <row r="90" customFormat="false" ht="12.75" hidden="true" customHeight="false" outlineLevel="0" collapsed="false">
      <c r="A90" s="94" t="n">
        <v>26813</v>
      </c>
      <c r="B90" s="94" t="s">
        <v>663</v>
      </c>
      <c r="C90" s="0" t="n">
        <v>2002</v>
      </c>
      <c r="D90" s="95" t="s">
        <v>660</v>
      </c>
      <c r="E90" s="95" t="n">
        <v>39569</v>
      </c>
      <c r="F90" s="638" t="n">
        <v>3500</v>
      </c>
      <c r="G90" s="93" t="n">
        <v>0.1739</v>
      </c>
      <c r="H90" s="93" t="n">
        <v>0.0186</v>
      </c>
      <c r="I90" s="43" t="n">
        <f aca="false">SUM(G90:H90)</f>
        <v>0.1925</v>
      </c>
      <c r="J90" s="10" t="n">
        <f aca="false">$F90</f>
        <v>3500</v>
      </c>
      <c r="K90" s="43" t="n">
        <f aca="false">$G90</f>
        <v>0.1739</v>
      </c>
      <c r="L90" s="63" t="n">
        <f aca="false">J90*K90*L$7</f>
        <v>18868.15</v>
      </c>
      <c r="M90" s="10" t="n">
        <f aca="false">$F90</f>
        <v>3500</v>
      </c>
      <c r="N90" s="43" t="n">
        <f aca="false">$G90</f>
        <v>0.1739</v>
      </c>
      <c r="O90" s="63" t="n">
        <f aca="false">M90*N90*O$7</f>
        <v>17042.2</v>
      </c>
      <c r="P90" s="10" t="n">
        <f aca="false">$F90</f>
        <v>3500</v>
      </c>
      <c r="Q90" s="43" t="n">
        <f aca="false">$G90</f>
        <v>0.1739</v>
      </c>
      <c r="R90" s="63" t="n">
        <f aca="false">P90*Q90*R$7</f>
        <v>18868.15</v>
      </c>
      <c r="S90" s="10" t="n">
        <f aca="false">$F90</f>
        <v>3500</v>
      </c>
      <c r="T90" s="43" t="n">
        <f aca="false">$G90</f>
        <v>0.1739</v>
      </c>
      <c r="U90" s="63" t="n">
        <f aca="false">S90*T90*U$7</f>
        <v>18259.5</v>
      </c>
      <c r="V90" s="10" t="n">
        <f aca="false">$F90</f>
        <v>3500</v>
      </c>
      <c r="W90" s="43" t="n">
        <f aca="false">$G90</f>
        <v>0.1739</v>
      </c>
      <c r="X90" s="63" t="n">
        <f aca="false">V90*W90*X$7</f>
        <v>18868.15</v>
      </c>
      <c r="Y90" s="10" t="n">
        <f aca="false">$F90</f>
        <v>3500</v>
      </c>
      <c r="Z90" s="43" t="n">
        <f aca="false">$G90</f>
        <v>0.1739</v>
      </c>
      <c r="AA90" s="63" t="n">
        <f aca="false">Y90*Z90*AA$7</f>
        <v>18259.5</v>
      </c>
      <c r="AB90" s="10" t="n">
        <f aca="false">$F90</f>
        <v>3500</v>
      </c>
      <c r="AC90" s="43" t="n">
        <f aca="false">$G90</f>
        <v>0.1739</v>
      </c>
      <c r="AD90" s="63" t="n">
        <f aca="false">AB90*AC90*AD$7</f>
        <v>18868.15</v>
      </c>
      <c r="AE90" s="10" t="n">
        <f aca="false">$F90</f>
        <v>3500</v>
      </c>
      <c r="AF90" s="43" t="n">
        <f aca="false">$G90</f>
        <v>0.1739</v>
      </c>
      <c r="AG90" s="63" t="n">
        <f aca="false">AE90*AF90*AG$7</f>
        <v>18868.15</v>
      </c>
      <c r="AH90" s="10" t="n">
        <f aca="false">$F90</f>
        <v>3500</v>
      </c>
      <c r="AI90" s="43" t="n">
        <f aca="false">$G90</f>
        <v>0.1739</v>
      </c>
      <c r="AJ90" s="63" t="n">
        <f aca="false">AH90*AI90*AJ$7</f>
        <v>18259.5</v>
      </c>
      <c r="AK90" s="10" t="n">
        <f aca="false">$F90</f>
        <v>3500</v>
      </c>
      <c r="AL90" s="43" t="n">
        <f aca="false">$G90</f>
        <v>0.1739</v>
      </c>
      <c r="AM90" s="63" t="n">
        <f aca="false">AK90*AL90*AM$7</f>
        <v>18868.15</v>
      </c>
      <c r="AN90" s="10" t="n">
        <f aca="false">$F90</f>
        <v>3500</v>
      </c>
      <c r="AO90" s="43" t="n">
        <f aca="false">$G90</f>
        <v>0.1739</v>
      </c>
      <c r="AP90" s="63" t="n">
        <f aca="false">AN90*AO90*AP$7</f>
        <v>18259.5</v>
      </c>
      <c r="AQ90" s="10" t="n">
        <f aca="false">$F90</f>
        <v>3500</v>
      </c>
      <c r="AR90" s="43" t="n">
        <f aca="false">$G90</f>
        <v>0.1739</v>
      </c>
      <c r="AS90" s="63" t="n">
        <f aca="false">AQ90*AR90*AS$7</f>
        <v>18868.15</v>
      </c>
      <c r="AT90" s="63"/>
      <c r="AV90" s="65" t="n">
        <f aca="false">AS90+AP90+AM90+AJ90+AG90+AD90+AA90+X90+U90+R90+O90+L90</f>
        <v>222157.25</v>
      </c>
      <c r="AW90" s="812"/>
      <c r="AY90" s="812"/>
      <c r="BB90" s="812"/>
    </row>
    <row r="91" customFormat="false" ht="12.75" hidden="true" customHeight="false" outlineLevel="0" collapsed="false">
      <c r="A91" s="94" t="n">
        <v>26816</v>
      </c>
      <c r="B91" s="94" t="s">
        <v>648</v>
      </c>
      <c r="C91" s="0" t="n">
        <v>2002</v>
      </c>
      <c r="D91" s="95" t="s">
        <v>660</v>
      </c>
      <c r="E91" s="95" t="n">
        <v>38472</v>
      </c>
      <c r="F91" s="638" t="n">
        <v>21500</v>
      </c>
      <c r="G91" s="93" t="n">
        <v>0.1514</v>
      </c>
      <c r="H91" s="93" t="n">
        <v>0.0186</v>
      </c>
      <c r="I91" s="43" t="n">
        <f aca="false">SUM(G91:H91)</f>
        <v>0.17</v>
      </c>
      <c r="J91" s="10" t="n">
        <f aca="false">$F91</f>
        <v>21500</v>
      </c>
      <c r="K91" s="43" t="n">
        <f aca="false">$G91</f>
        <v>0.1514</v>
      </c>
      <c r="L91" s="63" t="n">
        <f aca="false">J91*K91*L$7</f>
        <v>100908.1</v>
      </c>
      <c r="M91" s="10" t="n">
        <f aca="false">$F91</f>
        <v>21500</v>
      </c>
      <c r="N91" s="43" t="n">
        <f aca="false">$G91</f>
        <v>0.1514</v>
      </c>
      <c r="O91" s="63" t="n">
        <f aca="false">M91*N91*O$7</f>
        <v>91142.8</v>
      </c>
      <c r="P91" s="10" t="n">
        <f aca="false">$F91</f>
        <v>21500</v>
      </c>
      <c r="Q91" s="43" t="n">
        <f aca="false">$G91</f>
        <v>0.1514</v>
      </c>
      <c r="R91" s="63" t="n">
        <f aca="false">P91*Q91*R$7</f>
        <v>100908.1</v>
      </c>
      <c r="S91" s="10" t="n">
        <f aca="false">$F91</f>
        <v>21500</v>
      </c>
      <c r="T91" s="43" t="n">
        <f aca="false">$G91</f>
        <v>0.1514</v>
      </c>
      <c r="U91" s="63" t="n">
        <f aca="false">S91*T91*U$7</f>
        <v>97653</v>
      </c>
      <c r="V91" s="10" t="n">
        <f aca="false">$F91</f>
        <v>21500</v>
      </c>
      <c r="W91" s="43" t="n">
        <f aca="false">$G91</f>
        <v>0.1514</v>
      </c>
      <c r="X91" s="63" t="n">
        <f aca="false">V91*W91*X$7</f>
        <v>100908.1</v>
      </c>
      <c r="Y91" s="10" t="n">
        <f aca="false">$F91</f>
        <v>21500</v>
      </c>
      <c r="Z91" s="43" t="n">
        <f aca="false">$G91</f>
        <v>0.1514</v>
      </c>
      <c r="AA91" s="63" t="n">
        <f aca="false">Y91*Z91*AA$7</f>
        <v>97653</v>
      </c>
      <c r="AB91" s="10" t="n">
        <f aca="false">$F91</f>
        <v>21500</v>
      </c>
      <c r="AC91" s="43" t="n">
        <f aca="false">$G91</f>
        <v>0.1514</v>
      </c>
      <c r="AD91" s="63" t="n">
        <f aca="false">AB91*AC91*AD$7</f>
        <v>100908.1</v>
      </c>
      <c r="AE91" s="10" t="n">
        <f aca="false">$F91</f>
        <v>21500</v>
      </c>
      <c r="AF91" s="43" t="n">
        <f aca="false">$G91</f>
        <v>0.1514</v>
      </c>
      <c r="AG91" s="63" t="n">
        <f aca="false">AE91*AF91*AG$7</f>
        <v>100908.1</v>
      </c>
      <c r="AH91" s="10" t="n">
        <f aca="false">$F91</f>
        <v>21500</v>
      </c>
      <c r="AI91" s="43" t="n">
        <f aca="false">$G91</f>
        <v>0.1514</v>
      </c>
      <c r="AJ91" s="63" t="n">
        <f aca="false">AH91*AI91*AJ$7</f>
        <v>97653</v>
      </c>
      <c r="AK91" s="10" t="n">
        <f aca="false">$F91</f>
        <v>21500</v>
      </c>
      <c r="AL91" s="43" t="n">
        <f aca="false">$G91</f>
        <v>0.1514</v>
      </c>
      <c r="AM91" s="63" t="n">
        <f aca="false">AK91*AL91*AM$7</f>
        <v>100908.1</v>
      </c>
      <c r="AN91" s="10" t="n">
        <f aca="false">$F91</f>
        <v>21500</v>
      </c>
      <c r="AO91" s="43" t="n">
        <f aca="false">$G91</f>
        <v>0.1514</v>
      </c>
      <c r="AP91" s="63" t="n">
        <f aca="false">AN91*AO91*AP$7</f>
        <v>97653</v>
      </c>
      <c r="AQ91" s="10" t="n">
        <f aca="false">$F91</f>
        <v>21500</v>
      </c>
      <c r="AR91" s="43" t="n">
        <f aca="false">$G91</f>
        <v>0.1514</v>
      </c>
      <c r="AS91" s="63" t="n">
        <f aca="false">AQ91*AR91*AS$7</f>
        <v>100908.1</v>
      </c>
      <c r="AT91" s="63"/>
      <c r="AV91" s="65" t="n">
        <f aca="false">AS91+AP91+AM91+AJ91+AG91+AD91+AA91+X91+U91+R91+O91+L91</f>
        <v>1188111.5</v>
      </c>
      <c r="AW91" s="812"/>
      <c r="AY91" s="812"/>
      <c r="BB91" s="812"/>
    </row>
    <row r="92" customFormat="false" ht="12.75" hidden="true" customHeight="false" outlineLevel="0" collapsed="false">
      <c r="A92" s="94" t="n">
        <v>26884</v>
      </c>
      <c r="B92" s="94" t="s">
        <v>665</v>
      </c>
      <c r="C92" s="0" t="n">
        <v>2002</v>
      </c>
      <c r="D92" s="95" t="s">
        <v>660</v>
      </c>
      <c r="E92" s="95" t="n">
        <v>38656</v>
      </c>
      <c r="F92" s="616" t="n">
        <v>40000</v>
      </c>
      <c r="G92" s="93" t="n">
        <v>0.1839</v>
      </c>
      <c r="H92" s="93" t="n">
        <v>0.0186</v>
      </c>
      <c r="I92" s="43" t="n">
        <f aca="false">SUM(G92:H92)</f>
        <v>0.2025</v>
      </c>
      <c r="J92" s="10" t="n">
        <f aca="false">$F92</f>
        <v>40000</v>
      </c>
      <c r="K92" s="43" t="n">
        <f aca="false">$G92</f>
        <v>0.1839</v>
      </c>
      <c r="L92" s="63" t="n">
        <f aca="false">J92*K92*L$7</f>
        <v>228036</v>
      </c>
      <c r="M92" s="10" t="n">
        <f aca="false">$F92</f>
        <v>40000</v>
      </c>
      <c r="N92" s="43" t="n">
        <f aca="false">$G92</f>
        <v>0.1839</v>
      </c>
      <c r="O92" s="63" t="n">
        <f aca="false">M92*N92*O$7</f>
        <v>205968</v>
      </c>
      <c r="P92" s="10" t="n">
        <f aca="false">$F92</f>
        <v>40000</v>
      </c>
      <c r="Q92" s="43" t="n">
        <f aca="false">$G92</f>
        <v>0.1839</v>
      </c>
      <c r="R92" s="63" t="n">
        <f aca="false">P92*Q92*R$7</f>
        <v>228036</v>
      </c>
      <c r="S92" s="10" t="n">
        <f aca="false">$F92</f>
        <v>40000</v>
      </c>
      <c r="T92" s="43" t="n">
        <f aca="false">$G92</f>
        <v>0.1839</v>
      </c>
      <c r="U92" s="63" t="n">
        <f aca="false">S92*T92*U$7</f>
        <v>220680</v>
      </c>
      <c r="V92" s="10" t="n">
        <f aca="false">$F92</f>
        <v>40000</v>
      </c>
      <c r="W92" s="43" t="n">
        <f aca="false">$G92</f>
        <v>0.1839</v>
      </c>
      <c r="X92" s="63" t="n">
        <f aca="false">V92*W92*X$7</f>
        <v>228036</v>
      </c>
      <c r="Y92" s="10" t="n">
        <f aca="false">$F92</f>
        <v>40000</v>
      </c>
      <c r="Z92" s="43" t="n">
        <f aca="false">$G92</f>
        <v>0.1839</v>
      </c>
      <c r="AA92" s="63" t="n">
        <f aca="false">Y92*Z92*AA$7</f>
        <v>220680</v>
      </c>
      <c r="AB92" s="10" t="n">
        <f aca="false">$F92</f>
        <v>40000</v>
      </c>
      <c r="AC92" s="43" t="n">
        <f aca="false">$G92</f>
        <v>0.1839</v>
      </c>
      <c r="AD92" s="63" t="n">
        <f aca="false">AB92*AC92*AD$7</f>
        <v>228036</v>
      </c>
      <c r="AE92" s="10" t="n">
        <f aca="false">$F92</f>
        <v>40000</v>
      </c>
      <c r="AF92" s="43" t="n">
        <f aca="false">$G92</f>
        <v>0.1839</v>
      </c>
      <c r="AG92" s="63" t="n">
        <f aca="false">AE92*AF92*AG$7</f>
        <v>228036</v>
      </c>
      <c r="AH92" s="10" t="n">
        <f aca="false">$F92</f>
        <v>40000</v>
      </c>
      <c r="AI92" s="43" t="n">
        <f aca="false">$G92</f>
        <v>0.1839</v>
      </c>
      <c r="AJ92" s="63" t="n">
        <f aca="false">AH92*AI92*AJ$7</f>
        <v>220680</v>
      </c>
      <c r="AK92" s="10" t="n">
        <f aca="false">$F92</f>
        <v>40000</v>
      </c>
      <c r="AL92" s="43" t="n">
        <f aca="false">$G92</f>
        <v>0.1839</v>
      </c>
      <c r="AM92" s="63" t="n">
        <f aca="false">AK92*AL92*AM$7</f>
        <v>228036</v>
      </c>
      <c r="AN92" s="10" t="n">
        <f aca="false">$F92</f>
        <v>40000</v>
      </c>
      <c r="AO92" s="43" t="n">
        <f aca="false">$G92</f>
        <v>0.1839</v>
      </c>
      <c r="AP92" s="63" t="n">
        <f aca="false">AN92*AO92*AP$7</f>
        <v>220680</v>
      </c>
      <c r="AQ92" s="10" t="n">
        <f aca="false">$F92</f>
        <v>40000</v>
      </c>
      <c r="AR92" s="43" t="n">
        <f aca="false">$G92</f>
        <v>0.1839</v>
      </c>
      <c r="AS92" s="63" t="n">
        <f aca="false">AQ92*AR92*AS$7</f>
        <v>228036</v>
      </c>
      <c r="AT92" s="63"/>
      <c r="AV92" s="65" t="n">
        <f aca="false">AS92+AP92+AM92+AJ92+AG92+AD92+AA92+X92+U92+R92+O92+L92</f>
        <v>2684940</v>
      </c>
      <c r="AW92" s="812"/>
      <c r="AY92" s="812"/>
      <c r="BB92" s="812"/>
    </row>
    <row r="93" customFormat="false" ht="12.75" hidden="true" customHeight="false" outlineLevel="0" collapsed="false">
      <c r="A93" s="94" t="n">
        <v>26960</v>
      </c>
      <c r="B93" s="94" t="s">
        <v>666</v>
      </c>
      <c r="C93" s="0" t="n">
        <v>2002</v>
      </c>
      <c r="D93" s="95"/>
      <c r="E93" s="95" t="n">
        <v>38077</v>
      </c>
      <c r="F93" s="616" t="n">
        <v>20000</v>
      </c>
      <c r="G93" s="93" t="n">
        <v>0.1714</v>
      </c>
      <c r="H93" s="93" t="n">
        <v>0.0186</v>
      </c>
      <c r="I93" s="43" t="n">
        <f aca="false">SUM(G93:H93)</f>
        <v>0.19</v>
      </c>
      <c r="J93" s="10" t="n">
        <f aca="false">$F93</f>
        <v>20000</v>
      </c>
      <c r="K93" s="43" t="n">
        <f aca="false">$G93</f>
        <v>0.1714</v>
      </c>
      <c r="L93" s="63" t="n">
        <f aca="false">J93*K93*L$7</f>
        <v>106268</v>
      </c>
      <c r="M93" s="10" t="n">
        <f aca="false">$F93</f>
        <v>20000</v>
      </c>
      <c r="N93" s="43" t="n">
        <f aca="false">$G93</f>
        <v>0.1714</v>
      </c>
      <c r="O93" s="63" t="n">
        <f aca="false">M93*N93*O$7</f>
        <v>95984</v>
      </c>
      <c r="P93" s="10" t="n">
        <f aca="false">$F93</f>
        <v>20000</v>
      </c>
      <c r="Q93" s="43" t="n">
        <f aca="false">$G93</f>
        <v>0.1714</v>
      </c>
      <c r="R93" s="63" t="n">
        <f aca="false">P93*Q93*R$7</f>
        <v>106268</v>
      </c>
      <c r="S93" s="10" t="n">
        <f aca="false">$F93</f>
        <v>20000</v>
      </c>
      <c r="T93" s="43" t="n">
        <f aca="false">$G93</f>
        <v>0.1714</v>
      </c>
      <c r="U93" s="63" t="n">
        <f aca="false">S93*T93*U$7</f>
        <v>102840</v>
      </c>
      <c r="V93" s="10" t="n">
        <f aca="false">$F93</f>
        <v>20000</v>
      </c>
      <c r="W93" s="43" t="n">
        <f aca="false">$G93</f>
        <v>0.1714</v>
      </c>
      <c r="X93" s="63" t="n">
        <f aca="false">V93*W93*X$7</f>
        <v>106268</v>
      </c>
      <c r="Y93" s="10" t="n">
        <f aca="false">$F93</f>
        <v>20000</v>
      </c>
      <c r="Z93" s="43" t="n">
        <f aca="false">$G93</f>
        <v>0.1714</v>
      </c>
      <c r="AA93" s="63" t="n">
        <f aca="false">Y93*Z93*AA$7</f>
        <v>102840</v>
      </c>
      <c r="AB93" s="10" t="n">
        <f aca="false">$F93</f>
        <v>20000</v>
      </c>
      <c r="AC93" s="43" t="n">
        <f aca="false">$G93</f>
        <v>0.1714</v>
      </c>
      <c r="AD93" s="63" t="n">
        <f aca="false">AB93*AC93*AD$7</f>
        <v>106268</v>
      </c>
      <c r="AE93" s="10" t="n">
        <f aca="false">$F93</f>
        <v>20000</v>
      </c>
      <c r="AF93" s="43" t="n">
        <f aca="false">$G93</f>
        <v>0.1714</v>
      </c>
      <c r="AG93" s="63" t="n">
        <f aca="false">AE93*AF93*AG$7</f>
        <v>106268</v>
      </c>
      <c r="AH93" s="10" t="n">
        <f aca="false">$F93</f>
        <v>20000</v>
      </c>
      <c r="AI93" s="43" t="n">
        <f aca="false">$G93</f>
        <v>0.1714</v>
      </c>
      <c r="AJ93" s="63" t="n">
        <f aca="false">AH93*AI93*AJ$7</f>
        <v>102840</v>
      </c>
      <c r="AK93" s="10" t="n">
        <f aca="false">$F93</f>
        <v>20000</v>
      </c>
      <c r="AL93" s="43" t="n">
        <f aca="false">$G93</f>
        <v>0.1714</v>
      </c>
      <c r="AM93" s="63" t="n">
        <f aca="false">AK93*AL93*AM$7</f>
        <v>106268</v>
      </c>
      <c r="AN93" s="10" t="n">
        <f aca="false">$F93</f>
        <v>20000</v>
      </c>
      <c r="AO93" s="43" t="n">
        <f aca="false">$G93</f>
        <v>0.1714</v>
      </c>
      <c r="AP93" s="63" t="n">
        <f aca="false">AN93*AO93*AP$7</f>
        <v>102840</v>
      </c>
      <c r="AQ93" s="10" t="n">
        <f aca="false">$F93</f>
        <v>20000</v>
      </c>
      <c r="AR93" s="43" t="n">
        <f aca="false">$G93</f>
        <v>0.1714</v>
      </c>
      <c r="AS93" s="63" t="n">
        <f aca="false">AQ93*AR93*AS$7</f>
        <v>106268</v>
      </c>
      <c r="AT93" s="63"/>
      <c r="AV93" s="65" t="n">
        <f aca="false">AS93+AP93+AM93+AJ93+AG93+AD93+AA93+X93+U93+R93+O93+L93</f>
        <v>1251220</v>
      </c>
      <c r="AW93" s="812"/>
      <c r="AY93" s="812"/>
      <c r="BB93" s="812"/>
    </row>
    <row r="94" customFormat="false" ht="12.75" hidden="true" customHeight="false" outlineLevel="0" collapsed="false">
      <c r="A94" s="94" t="n">
        <v>27454</v>
      </c>
      <c r="B94" s="94" t="s">
        <v>643</v>
      </c>
      <c r="C94" s="0" t="n">
        <v>2002</v>
      </c>
      <c r="D94" s="95" t="n">
        <v>37257</v>
      </c>
      <c r="E94" s="95" t="n">
        <v>37621</v>
      </c>
      <c r="F94" s="615" t="n">
        <v>27500</v>
      </c>
      <c r="G94" s="93" t="n">
        <v>0.3659</v>
      </c>
      <c r="H94" s="93" t="n">
        <v>0.0186</v>
      </c>
      <c r="I94" s="43" t="n">
        <f aca="false">SUM(G94:H94)</f>
        <v>0.3845</v>
      </c>
      <c r="J94" s="10" t="n">
        <f aca="false">$F94</f>
        <v>27500</v>
      </c>
      <c r="K94" s="43" t="n">
        <f aca="false">$G94</f>
        <v>0.3659</v>
      </c>
      <c r="L94" s="63" t="n">
        <f aca="false">J94*K94*L$7</f>
        <v>311929.75</v>
      </c>
      <c r="M94" s="10" t="n">
        <f aca="false">$F94</f>
        <v>27500</v>
      </c>
      <c r="N94" s="43" t="n">
        <f aca="false">$G94</f>
        <v>0.3659</v>
      </c>
      <c r="O94" s="63" t="n">
        <f aca="false">M94*N94*O$7</f>
        <v>281743</v>
      </c>
      <c r="P94" s="10" t="n">
        <f aca="false">$F94</f>
        <v>27500</v>
      </c>
      <c r="Q94" s="43" t="n">
        <f aca="false">$G94</f>
        <v>0.3659</v>
      </c>
      <c r="R94" s="63" t="n">
        <f aca="false">P94*Q94*R$7</f>
        <v>311929.75</v>
      </c>
      <c r="S94" s="10" t="n">
        <f aca="false">$F94</f>
        <v>27500</v>
      </c>
      <c r="T94" s="43" t="n">
        <f aca="false">$G94</f>
        <v>0.3659</v>
      </c>
      <c r="U94" s="63" t="n">
        <f aca="false">S94*T94*U$7</f>
        <v>301867.5</v>
      </c>
      <c r="V94" s="10" t="n">
        <f aca="false">$F94</f>
        <v>27500</v>
      </c>
      <c r="W94" s="43" t="n">
        <f aca="false">$G94</f>
        <v>0.3659</v>
      </c>
      <c r="X94" s="63" t="n">
        <f aca="false">V94*W94*X$7</f>
        <v>311929.75</v>
      </c>
      <c r="Y94" s="10" t="n">
        <f aca="false">$F94</f>
        <v>27500</v>
      </c>
      <c r="Z94" s="43" t="n">
        <f aca="false">$G94</f>
        <v>0.3659</v>
      </c>
      <c r="AA94" s="63" t="n">
        <f aca="false">Y94*Z94*AA$7</f>
        <v>301867.5</v>
      </c>
      <c r="AB94" s="10" t="n">
        <f aca="false">$F94</f>
        <v>27500</v>
      </c>
      <c r="AC94" s="43" t="n">
        <f aca="false">$G94</f>
        <v>0.3659</v>
      </c>
      <c r="AD94" s="63" t="n">
        <f aca="false">AB94*AC94*AD$7</f>
        <v>311929.75</v>
      </c>
      <c r="AE94" s="10" t="n">
        <f aca="false">$F94</f>
        <v>27500</v>
      </c>
      <c r="AF94" s="43" t="n">
        <f aca="false">$G94</f>
        <v>0.3659</v>
      </c>
      <c r="AG94" s="63" t="n">
        <f aca="false">AE94*AF94*AG$7</f>
        <v>311929.75</v>
      </c>
      <c r="AH94" s="10" t="n">
        <f aca="false">$F94</f>
        <v>27500</v>
      </c>
      <c r="AI94" s="43" t="n">
        <f aca="false">$G94</f>
        <v>0.3659</v>
      </c>
      <c r="AJ94" s="63" t="n">
        <f aca="false">AH94*AI94*AJ$7</f>
        <v>301867.5</v>
      </c>
      <c r="AK94" s="10" t="n">
        <f aca="false">$F94</f>
        <v>27500</v>
      </c>
      <c r="AL94" s="43" t="n">
        <f aca="false">$G94</f>
        <v>0.3659</v>
      </c>
      <c r="AM94" s="63" t="n">
        <f aca="false">AK94*AL94*AM$7</f>
        <v>311929.75</v>
      </c>
      <c r="AN94" s="10" t="n">
        <f aca="false">$F94</f>
        <v>27500</v>
      </c>
      <c r="AO94" s="43" t="n">
        <f aca="false">$G94</f>
        <v>0.3659</v>
      </c>
      <c r="AP94" s="63" t="n">
        <f aca="false">AN94*AO94*AP$7</f>
        <v>301867.5</v>
      </c>
      <c r="AQ94" s="10" t="n">
        <f aca="false">$F94</f>
        <v>27500</v>
      </c>
      <c r="AR94" s="43" t="n">
        <f aca="false">$G94</f>
        <v>0.3659</v>
      </c>
      <c r="AS94" s="63" t="n">
        <f aca="false">AQ94*AR94*AS$7</f>
        <v>311929.75</v>
      </c>
      <c r="AT94" s="63"/>
      <c r="AV94" s="65" t="n">
        <f aca="false">AS94+AP94+AM94+AJ94+AG94+AD94+AA94+X94+U94+R94+O94+L94</f>
        <v>3672721.25</v>
      </c>
      <c r="AW94" s="812"/>
      <c r="AY94" s="812"/>
      <c r="BB94" s="812"/>
    </row>
    <row r="95" customFormat="false" ht="12.75" hidden="true" customHeight="false" outlineLevel="0" collapsed="false">
      <c r="A95" s="94" t="n">
        <v>27456</v>
      </c>
      <c r="B95" s="94" t="s">
        <v>669</v>
      </c>
      <c r="C95" s="0" t="n">
        <v>2002</v>
      </c>
      <c r="D95" s="95" t="n">
        <v>37561</v>
      </c>
      <c r="E95" s="95" t="n">
        <v>37621</v>
      </c>
      <c r="F95" s="615" t="n">
        <v>21500</v>
      </c>
      <c r="G95" s="93" t="n">
        <v>0.3659</v>
      </c>
      <c r="H95" s="93" t="n">
        <v>0.0186</v>
      </c>
      <c r="I95" s="43" t="n">
        <f aca="false">SUM(G95:H95)</f>
        <v>0.3845</v>
      </c>
      <c r="J95" s="10" t="n">
        <v>0</v>
      </c>
      <c r="K95" s="43" t="n">
        <f aca="false">$G95</f>
        <v>0.3659</v>
      </c>
      <c r="L95" s="63" t="n">
        <f aca="false">J95*K95*L$7</f>
        <v>0</v>
      </c>
      <c r="M95" s="10" t="n">
        <v>0</v>
      </c>
      <c r="N95" s="43" t="n">
        <f aca="false">$G95</f>
        <v>0.3659</v>
      </c>
      <c r="O95" s="63" t="n">
        <f aca="false">M95*N95*O$7</f>
        <v>0</v>
      </c>
      <c r="P95" s="10" t="n">
        <v>0</v>
      </c>
      <c r="Q95" s="43" t="n">
        <f aca="false">$G95</f>
        <v>0.3659</v>
      </c>
      <c r="R95" s="63" t="n">
        <f aca="false">P95*Q95*R$7</f>
        <v>0</v>
      </c>
      <c r="S95" s="10" t="n">
        <v>0</v>
      </c>
      <c r="T95" s="43" t="n">
        <f aca="false">$G95</f>
        <v>0.3659</v>
      </c>
      <c r="U95" s="63" t="n">
        <v>0</v>
      </c>
      <c r="V95" s="10" t="n">
        <v>0</v>
      </c>
      <c r="W95" s="43" t="n">
        <f aca="false">$G95</f>
        <v>0.3659</v>
      </c>
      <c r="X95" s="63" t="n">
        <f aca="false">V95*W95*X$7</f>
        <v>0</v>
      </c>
      <c r="Y95" s="10" t="n">
        <v>0</v>
      </c>
      <c r="Z95" s="43" t="n">
        <f aca="false">$G95</f>
        <v>0.3659</v>
      </c>
      <c r="AA95" s="63" t="n">
        <f aca="false">Y95*Z95*AA$7</f>
        <v>0</v>
      </c>
      <c r="AB95" s="10" t="n">
        <v>0</v>
      </c>
      <c r="AC95" s="43" t="n">
        <f aca="false">$G95</f>
        <v>0.3659</v>
      </c>
      <c r="AD95" s="63" t="n">
        <f aca="false">AB95*AC95*AD$7</f>
        <v>0</v>
      </c>
      <c r="AE95" s="10" t="n">
        <v>0</v>
      </c>
      <c r="AF95" s="43" t="n">
        <f aca="false">$G95</f>
        <v>0.3659</v>
      </c>
      <c r="AG95" s="63" t="n">
        <f aca="false">AE95*AF95*AG$7</f>
        <v>0</v>
      </c>
      <c r="AH95" s="10" t="n">
        <v>0</v>
      </c>
      <c r="AI95" s="43" t="n">
        <f aca="false">$G95</f>
        <v>0.3659</v>
      </c>
      <c r="AJ95" s="63" t="n">
        <f aca="false">AH95*AI95*AJ$7</f>
        <v>0</v>
      </c>
      <c r="AK95" s="10" t="n">
        <v>0</v>
      </c>
      <c r="AL95" s="43" t="n">
        <f aca="false">$G95</f>
        <v>0.3659</v>
      </c>
      <c r="AM95" s="63" t="n">
        <f aca="false">AK95*AL95*AM$7</f>
        <v>0</v>
      </c>
      <c r="AN95" s="10" t="n">
        <f aca="false">$F95</f>
        <v>21500</v>
      </c>
      <c r="AO95" s="43" t="n">
        <f aca="false">$G95</f>
        <v>0.3659</v>
      </c>
      <c r="AP95" s="63" t="n">
        <f aca="false">AN95*AO95*AP$7</f>
        <v>236005.5</v>
      </c>
      <c r="AQ95" s="10" t="n">
        <f aca="false">$F95</f>
        <v>21500</v>
      </c>
      <c r="AR95" s="43" t="n">
        <f aca="false">$G95</f>
        <v>0.3659</v>
      </c>
      <c r="AS95" s="63" t="n">
        <f aca="false">AQ95*AR95*AS$7</f>
        <v>243872.35</v>
      </c>
      <c r="AT95" s="63"/>
      <c r="AV95" s="65" t="n">
        <f aca="false">AS95+AP95+AM95+AJ95+AG95+AD95+AA95+X95+U95+R95+O95+L95</f>
        <v>479877.85</v>
      </c>
      <c r="AW95" s="812"/>
      <c r="AY95" s="812"/>
      <c r="BB95" s="812"/>
    </row>
    <row r="96" customFormat="false" ht="12.75" hidden="true" customHeight="false" outlineLevel="0" collapsed="false">
      <c r="A96" s="668" t="n">
        <v>27566</v>
      </c>
      <c r="B96" s="668" t="s">
        <v>614</v>
      </c>
      <c r="C96" s="0" t="n">
        <v>2002</v>
      </c>
      <c r="D96" s="669" t="n">
        <v>37316</v>
      </c>
      <c r="E96" s="669" t="n">
        <v>39172</v>
      </c>
      <c r="F96" s="632" t="n">
        <v>20000</v>
      </c>
      <c r="G96" s="671" t="n">
        <v>0.3679</v>
      </c>
      <c r="H96" s="671" t="n">
        <f aca="false">0.0186+0.005</f>
        <v>0.0236</v>
      </c>
      <c r="I96" s="824" t="n">
        <f aca="false">SUM(G96:H96)</f>
        <v>0.3915</v>
      </c>
      <c r="J96" s="825" t="n">
        <v>0</v>
      </c>
      <c r="K96" s="824" t="n">
        <f aca="false">$G96</f>
        <v>0.3679</v>
      </c>
      <c r="L96" s="826" t="n">
        <f aca="false">J96*K96*L$7</f>
        <v>0</v>
      </c>
      <c r="M96" s="825" t="n">
        <v>0</v>
      </c>
      <c r="N96" s="824" t="n">
        <f aca="false">$G96</f>
        <v>0.3679</v>
      </c>
      <c r="O96" s="826" t="n">
        <f aca="false">M96*N96*O$7</f>
        <v>0</v>
      </c>
      <c r="P96" s="825" t="n">
        <f aca="false">$F96</f>
        <v>20000</v>
      </c>
      <c r="Q96" s="824" t="n">
        <f aca="false">$G96</f>
        <v>0.3679</v>
      </c>
      <c r="R96" s="826" t="n">
        <f aca="false">P96*Q96*R$7</f>
        <v>228098</v>
      </c>
      <c r="S96" s="825" t="n">
        <f aca="false">$F96</f>
        <v>20000</v>
      </c>
      <c r="T96" s="824" t="n">
        <f aca="false">$G96</f>
        <v>0.3679</v>
      </c>
      <c r="U96" s="826" t="n">
        <f aca="false">S96*T96*U$7</f>
        <v>220740</v>
      </c>
      <c r="V96" s="825" t="n">
        <f aca="false">$F96</f>
        <v>20000</v>
      </c>
      <c r="W96" s="824" t="n">
        <f aca="false">$G96</f>
        <v>0.3679</v>
      </c>
      <c r="X96" s="826" t="n">
        <f aca="false">V96*W96*X$7</f>
        <v>228098</v>
      </c>
      <c r="Y96" s="825" t="n">
        <f aca="false">$F96</f>
        <v>20000</v>
      </c>
      <c r="Z96" s="824" t="n">
        <f aca="false">$G96</f>
        <v>0.3679</v>
      </c>
      <c r="AA96" s="826" t="n">
        <f aca="false">Y96*Z96*AA$7</f>
        <v>220740</v>
      </c>
      <c r="AB96" s="825" t="n">
        <f aca="false">$F96</f>
        <v>20000</v>
      </c>
      <c r="AC96" s="824" t="n">
        <f aca="false">$G96</f>
        <v>0.3679</v>
      </c>
      <c r="AD96" s="826" t="n">
        <f aca="false">AB96*AC96*AD$7</f>
        <v>228098</v>
      </c>
      <c r="AE96" s="825" t="n">
        <f aca="false">$F96</f>
        <v>20000</v>
      </c>
      <c r="AF96" s="824" t="n">
        <f aca="false">$G96</f>
        <v>0.3679</v>
      </c>
      <c r="AG96" s="826" t="n">
        <f aca="false">AE96*AF96*AG$7</f>
        <v>228098</v>
      </c>
      <c r="AH96" s="825" t="n">
        <f aca="false">$F96</f>
        <v>20000</v>
      </c>
      <c r="AI96" s="824" t="n">
        <f aca="false">$G96</f>
        <v>0.3679</v>
      </c>
      <c r="AJ96" s="826" t="n">
        <f aca="false">AH96*AI96*AJ$7</f>
        <v>220740</v>
      </c>
      <c r="AK96" s="825" t="n">
        <f aca="false">$F96</f>
        <v>20000</v>
      </c>
      <c r="AL96" s="824" t="n">
        <f aca="false">$G96</f>
        <v>0.3679</v>
      </c>
      <c r="AM96" s="826" t="n">
        <f aca="false">AK96*AL96*AM$7</f>
        <v>228098</v>
      </c>
      <c r="AN96" s="825" t="n">
        <f aca="false">$F96</f>
        <v>20000</v>
      </c>
      <c r="AO96" s="824" t="n">
        <f aca="false">$G96</f>
        <v>0.3679</v>
      </c>
      <c r="AP96" s="826" t="n">
        <f aca="false">AN96*AO96*AP$7</f>
        <v>220740</v>
      </c>
      <c r="AQ96" s="825" t="n">
        <f aca="false">$F96</f>
        <v>20000</v>
      </c>
      <c r="AR96" s="824" t="n">
        <f aca="false">$G96</f>
        <v>0.3679</v>
      </c>
      <c r="AS96" s="826" t="n">
        <f aca="false">AQ96*AR96*AS$7</f>
        <v>228098</v>
      </c>
      <c r="AT96" s="826"/>
      <c r="AU96" s="827"/>
      <c r="AV96" s="799" t="n">
        <f aca="false">AS96+AP96+AM96+AJ96+AG96+AD96+AA96+X96+U96+R96+O96+L96</f>
        <v>2251548</v>
      </c>
      <c r="AW96" s="828"/>
      <c r="AX96" s="827"/>
      <c r="AY96" s="828"/>
      <c r="AZ96" s="827"/>
      <c r="BA96" s="827"/>
      <c r="BB96" s="828"/>
      <c r="BC96" s="827"/>
      <c r="BD96" s="827"/>
      <c r="BE96" s="827"/>
      <c r="BF96" s="827"/>
      <c r="BG96" s="827"/>
    </row>
    <row r="97" customFormat="false" ht="12.75" hidden="true" customHeight="false" outlineLevel="0" collapsed="false">
      <c r="A97" s="692"/>
      <c r="B97" s="692"/>
      <c r="D97" s="694"/>
      <c r="E97" s="83" t="s">
        <v>753</v>
      </c>
      <c r="F97" s="638"/>
      <c r="G97" s="93"/>
      <c r="H97" s="93"/>
      <c r="J97" s="10"/>
      <c r="L97" s="63"/>
      <c r="M97" s="10"/>
      <c r="N97" s="43"/>
      <c r="O97" s="63"/>
      <c r="P97" s="10"/>
      <c r="Q97" s="43"/>
      <c r="R97" s="63"/>
      <c r="S97" s="10"/>
      <c r="T97" s="43"/>
      <c r="U97" s="63"/>
      <c r="V97" s="10"/>
      <c r="W97" s="43"/>
      <c r="X97" s="63"/>
      <c r="Y97" s="10"/>
      <c r="Z97" s="43"/>
      <c r="AA97" s="63"/>
      <c r="AB97" s="10"/>
      <c r="AC97" s="43"/>
      <c r="AD97" s="63"/>
      <c r="AE97" s="10"/>
      <c r="AF97" s="43"/>
      <c r="AG97" s="63"/>
      <c r="AH97" s="10"/>
      <c r="AI97" s="43"/>
      <c r="AJ97" s="63"/>
      <c r="AK97" s="10"/>
      <c r="AL97" s="43"/>
      <c r="AM97" s="63"/>
      <c r="AN97" s="10"/>
      <c r="AO97" s="43"/>
      <c r="AP97" s="63"/>
      <c r="AQ97" s="10"/>
      <c r="AR97" s="43"/>
      <c r="AS97" s="63"/>
      <c r="AT97" s="63"/>
      <c r="AV97" s="65"/>
      <c r="AW97" s="812"/>
      <c r="AY97" s="812"/>
      <c r="BB97" s="812"/>
    </row>
    <row r="98" customFormat="false" ht="12.75" hidden="true" customHeight="false" outlineLevel="0" collapsed="false">
      <c r="A98" s="692"/>
      <c r="B98" s="692"/>
      <c r="C98" s="183"/>
      <c r="D98" s="694"/>
      <c r="E98" s="83"/>
      <c r="F98" s="643"/>
      <c r="G98" s="93"/>
      <c r="H98" s="93"/>
      <c r="J98" s="10"/>
      <c r="L98" s="63"/>
      <c r="M98" s="10"/>
      <c r="N98" s="43"/>
      <c r="O98" s="63"/>
      <c r="P98" s="10"/>
      <c r="Q98" s="43"/>
      <c r="R98" s="63"/>
      <c r="S98" s="10"/>
      <c r="T98" s="43"/>
      <c r="U98" s="63"/>
      <c r="V98" s="10"/>
      <c r="W98" s="43"/>
      <c r="X98" s="63"/>
      <c r="Y98" s="10"/>
      <c r="Z98" s="43"/>
      <c r="AA98" s="63"/>
      <c r="AB98" s="10"/>
      <c r="AC98" s="43"/>
      <c r="AD98" s="63"/>
      <c r="AE98" s="10"/>
      <c r="AF98" s="43"/>
      <c r="AG98" s="63"/>
      <c r="AH98" s="10"/>
      <c r="AI98" s="43"/>
      <c r="AJ98" s="63"/>
      <c r="AK98" s="10"/>
      <c r="AL98" s="43"/>
      <c r="AM98" s="63"/>
      <c r="AN98" s="10"/>
      <c r="AO98" s="43"/>
      <c r="AP98" s="63"/>
      <c r="AQ98" s="10"/>
      <c r="AR98" s="43"/>
      <c r="AS98" s="63"/>
      <c r="AT98" s="63"/>
      <c r="AU98" s="183"/>
      <c r="AV98" s="800"/>
      <c r="AW98" s="829"/>
      <c r="AX98" s="183"/>
      <c r="AY98" s="829"/>
      <c r="AZ98" s="183"/>
      <c r="BA98" s="183"/>
      <c r="BB98" s="829"/>
      <c r="BC98" s="183"/>
      <c r="BD98" s="183"/>
      <c r="BE98" s="183"/>
      <c r="BF98" s="183"/>
      <c r="BG98" s="183"/>
    </row>
    <row r="99" customFormat="false" ht="12.75" hidden="true" customHeight="false" outlineLevel="0" collapsed="false">
      <c r="A99" s="644" t="s">
        <v>613</v>
      </c>
      <c r="B99" s="644" t="s">
        <v>558</v>
      </c>
      <c r="C99" s="183"/>
      <c r="D99" s="694"/>
      <c r="E99" s="83"/>
      <c r="F99" s="638"/>
      <c r="G99" s="93"/>
      <c r="H99" s="93"/>
      <c r="J99" s="10"/>
      <c r="L99" s="63"/>
      <c r="M99" s="10"/>
      <c r="N99" s="43"/>
      <c r="O99" s="63"/>
      <c r="P99" s="10"/>
      <c r="Q99" s="43"/>
      <c r="R99" s="63"/>
      <c r="S99" s="10"/>
      <c r="T99" s="43"/>
      <c r="U99" s="63"/>
      <c r="V99" s="10"/>
      <c r="W99" s="43"/>
      <c r="X99" s="63"/>
      <c r="Y99" s="10"/>
      <c r="Z99" s="43"/>
      <c r="AA99" s="63"/>
      <c r="AB99" s="10"/>
      <c r="AC99" s="43"/>
      <c r="AD99" s="63"/>
      <c r="AE99" s="10"/>
      <c r="AF99" s="43"/>
      <c r="AG99" s="63"/>
      <c r="AH99" s="10"/>
      <c r="AI99" s="43"/>
      <c r="AJ99" s="63"/>
      <c r="AK99" s="10"/>
      <c r="AL99" s="43"/>
      <c r="AM99" s="63"/>
      <c r="AN99" s="10"/>
      <c r="AO99" s="43"/>
      <c r="AP99" s="63"/>
      <c r="AQ99" s="10"/>
      <c r="AR99" s="43"/>
      <c r="AS99" s="63"/>
      <c r="AT99" s="63"/>
      <c r="AU99" s="183"/>
      <c r="AV99" s="800"/>
      <c r="AW99" s="829"/>
      <c r="AX99" s="183"/>
      <c r="AY99" s="829"/>
      <c r="AZ99" s="183"/>
      <c r="BA99" s="183"/>
      <c r="BB99" s="829"/>
      <c r="BC99" s="183"/>
      <c r="BD99" s="183"/>
      <c r="BE99" s="183"/>
      <c r="BF99" s="183"/>
      <c r="BG99" s="183"/>
    </row>
    <row r="100" customFormat="false" ht="12.75" hidden="true" customHeight="false" outlineLevel="0" collapsed="false">
      <c r="A100" s="94" t="n">
        <v>20746</v>
      </c>
      <c r="B100" s="94" t="s">
        <v>670</v>
      </c>
      <c r="C100" s="183" t="n">
        <v>2002</v>
      </c>
      <c r="D100" s="681" t="s">
        <v>513</v>
      </c>
      <c r="E100" s="95" t="n">
        <v>38835</v>
      </c>
      <c r="F100" s="615" t="n">
        <v>20000</v>
      </c>
      <c r="G100" s="93" t="n">
        <f aca="false">0.3109-0.0443</f>
        <v>0.2666</v>
      </c>
      <c r="H100" s="663" t="n">
        <v>0.0184</v>
      </c>
      <c r="I100" s="43" t="n">
        <f aca="false">SUM(G100:H100)</f>
        <v>0.285</v>
      </c>
      <c r="J100" s="10" t="n">
        <f aca="false">$F100</f>
        <v>20000</v>
      </c>
      <c r="K100" s="43" t="n">
        <f aca="false">$G100</f>
        <v>0.2666</v>
      </c>
      <c r="L100" s="63" t="n">
        <f aca="false">J100*K100*L$7</f>
        <v>165292</v>
      </c>
      <c r="M100" s="10" t="n">
        <f aca="false">$F100</f>
        <v>20000</v>
      </c>
      <c r="N100" s="43" t="n">
        <f aca="false">$G100</f>
        <v>0.2666</v>
      </c>
      <c r="O100" s="63" t="n">
        <f aca="false">M100*N100*O$7</f>
        <v>149296</v>
      </c>
      <c r="P100" s="10" t="n">
        <f aca="false">$F100</f>
        <v>20000</v>
      </c>
      <c r="Q100" s="43" t="n">
        <f aca="false">$G100</f>
        <v>0.2666</v>
      </c>
      <c r="R100" s="63" t="n">
        <f aca="false">P100*Q100*R$7</f>
        <v>165292</v>
      </c>
      <c r="S100" s="10" t="n">
        <f aca="false">$F100</f>
        <v>20000</v>
      </c>
      <c r="T100" s="43" t="n">
        <f aca="false">$G100</f>
        <v>0.2666</v>
      </c>
      <c r="U100" s="63" t="n">
        <f aca="false">S100*T100*U$7</f>
        <v>159960</v>
      </c>
      <c r="V100" s="10" t="n">
        <f aca="false">$F100</f>
        <v>20000</v>
      </c>
      <c r="W100" s="43" t="n">
        <f aca="false">$G100</f>
        <v>0.2666</v>
      </c>
      <c r="X100" s="63" t="n">
        <f aca="false">V100*W100*X$7</f>
        <v>165292</v>
      </c>
      <c r="Y100" s="10" t="n">
        <f aca="false">$F100</f>
        <v>20000</v>
      </c>
      <c r="Z100" s="43" t="n">
        <f aca="false">$G100</f>
        <v>0.2666</v>
      </c>
      <c r="AA100" s="63" t="n">
        <f aca="false">Y100*Z100*AA$7</f>
        <v>159960</v>
      </c>
      <c r="AB100" s="10" t="n">
        <f aca="false">$F100</f>
        <v>20000</v>
      </c>
      <c r="AC100" s="43" t="n">
        <f aca="false">$G100</f>
        <v>0.2666</v>
      </c>
      <c r="AD100" s="63" t="n">
        <f aca="false">AB100*AC100*AD$7</f>
        <v>165292</v>
      </c>
      <c r="AE100" s="10" t="n">
        <f aca="false">$F100</f>
        <v>20000</v>
      </c>
      <c r="AF100" s="43" t="n">
        <f aca="false">$G100</f>
        <v>0.2666</v>
      </c>
      <c r="AG100" s="63" t="n">
        <f aca="false">AE100*AF100*AG$7</f>
        <v>165292</v>
      </c>
      <c r="AH100" s="10" t="n">
        <f aca="false">$F100</f>
        <v>20000</v>
      </c>
      <c r="AI100" s="43" t="n">
        <f aca="false">$G100</f>
        <v>0.2666</v>
      </c>
      <c r="AJ100" s="63" t="n">
        <f aca="false">AH100*AI100*AJ$7</f>
        <v>159960</v>
      </c>
      <c r="AK100" s="10" t="n">
        <f aca="false">$F100</f>
        <v>20000</v>
      </c>
      <c r="AL100" s="43" t="n">
        <f aca="false">$G100</f>
        <v>0.2666</v>
      </c>
      <c r="AM100" s="63" t="n">
        <f aca="false">AK100*AL100*AM$7</f>
        <v>165292</v>
      </c>
      <c r="AN100" s="10" t="n">
        <f aca="false">$F100</f>
        <v>20000</v>
      </c>
      <c r="AO100" s="43" t="n">
        <f aca="false">$G100</f>
        <v>0.2666</v>
      </c>
      <c r="AP100" s="63" t="n">
        <f aca="false">AN100*AO100*AP$7</f>
        <v>159960</v>
      </c>
      <c r="AQ100" s="10" t="n">
        <f aca="false">$F100</f>
        <v>20000</v>
      </c>
      <c r="AR100" s="43" t="n">
        <f aca="false">$G100</f>
        <v>0.2666</v>
      </c>
      <c r="AS100" s="63" t="n">
        <f aca="false">AQ100*AR100*AS$7</f>
        <v>165292</v>
      </c>
      <c r="AT100" s="63"/>
      <c r="AU100" s="183"/>
      <c r="AV100" s="800" t="n">
        <f aca="false">AS100+AP100+AM100+AJ100+AG100+AD100+AA100+X100+U100+R100+O100+L100</f>
        <v>1946180</v>
      </c>
      <c r="AW100" s="829"/>
      <c r="AX100" s="183"/>
      <c r="AY100" s="829"/>
      <c r="AZ100" s="183"/>
      <c r="BA100" s="183"/>
      <c r="BB100" s="829"/>
      <c r="BC100" s="183"/>
      <c r="BD100" s="183"/>
      <c r="BE100" s="183"/>
      <c r="BF100" s="183"/>
      <c r="BG100" s="183"/>
    </row>
    <row r="101" customFormat="false" ht="12.75" hidden="true" customHeight="false" outlineLevel="0" collapsed="false">
      <c r="A101" s="94" t="n">
        <v>20747</v>
      </c>
      <c r="B101" s="94" t="s">
        <v>672</v>
      </c>
      <c r="C101" s="183" t="n">
        <v>2002</v>
      </c>
      <c r="D101" s="681" t="s">
        <v>673</v>
      </c>
      <c r="E101" s="95" t="n">
        <v>37315</v>
      </c>
      <c r="F101" s="615" t="n">
        <v>10000</v>
      </c>
      <c r="G101" s="93" t="n">
        <f aca="false">0.3062-0.0369</f>
        <v>0.2693</v>
      </c>
      <c r="H101" s="663" t="n">
        <v>0.0254</v>
      </c>
      <c r="I101" s="43" t="n">
        <f aca="false">SUM(G101:H101)</f>
        <v>0.2947</v>
      </c>
      <c r="J101" s="10" t="n">
        <f aca="false">$F101</f>
        <v>10000</v>
      </c>
      <c r="K101" s="43" t="n">
        <f aca="false">$G101</f>
        <v>0.2693</v>
      </c>
      <c r="L101" s="63" t="n">
        <f aca="false">J101*K101*L$7</f>
        <v>83483</v>
      </c>
      <c r="M101" s="10" t="n">
        <f aca="false">$F101</f>
        <v>10000</v>
      </c>
      <c r="N101" s="43" t="n">
        <f aca="false">$G101</f>
        <v>0.2693</v>
      </c>
      <c r="O101" s="63" t="n">
        <f aca="false">M101*N101*O$7</f>
        <v>75404</v>
      </c>
      <c r="P101" s="10" t="n">
        <v>0</v>
      </c>
      <c r="Q101" s="43" t="n">
        <f aca="false">$G101</f>
        <v>0.2693</v>
      </c>
      <c r="R101" s="63" t="n">
        <f aca="false">P101*Q101*R$7</f>
        <v>0</v>
      </c>
      <c r="S101" s="10" t="n">
        <v>0</v>
      </c>
      <c r="T101" s="43" t="n">
        <f aca="false">$G101</f>
        <v>0.2693</v>
      </c>
      <c r="U101" s="63" t="n">
        <f aca="false">S101*T101*U$7</f>
        <v>0</v>
      </c>
      <c r="V101" s="10" t="n">
        <v>0</v>
      </c>
      <c r="W101" s="43" t="n">
        <f aca="false">$G101</f>
        <v>0.2693</v>
      </c>
      <c r="X101" s="63" t="n">
        <f aca="false">V101*W101*X$7</f>
        <v>0</v>
      </c>
      <c r="Y101" s="10" t="n">
        <v>0</v>
      </c>
      <c r="Z101" s="43" t="n">
        <f aca="false">$G101</f>
        <v>0.2693</v>
      </c>
      <c r="AA101" s="63" t="n">
        <f aca="false">Y101*Z101*AA$7</f>
        <v>0</v>
      </c>
      <c r="AB101" s="10" t="n">
        <v>0</v>
      </c>
      <c r="AC101" s="43" t="n">
        <f aca="false">$G101</f>
        <v>0.2693</v>
      </c>
      <c r="AD101" s="63" t="n">
        <f aca="false">AB101*AC101*AD$7</f>
        <v>0</v>
      </c>
      <c r="AE101" s="10" t="n">
        <v>0</v>
      </c>
      <c r="AF101" s="43" t="n">
        <f aca="false">$G101</f>
        <v>0.2693</v>
      </c>
      <c r="AG101" s="63" t="n">
        <f aca="false">AE101*AF101*AG$7</f>
        <v>0</v>
      </c>
      <c r="AH101" s="10" t="n">
        <v>0</v>
      </c>
      <c r="AI101" s="43" t="n">
        <f aca="false">$G101</f>
        <v>0.2693</v>
      </c>
      <c r="AJ101" s="63" t="n">
        <f aca="false">AH101*AI101*AJ$7</f>
        <v>0</v>
      </c>
      <c r="AK101" s="10" t="n">
        <v>0</v>
      </c>
      <c r="AL101" s="43" t="n">
        <f aca="false">$G101</f>
        <v>0.2693</v>
      </c>
      <c r="AM101" s="63" t="n">
        <f aca="false">AK101*AL101*AM$7</f>
        <v>0</v>
      </c>
      <c r="AN101" s="10" t="n">
        <v>0</v>
      </c>
      <c r="AO101" s="43" t="n">
        <f aca="false">$G101</f>
        <v>0.2693</v>
      </c>
      <c r="AP101" s="63" t="n">
        <f aca="false">AN101*AO101*AP$7</f>
        <v>0</v>
      </c>
      <c r="AQ101" s="10" t="n">
        <v>0</v>
      </c>
      <c r="AR101" s="43" t="n">
        <f aca="false">$G101</f>
        <v>0.2693</v>
      </c>
      <c r="AS101" s="63" t="n">
        <f aca="false">AQ101*AR101*AS$7</f>
        <v>0</v>
      </c>
      <c r="AT101" s="63"/>
      <c r="AU101" s="183"/>
      <c r="AV101" s="800" t="n">
        <f aca="false">AS101+AP101+AM101+AJ101+AG101+AD101+AA101+X101+U101+R101+O101+L101</f>
        <v>158887</v>
      </c>
      <c r="AW101" s="829"/>
      <c r="AX101" s="183"/>
      <c r="AY101" s="829"/>
      <c r="AZ101" s="183"/>
      <c r="BA101" s="183"/>
      <c r="BB101" s="829"/>
      <c r="BC101" s="183"/>
      <c r="BD101" s="183"/>
      <c r="BE101" s="183"/>
      <c r="BF101" s="183"/>
      <c r="BG101" s="183"/>
    </row>
    <row r="102" customFormat="false" ht="12.75" hidden="true" customHeight="false" outlineLevel="0" collapsed="false">
      <c r="A102" s="94" t="n">
        <v>20748</v>
      </c>
      <c r="B102" s="94" t="s">
        <v>672</v>
      </c>
      <c r="C102" s="183" t="n">
        <v>2002</v>
      </c>
      <c r="D102" s="681" t="s">
        <v>673</v>
      </c>
      <c r="E102" s="95" t="n">
        <v>37315</v>
      </c>
      <c r="F102" s="615" t="n">
        <v>10000</v>
      </c>
      <c r="G102" s="93" t="n">
        <f aca="false">0.305-0.0369</f>
        <v>0.2681</v>
      </c>
      <c r="H102" s="663" t="n">
        <v>0.0254</v>
      </c>
      <c r="I102" s="43" t="n">
        <f aca="false">SUM(G102:H102)</f>
        <v>0.2935</v>
      </c>
      <c r="J102" s="10" t="n">
        <f aca="false">$F102</f>
        <v>10000</v>
      </c>
      <c r="K102" s="43" t="n">
        <f aca="false">$G102</f>
        <v>0.2681</v>
      </c>
      <c r="L102" s="63" t="n">
        <f aca="false">J102*K102*L$7</f>
        <v>83111</v>
      </c>
      <c r="M102" s="10" t="n">
        <f aca="false">$F102</f>
        <v>10000</v>
      </c>
      <c r="N102" s="43" t="n">
        <f aca="false">$G102</f>
        <v>0.2681</v>
      </c>
      <c r="O102" s="63" t="n">
        <f aca="false">M102*N102*O$7</f>
        <v>75068</v>
      </c>
      <c r="P102" s="10" t="n">
        <v>0</v>
      </c>
      <c r="Q102" s="43" t="n">
        <f aca="false">$G102</f>
        <v>0.2681</v>
      </c>
      <c r="R102" s="63" t="n">
        <f aca="false">P102*Q102*R$7</f>
        <v>0</v>
      </c>
      <c r="S102" s="10" t="n">
        <v>0</v>
      </c>
      <c r="T102" s="43" t="n">
        <f aca="false">$G102</f>
        <v>0.2681</v>
      </c>
      <c r="U102" s="63" t="n">
        <f aca="false">S102*T102*U$7</f>
        <v>0</v>
      </c>
      <c r="V102" s="10" t="n">
        <v>0</v>
      </c>
      <c r="W102" s="43" t="n">
        <f aca="false">$G102</f>
        <v>0.2681</v>
      </c>
      <c r="X102" s="63" t="n">
        <f aca="false">V102*W102*X$7</f>
        <v>0</v>
      </c>
      <c r="Y102" s="10" t="n">
        <v>0</v>
      </c>
      <c r="Z102" s="43" t="n">
        <f aca="false">$G102</f>
        <v>0.2681</v>
      </c>
      <c r="AA102" s="63" t="n">
        <f aca="false">Y102*Z102*AA$7</f>
        <v>0</v>
      </c>
      <c r="AB102" s="10" t="n">
        <v>0</v>
      </c>
      <c r="AC102" s="43" t="n">
        <f aca="false">$G102</f>
        <v>0.2681</v>
      </c>
      <c r="AD102" s="63" t="n">
        <f aca="false">AB102*AC102*AD$7</f>
        <v>0</v>
      </c>
      <c r="AE102" s="10" t="n">
        <v>0</v>
      </c>
      <c r="AF102" s="43" t="n">
        <f aca="false">$G102</f>
        <v>0.2681</v>
      </c>
      <c r="AG102" s="63" t="n">
        <f aca="false">AE102*AF102*AG$7</f>
        <v>0</v>
      </c>
      <c r="AH102" s="10" t="n">
        <v>0</v>
      </c>
      <c r="AI102" s="43" t="n">
        <f aca="false">$G102</f>
        <v>0.2681</v>
      </c>
      <c r="AJ102" s="63" t="n">
        <f aca="false">AH102*AI102*AJ$7</f>
        <v>0</v>
      </c>
      <c r="AK102" s="10" t="n">
        <v>0</v>
      </c>
      <c r="AL102" s="43" t="n">
        <f aca="false">$G102</f>
        <v>0.2681</v>
      </c>
      <c r="AM102" s="63" t="n">
        <f aca="false">AK102*AL102*AM$7</f>
        <v>0</v>
      </c>
      <c r="AN102" s="10" t="n">
        <v>0</v>
      </c>
      <c r="AO102" s="43" t="n">
        <f aca="false">$G102</f>
        <v>0.2681</v>
      </c>
      <c r="AP102" s="63" t="n">
        <f aca="false">AN102*AO102*AP$7</f>
        <v>0</v>
      </c>
      <c r="AQ102" s="10" t="n">
        <v>0</v>
      </c>
      <c r="AR102" s="43" t="n">
        <f aca="false">$G102</f>
        <v>0.2681</v>
      </c>
      <c r="AS102" s="63" t="n">
        <f aca="false">AQ102*AR102*AS$7</f>
        <v>0</v>
      </c>
      <c r="AT102" s="63"/>
      <c r="AU102" s="183"/>
      <c r="AV102" s="800" t="n">
        <f aca="false">AS102+AP102+AM102+AJ102+AG102+AD102+AA102+X102+U102+R102+O102+L102</f>
        <v>158179</v>
      </c>
      <c r="AW102" s="829"/>
      <c r="AX102" s="183"/>
      <c r="AY102" s="829"/>
      <c r="AZ102" s="183"/>
      <c r="BA102" s="183"/>
      <c r="BB102" s="829"/>
      <c r="BC102" s="183"/>
      <c r="BD102" s="183"/>
      <c r="BE102" s="183"/>
      <c r="BF102" s="183"/>
      <c r="BG102" s="183"/>
    </row>
    <row r="103" customFormat="false" ht="12.75" hidden="true" customHeight="false" outlineLevel="0" collapsed="false">
      <c r="A103" s="94" t="n">
        <v>21165</v>
      </c>
      <c r="B103" s="94" t="s">
        <v>675</v>
      </c>
      <c r="C103" s="183" t="n">
        <v>2002</v>
      </c>
      <c r="D103" s="681" t="s">
        <v>673</v>
      </c>
      <c r="E103" s="95" t="n">
        <v>39172</v>
      </c>
      <c r="F103" s="615" t="n">
        <v>150000</v>
      </c>
      <c r="G103" s="93" t="n">
        <f aca="false">0.3138-0.0443</f>
        <v>0.2695</v>
      </c>
      <c r="H103" s="663" t="n">
        <v>0.0254</v>
      </c>
      <c r="I103" s="43" t="n">
        <f aca="false">SUM(G103:H103)</f>
        <v>0.2949</v>
      </c>
      <c r="J103" s="10" t="n">
        <f aca="false">$F103</f>
        <v>150000</v>
      </c>
      <c r="K103" s="43" t="n">
        <f aca="false">$G103</f>
        <v>0.2695</v>
      </c>
      <c r="L103" s="63" t="n">
        <f aca="false">J103*K103*L$7</f>
        <v>1253175</v>
      </c>
      <c r="M103" s="10" t="n">
        <f aca="false">$F103</f>
        <v>150000</v>
      </c>
      <c r="N103" s="43" t="n">
        <f aca="false">$G103</f>
        <v>0.2695</v>
      </c>
      <c r="O103" s="63" t="n">
        <f aca="false">M103*N103*O$7</f>
        <v>1131900</v>
      </c>
      <c r="P103" s="10" t="n">
        <f aca="false">$F103</f>
        <v>150000</v>
      </c>
      <c r="Q103" s="43" t="n">
        <f aca="false">$G103</f>
        <v>0.2695</v>
      </c>
      <c r="R103" s="63" t="n">
        <f aca="false">P103*Q103*R$7</f>
        <v>1253175</v>
      </c>
      <c r="S103" s="10" t="n">
        <f aca="false">$F103</f>
        <v>150000</v>
      </c>
      <c r="T103" s="43" t="n">
        <f aca="false">$G103</f>
        <v>0.2695</v>
      </c>
      <c r="U103" s="63" t="n">
        <f aca="false">S103*T103*U$7</f>
        <v>1212750</v>
      </c>
      <c r="V103" s="10" t="n">
        <f aca="false">$F103</f>
        <v>150000</v>
      </c>
      <c r="W103" s="43" t="n">
        <f aca="false">$G103</f>
        <v>0.2695</v>
      </c>
      <c r="X103" s="63" t="n">
        <f aca="false">V103*W103*X$7</f>
        <v>1253175</v>
      </c>
      <c r="Y103" s="10" t="n">
        <f aca="false">$F103</f>
        <v>150000</v>
      </c>
      <c r="Z103" s="43" t="n">
        <f aca="false">$G103</f>
        <v>0.2695</v>
      </c>
      <c r="AA103" s="63" t="n">
        <f aca="false">Y103*Z103*AA$7</f>
        <v>1212750</v>
      </c>
      <c r="AB103" s="10" t="n">
        <f aca="false">$F103</f>
        <v>150000</v>
      </c>
      <c r="AC103" s="43" t="n">
        <f aca="false">$G103</f>
        <v>0.2695</v>
      </c>
      <c r="AD103" s="63" t="n">
        <f aca="false">AB103*AC103*AD$7</f>
        <v>1253175</v>
      </c>
      <c r="AE103" s="10" t="n">
        <f aca="false">$F103</f>
        <v>150000</v>
      </c>
      <c r="AF103" s="43" t="n">
        <f aca="false">$G103</f>
        <v>0.2695</v>
      </c>
      <c r="AG103" s="63" t="n">
        <f aca="false">AE103*AF103*AG$7</f>
        <v>1253175</v>
      </c>
      <c r="AH103" s="10" t="n">
        <f aca="false">$F103</f>
        <v>150000</v>
      </c>
      <c r="AI103" s="43" t="n">
        <f aca="false">$G103</f>
        <v>0.2695</v>
      </c>
      <c r="AJ103" s="63" t="n">
        <f aca="false">AH103*AI103*AJ$7</f>
        <v>1212750</v>
      </c>
      <c r="AK103" s="10" t="n">
        <f aca="false">$F103</f>
        <v>150000</v>
      </c>
      <c r="AL103" s="43" t="n">
        <f aca="false">$G103</f>
        <v>0.2695</v>
      </c>
      <c r="AM103" s="63" t="n">
        <f aca="false">AK103*AL103*AM$7</f>
        <v>1253175</v>
      </c>
      <c r="AN103" s="10" t="n">
        <f aca="false">$F103</f>
        <v>150000</v>
      </c>
      <c r="AO103" s="43" t="n">
        <f aca="false">$G103</f>
        <v>0.2695</v>
      </c>
      <c r="AP103" s="63" t="n">
        <f aca="false">AN103*AO103*AP$7</f>
        <v>1212750</v>
      </c>
      <c r="AQ103" s="10" t="n">
        <f aca="false">$F103</f>
        <v>150000</v>
      </c>
      <c r="AR103" s="43" t="n">
        <f aca="false">$G103</f>
        <v>0.2695</v>
      </c>
      <c r="AS103" s="63" t="n">
        <f aca="false">AQ103*AR103*AS$7</f>
        <v>1253175</v>
      </c>
      <c r="AT103" s="63"/>
      <c r="AU103" s="183"/>
      <c r="AV103" s="800" t="n">
        <f aca="false">AS103+AP103+AM103+AJ103+AG103+AD103+AA103+X103+U103+R103+O103+L103</f>
        <v>14755125</v>
      </c>
      <c r="AW103" s="829"/>
      <c r="AX103" s="183"/>
      <c r="AY103" s="829"/>
      <c r="AZ103" s="183"/>
      <c r="BA103" s="183"/>
      <c r="BB103" s="829"/>
      <c r="BC103" s="183"/>
      <c r="BD103" s="183"/>
      <c r="BE103" s="183"/>
      <c r="BF103" s="183"/>
      <c r="BG103" s="183"/>
    </row>
    <row r="104" customFormat="false" ht="12.75" hidden="true" customHeight="false" outlineLevel="0" collapsed="false">
      <c r="A104" s="94" t="n">
        <v>26372</v>
      </c>
      <c r="B104" s="689" t="s">
        <v>624</v>
      </c>
      <c r="C104" s="183" t="n">
        <v>2002</v>
      </c>
      <c r="D104" s="681" t="s">
        <v>673</v>
      </c>
      <c r="E104" s="95" t="n">
        <v>39172</v>
      </c>
      <c r="F104" s="615" t="n">
        <v>25000</v>
      </c>
      <c r="G104" s="93" t="n">
        <f aca="false">0.3137-0.0443</f>
        <v>0.2694</v>
      </c>
      <c r="H104" s="663" t="n">
        <v>0.0254</v>
      </c>
      <c r="I104" s="43" t="n">
        <f aca="false">SUM(G104:H104)</f>
        <v>0.2948</v>
      </c>
      <c r="J104" s="10" t="n">
        <f aca="false">$F104</f>
        <v>25000</v>
      </c>
      <c r="K104" s="43" t="n">
        <f aca="false">$G104</f>
        <v>0.2694</v>
      </c>
      <c r="L104" s="63" t="n">
        <f aca="false">J104*K104*L$7</f>
        <v>208785</v>
      </c>
      <c r="M104" s="10" t="n">
        <f aca="false">$F104</f>
        <v>25000</v>
      </c>
      <c r="N104" s="43" t="n">
        <f aca="false">$G104</f>
        <v>0.2694</v>
      </c>
      <c r="O104" s="63" t="n">
        <f aca="false">M104*N104*O$7</f>
        <v>188580</v>
      </c>
      <c r="P104" s="10" t="n">
        <f aca="false">$F104</f>
        <v>25000</v>
      </c>
      <c r="Q104" s="43" t="n">
        <f aca="false">$G104</f>
        <v>0.2694</v>
      </c>
      <c r="R104" s="63" t="n">
        <f aca="false">P104*Q104*R$7</f>
        <v>208785</v>
      </c>
      <c r="S104" s="10" t="n">
        <f aca="false">$F104</f>
        <v>25000</v>
      </c>
      <c r="T104" s="43" t="n">
        <f aca="false">$G104</f>
        <v>0.2694</v>
      </c>
      <c r="U104" s="63" t="n">
        <f aca="false">S104*T104*U$7</f>
        <v>202050</v>
      </c>
      <c r="V104" s="10" t="n">
        <f aca="false">$F104</f>
        <v>25000</v>
      </c>
      <c r="W104" s="43" t="n">
        <f aca="false">$G104</f>
        <v>0.2694</v>
      </c>
      <c r="X104" s="63" t="n">
        <f aca="false">V104*W104*X$7</f>
        <v>208785</v>
      </c>
      <c r="Y104" s="10" t="n">
        <f aca="false">$F104</f>
        <v>25000</v>
      </c>
      <c r="Z104" s="43" t="n">
        <f aca="false">$G104</f>
        <v>0.2694</v>
      </c>
      <c r="AA104" s="63" t="n">
        <f aca="false">Y104*Z104*AA$7</f>
        <v>202050</v>
      </c>
      <c r="AB104" s="10" t="n">
        <f aca="false">$F104</f>
        <v>25000</v>
      </c>
      <c r="AC104" s="43" t="n">
        <f aca="false">$G104</f>
        <v>0.2694</v>
      </c>
      <c r="AD104" s="63" t="n">
        <f aca="false">AB104*AC104*AD$7</f>
        <v>208785</v>
      </c>
      <c r="AE104" s="10" t="n">
        <f aca="false">$F104</f>
        <v>25000</v>
      </c>
      <c r="AF104" s="43" t="n">
        <f aca="false">$G104</f>
        <v>0.2694</v>
      </c>
      <c r="AG104" s="63" t="n">
        <f aca="false">AE104*AF104*AG$7</f>
        <v>208785</v>
      </c>
      <c r="AH104" s="10" t="n">
        <f aca="false">$F104</f>
        <v>25000</v>
      </c>
      <c r="AI104" s="43" t="n">
        <f aca="false">$G104</f>
        <v>0.2694</v>
      </c>
      <c r="AJ104" s="63" t="n">
        <f aca="false">AH104*AI104*AJ$7</f>
        <v>202050</v>
      </c>
      <c r="AK104" s="10" t="n">
        <f aca="false">$F104</f>
        <v>25000</v>
      </c>
      <c r="AL104" s="43" t="n">
        <f aca="false">$G104</f>
        <v>0.2694</v>
      </c>
      <c r="AM104" s="63" t="n">
        <f aca="false">AK104*AL104*AM$7</f>
        <v>208785</v>
      </c>
      <c r="AN104" s="10" t="n">
        <f aca="false">$F104</f>
        <v>25000</v>
      </c>
      <c r="AO104" s="43" t="n">
        <f aca="false">$G104</f>
        <v>0.2694</v>
      </c>
      <c r="AP104" s="63" t="n">
        <f aca="false">AN104*AO104*AP$7</f>
        <v>202050</v>
      </c>
      <c r="AQ104" s="10" t="n">
        <f aca="false">$F104</f>
        <v>25000</v>
      </c>
      <c r="AR104" s="43" t="n">
        <f aca="false">$G104</f>
        <v>0.2694</v>
      </c>
      <c r="AS104" s="63" t="n">
        <f aca="false">AQ104*AR104*AS$7</f>
        <v>208785</v>
      </c>
      <c r="AT104" s="63"/>
      <c r="AU104" s="183"/>
      <c r="AV104" s="800" t="n">
        <f aca="false">AS104+AP104+AM104+AJ104+AG104+AD104+AA104+X104+U104+R104+O104+L104</f>
        <v>2458275</v>
      </c>
      <c r="AW104" s="829"/>
      <c r="AX104" s="183"/>
      <c r="AY104" s="829"/>
      <c r="AZ104" s="183"/>
      <c r="BA104" s="183"/>
      <c r="BB104" s="829"/>
      <c r="BC104" s="183"/>
      <c r="BD104" s="183"/>
      <c r="BE104" s="183"/>
      <c r="BF104" s="183"/>
      <c r="BG104" s="183"/>
    </row>
    <row r="105" customFormat="false" ht="12.75" hidden="true" customHeight="false" outlineLevel="0" collapsed="false">
      <c r="A105" s="94" t="n">
        <v>20822</v>
      </c>
      <c r="B105" s="94" t="s">
        <v>676</v>
      </c>
      <c r="C105" s="183" t="n">
        <v>2002</v>
      </c>
      <c r="D105" s="681" t="s">
        <v>673</v>
      </c>
      <c r="E105" s="95" t="n">
        <v>39141</v>
      </c>
      <c r="F105" s="615" t="n">
        <v>25000</v>
      </c>
      <c r="G105" s="93" t="n">
        <f aca="false">0.2096-0.0369</f>
        <v>0.1727</v>
      </c>
      <c r="H105" s="663" t="n">
        <v>0.0254</v>
      </c>
      <c r="I105" s="43" t="n">
        <f aca="false">SUM(G105:H105)</f>
        <v>0.1981</v>
      </c>
      <c r="J105" s="10" t="n">
        <f aca="false">$F105</f>
        <v>25000</v>
      </c>
      <c r="K105" s="43" t="n">
        <f aca="false">$G105</f>
        <v>0.1727</v>
      </c>
      <c r="L105" s="63" t="n">
        <f aca="false">J105*K105*L$7</f>
        <v>133842.5</v>
      </c>
      <c r="M105" s="10" t="n">
        <f aca="false">$F105</f>
        <v>25000</v>
      </c>
      <c r="N105" s="43" t="n">
        <f aca="false">$G105</f>
        <v>0.1727</v>
      </c>
      <c r="O105" s="63" t="n">
        <f aca="false">M105*N105*O$7</f>
        <v>120890</v>
      </c>
      <c r="P105" s="10" t="n">
        <f aca="false">$F105</f>
        <v>25000</v>
      </c>
      <c r="Q105" s="43" t="n">
        <f aca="false">$G105</f>
        <v>0.1727</v>
      </c>
      <c r="R105" s="63" t="n">
        <f aca="false">P105*Q105*R$7</f>
        <v>133842.5</v>
      </c>
      <c r="S105" s="10" t="n">
        <f aca="false">$F105</f>
        <v>25000</v>
      </c>
      <c r="T105" s="43" t="n">
        <f aca="false">$G105</f>
        <v>0.1727</v>
      </c>
      <c r="U105" s="63" t="n">
        <f aca="false">S105*T105*U$7</f>
        <v>129525</v>
      </c>
      <c r="V105" s="10" t="n">
        <f aca="false">$F105</f>
        <v>25000</v>
      </c>
      <c r="W105" s="43" t="n">
        <f aca="false">$G105</f>
        <v>0.1727</v>
      </c>
      <c r="X105" s="63" t="n">
        <f aca="false">V105*W105*X$7</f>
        <v>133842.5</v>
      </c>
      <c r="Y105" s="10" t="n">
        <f aca="false">$F105</f>
        <v>25000</v>
      </c>
      <c r="Z105" s="43" t="n">
        <f aca="false">$G105</f>
        <v>0.1727</v>
      </c>
      <c r="AA105" s="63" t="n">
        <f aca="false">Y105*Z105*AA$7</f>
        <v>129525</v>
      </c>
      <c r="AB105" s="10" t="n">
        <f aca="false">$F105</f>
        <v>25000</v>
      </c>
      <c r="AC105" s="43" t="n">
        <f aca="false">$G105</f>
        <v>0.1727</v>
      </c>
      <c r="AD105" s="63" t="n">
        <f aca="false">AB105*AC105*AD$7</f>
        <v>133842.5</v>
      </c>
      <c r="AE105" s="10" t="n">
        <f aca="false">$F105</f>
        <v>25000</v>
      </c>
      <c r="AF105" s="43" t="n">
        <f aca="false">$G105</f>
        <v>0.1727</v>
      </c>
      <c r="AG105" s="63" t="n">
        <f aca="false">AE105*AF105*AG$7</f>
        <v>133842.5</v>
      </c>
      <c r="AH105" s="10" t="n">
        <f aca="false">$F105</f>
        <v>25000</v>
      </c>
      <c r="AI105" s="43" t="n">
        <f aca="false">$G105</f>
        <v>0.1727</v>
      </c>
      <c r="AJ105" s="63" t="n">
        <f aca="false">AH105*AI105*AJ$7</f>
        <v>129525</v>
      </c>
      <c r="AK105" s="10" t="n">
        <f aca="false">$F105</f>
        <v>25000</v>
      </c>
      <c r="AL105" s="43" t="n">
        <f aca="false">$G105</f>
        <v>0.1727</v>
      </c>
      <c r="AM105" s="63" t="n">
        <f aca="false">AK105*AL105*AM$7</f>
        <v>133842.5</v>
      </c>
      <c r="AN105" s="10" t="n">
        <f aca="false">$F105</f>
        <v>25000</v>
      </c>
      <c r="AO105" s="43" t="n">
        <f aca="false">$G105</f>
        <v>0.1727</v>
      </c>
      <c r="AP105" s="63" t="n">
        <f aca="false">AN105*AO105*AP$7</f>
        <v>129525</v>
      </c>
      <c r="AQ105" s="10" t="n">
        <f aca="false">$F105</f>
        <v>25000</v>
      </c>
      <c r="AR105" s="43" t="n">
        <f aca="false">$G105</f>
        <v>0.1727</v>
      </c>
      <c r="AS105" s="63" t="n">
        <f aca="false">AQ105*AR105*AS$7</f>
        <v>133842.5</v>
      </c>
      <c r="AT105" s="63"/>
      <c r="AU105" s="183"/>
      <c r="AV105" s="800" t="n">
        <f aca="false">AS105+AP105+AM105+AJ105+AG105+AD105+AA105+X105+U105+R105+O105+L105</f>
        <v>1575887.5</v>
      </c>
      <c r="AW105" s="829"/>
      <c r="AX105" s="183"/>
      <c r="AY105" s="829"/>
      <c r="AZ105" s="183"/>
      <c r="BA105" s="183"/>
      <c r="BB105" s="829"/>
      <c r="BC105" s="183"/>
      <c r="BD105" s="183"/>
      <c r="BE105" s="183"/>
      <c r="BF105" s="183"/>
      <c r="BG105" s="183"/>
    </row>
    <row r="106" customFormat="false" ht="12.75" hidden="true" customHeight="false" outlineLevel="0" collapsed="false">
      <c r="A106" s="94" t="n">
        <v>26678</v>
      </c>
      <c r="B106" s="620" t="s">
        <v>626</v>
      </c>
      <c r="C106" s="183" t="n">
        <v>2002</v>
      </c>
      <c r="D106" s="681" t="s">
        <v>673</v>
      </c>
      <c r="E106" s="95" t="n">
        <v>39172</v>
      </c>
      <c r="F106" s="615" t="n">
        <v>25000</v>
      </c>
      <c r="G106" s="93" t="n">
        <f aca="false">0.3124-0.0443</f>
        <v>0.2681</v>
      </c>
      <c r="H106" s="663" t="n">
        <v>0.0254</v>
      </c>
      <c r="I106" s="43" t="n">
        <f aca="false">SUM(G106:H106)</f>
        <v>0.2935</v>
      </c>
      <c r="J106" s="10" t="n">
        <f aca="false">$F106</f>
        <v>25000</v>
      </c>
      <c r="K106" s="43" t="n">
        <f aca="false">$G106</f>
        <v>0.2681</v>
      </c>
      <c r="L106" s="63" t="n">
        <f aca="false">J106*K106*L$7</f>
        <v>207777.5</v>
      </c>
      <c r="M106" s="10" t="n">
        <f aca="false">$F106</f>
        <v>25000</v>
      </c>
      <c r="N106" s="43" t="n">
        <f aca="false">$G106</f>
        <v>0.2681</v>
      </c>
      <c r="O106" s="63" t="n">
        <f aca="false">M106*N106*O$7</f>
        <v>187670</v>
      </c>
      <c r="P106" s="10" t="n">
        <f aca="false">$F106</f>
        <v>25000</v>
      </c>
      <c r="Q106" s="43" t="n">
        <f aca="false">$G106</f>
        <v>0.2681</v>
      </c>
      <c r="R106" s="63" t="n">
        <f aca="false">P106*Q106*R$7</f>
        <v>207777.5</v>
      </c>
      <c r="S106" s="10" t="n">
        <f aca="false">$F106</f>
        <v>25000</v>
      </c>
      <c r="T106" s="43" t="n">
        <f aca="false">$G106</f>
        <v>0.2681</v>
      </c>
      <c r="U106" s="63" t="n">
        <f aca="false">S106*T106*U$7</f>
        <v>201075</v>
      </c>
      <c r="V106" s="10" t="n">
        <f aca="false">$F106</f>
        <v>25000</v>
      </c>
      <c r="W106" s="43" t="n">
        <f aca="false">$G106</f>
        <v>0.2681</v>
      </c>
      <c r="X106" s="63" t="n">
        <f aca="false">V106*W106*X$7</f>
        <v>207777.5</v>
      </c>
      <c r="Y106" s="10" t="n">
        <f aca="false">$F106</f>
        <v>25000</v>
      </c>
      <c r="Z106" s="43" t="n">
        <f aca="false">$G106</f>
        <v>0.2681</v>
      </c>
      <c r="AA106" s="63" t="n">
        <f aca="false">Y106*Z106*AA$7</f>
        <v>201075</v>
      </c>
      <c r="AB106" s="10" t="n">
        <f aca="false">$F106</f>
        <v>25000</v>
      </c>
      <c r="AC106" s="43" t="n">
        <f aca="false">$G106</f>
        <v>0.2681</v>
      </c>
      <c r="AD106" s="63" t="n">
        <f aca="false">AB106*AC106*AD$7</f>
        <v>207777.5</v>
      </c>
      <c r="AE106" s="10" t="n">
        <f aca="false">$F106</f>
        <v>25000</v>
      </c>
      <c r="AF106" s="43" t="n">
        <f aca="false">$G106</f>
        <v>0.2681</v>
      </c>
      <c r="AG106" s="63" t="n">
        <f aca="false">AE106*AF106*AG$7</f>
        <v>207777.5</v>
      </c>
      <c r="AH106" s="10" t="n">
        <f aca="false">$F106</f>
        <v>25000</v>
      </c>
      <c r="AI106" s="43" t="n">
        <f aca="false">$G106</f>
        <v>0.2681</v>
      </c>
      <c r="AJ106" s="63" t="n">
        <f aca="false">AH106*AI106*AJ$7</f>
        <v>201075</v>
      </c>
      <c r="AK106" s="10" t="n">
        <f aca="false">$F106</f>
        <v>25000</v>
      </c>
      <c r="AL106" s="43" t="n">
        <f aca="false">$G106</f>
        <v>0.2681</v>
      </c>
      <c r="AM106" s="63" t="n">
        <f aca="false">AK106*AL106*AM$7</f>
        <v>207777.5</v>
      </c>
      <c r="AN106" s="10" t="n">
        <f aca="false">$F106</f>
        <v>25000</v>
      </c>
      <c r="AO106" s="43" t="n">
        <f aca="false">$G106</f>
        <v>0.2681</v>
      </c>
      <c r="AP106" s="63" t="n">
        <f aca="false">AN106*AO106*AP$7</f>
        <v>201075</v>
      </c>
      <c r="AQ106" s="10" t="n">
        <f aca="false">$F106</f>
        <v>25000</v>
      </c>
      <c r="AR106" s="43" t="n">
        <f aca="false">$G106</f>
        <v>0.2681</v>
      </c>
      <c r="AS106" s="63" t="n">
        <f aca="false">AQ106*AR106*AS$7</f>
        <v>207777.5</v>
      </c>
      <c r="AT106" s="63"/>
      <c r="AU106" s="183"/>
      <c r="AV106" s="800" t="n">
        <f aca="false">AS106+AP106+AM106+AJ106+AG106+AD106+AA106+X106+U106+R106+O106+L106</f>
        <v>2446412.5</v>
      </c>
      <c r="AW106" s="829"/>
      <c r="AX106" s="183"/>
      <c r="AY106" s="829"/>
      <c r="AZ106" s="183"/>
      <c r="BA106" s="183"/>
      <c r="BB106" s="829"/>
      <c r="BC106" s="183"/>
      <c r="BD106" s="183"/>
      <c r="BE106" s="183"/>
      <c r="BF106" s="183"/>
      <c r="BG106" s="183"/>
    </row>
    <row r="107" customFormat="false" ht="12.75" hidden="true" customHeight="false" outlineLevel="0" collapsed="false">
      <c r="A107" s="94" t="n">
        <v>27583</v>
      </c>
      <c r="B107" s="620" t="s">
        <v>678</v>
      </c>
      <c r="C107" s="183" t="n">
        <v>2002</v>
      </c>
      <c r="D107" s="681" t="s">
        <v>679</v>
      </c>
      <c r="E107" s="95" t="s">
        <v>680</v>
      </c>
      <c r="F107" s="615" t="n">
        <v>1300</v>
      </c>
      <c r="G107" s="93" t="n">
        <v>0.2289</v>
      </c>
      <c r="H107" s="663" t="n">
        <v>0.0153</v>
      </c>
      <c r="I107" s="43" t="n">
        <f aca="false">SUM(G107:H107)</f>
        <v>0.2442</v>
      </c>
      <c r="J107" s="10" t="n">
        <f aca="false">$F107</f>
        <v>1300</v>
      </c>
      <c r="K107" s="43" t="n">
        <f aca="false">$G107</f>
        <v>0.2289</v>
      </c>
      <c r="L107" s="63" t="n">
        <f aca="false">J107*K107*L$7</f>
        <v>9224.67</v>
      </c>
      <c r="M107" s="10" t="n">
        <f aca="false">$F107</f>
        <v>1300</v>
      </c>
      <c r="N107" s="43" t="n">
        <f aca="false">$G107</f>
        <v>0.2289</v>
      </c>
      <c r="O107" s="63" t="n">
        <f aca="false">M107*N107*O$7</f>
        <v>8331.96</v>
      </c>
      <c r="P107" s="10" t="n">
        <f aca="false">$F107</f>
        <v>1300</v>
      </c>
      <c r="Q107" s="43" t="n">
        <f aca="false">$G107</f>
        <v>0.2289</v>
      </c>
      <c r="R107" s="63" t="n">
        <f aca="false">P107*Q107*R$7</f>
        <v>9224.67</v>
      </c>
      <c r="S107" s="10" t="n">
        <f aca="false">$F107</f>
        <v>1300</v>
      </c>
      <c r="T107" s="43" t="n">
        <f aca="false">$G107</f>
        <v>0.2289</v>
      </c>
      <c r="U107" s="63" t="n">
        <f aca="false">S107*T107*U$7</f>
        <v>8927.1</v>
      </c>
      <c r="V107" s="10" t="n">
        <f aca="false">$F107</f>
        <v>1300</v>
      </c>
      <c r="W107" s="43" t="n">
        <f aca="false">$G107</f>
        <v>0.2289</v>
      </c>
      <c r="X107" s="63" t="n">
        <f aca="false">V107*W107*X$7</f>
        <v>9224.67</v>
      </c>
      <c r="Y107" s="10" t="n">
        <v>0</v>
      </c>
      <c r="Z107" s="43" t="n">
        <f aca="false">$G107</f>
        <v>0.2289</v>
      </c>
      <c r="AA107" s="63" t="n">
        <f aca="false">Y107*Z107*AA$7</f>
        <v>0</v>
      </c>
      <c r="AB107" s="10" t="n">
        <v>0</v>
      </c>
      <c r="AC107" s="43" t="n">
        <f aca="false">$G107</f>
        <v>0.2289</v>
      </c>
      <c r="AD107" s="63" t="n">
        <f aca="false">AB107*AC107*AD$7</f>
        <v>0</v>
      </c>
      <c r="AE107" s="10" t="n">
        <v>0</v>
      </c>
      <c r="AF107" s="43" t="n">
        <f aca="false">$G107</f>
        <v>0.2289</v>
      </c>
      <c r="AG107" s="63" t="n">
        <f aca="false">AE107*AF107*AG$7</f>
        <v>0</v>
      </c>
      <c r="AH107" s="10" t="n">
        <v>0</v>
      </c>
      <c r="AI107" s="43" t="n">
        <f aca="false">$G107</f>
        <v>0.2289</v>
      </c>
      <c r="AJ107" s="63" t="n">
        <f aca="false">AH107*AI107*AJ$7</f>
        <v>0</v>
      </c>
      <c r="AK107" s="10" t="n">
        <v>0</v>
      </c>
      <c r="AL107" s="43" t="n">
        <f aca="false">$G107</f>
        <v>0.2289</v>
      </c>
      <c r="AM107" s="63" t="n">
        <f aca="false">AK107*AL107*AM$7</f>
        <v>0</v>
      </c>
      <c r="AN107" s="10" t="n">
        <v>0</v>
      </c>
      <c r="AO107" s="43" t="n">
        <f aca="false">$G107</f>
        <v>0.2289</v>
      </c>
      <c r="AP107" s="63" t="n">
        <f aca="false">AN107*AO107*AP$7</f>
        <v>0</v>
      </c>
      <c r="AQ107" s="10" t="n">
        <v>0</v>
      </c>
      <c r="AR107" s="43" t="n">
        <f aca="false">$G107</f>
        <v>0.2289</v>
      </c>
      <c r="AS107" s="63" t="n">
        <f aca="false">AQ107*AR107*AS$7</f>
        <v>0</v>
      </c>
      <c r="AT107" s="63"/>
      <c r="AU107" s="183"/>
      <c r="AV107" s="800" t="n">
        <f aca="false">AS107+AP107+AM107+AJ107+AG107+AD107+AA107+X107+U107+R107+O107+L107</f>
        <v>44933.07</v>
      </c>
      <c r="AW107" s="829"/>
      <c r="AX107" s="183"/>
      <c r="AY107" s="829"/>
      <c r="AZ107" s="183"/>
      <c r="BA107" s="183"/>
      <c r="BB107" s="829"/>
      <c r="BC107" s="183"/>
      <c r="BD107" s="183"/>
      <c r="BE107" s="183"/>
      <c r="BF107" s="183"/>
      <c r="BG107" s="183"/>
    </row>
    <row r="108" customFormat="false" ht="12.75" hidden="true" customHeight="false" outlineLevel="0" collapsed="false">
      <c r="A108" s="692"/>
      <c r="B108" s="692"/>
      <c r="C108" s="183"/>
      <c r="D108" s="589"/>
      <c r="E108" s="83"/>
      <c r="F108" s="638"/>
      <c r="G108" s="93"/>
      <c r="H108" s="93"/>
      <c r="J108" s="10"/>
      <c r="L108" s="63"/>
      <c r="M108" s="10"/>
      <c r="N108" s="43"/>
      <c r="O108" s="63"/>
      <c r="P108" s="10"/>
      <c r="Q108" s="43"/>
      <c r="R108" s="63"/>
      <c r="S108" s="10"/>
      <c r="T108" s="43"/>
      <c r="U108" s="63"/>
      <c r="V108" s="10"/>
      <c r="W108" s="43"/>
      <c r="X108" s="63"/>
      <c r="Y108" s="10"/>
      <c r="Z108" s="43"/>
      <c r="AA108" s="63"/>
      <c r="AB108" s="10"/>
      <c r="AC108" s="43"/>
      <c r="AD108" s="63"/>
      <c r="AE108" s="10"/>
      <c r="AF108" s="43"/>
      <c r="AG108" s="63"/>
      <c r="AH108" s="10"/>
      <c r="AI108" s="43"/>
      <c r="AJ108" s="63"/>
      <c r="AK108" s="10"/>
      <c r="AL108" s="43"/>
      <c r="AM108" s="63"/>
      <c r="AN108" s="10"/>
      <c r="AO108" s="43"/>
      <c r="AP108" s="63"/>
      <c r="AQ108" s="10"/>
      <c r="AR108" s="43"/>
      <c r="AS108" s="63"/>
      <c r="AT108" s="63"/>
      <c r="AU108" s="183"/>
      <c r="AV108" s="800"/>
      <c r="AW108" s="829"/>
      <c r="AX108" s="183"/>
      <c r="AY108" s="829"/>
      <c r="AZ108" s="183"/>
      <c r="BA108" s="183"/>
      <c r="BB108" s="829"/>
      <c r="BC108" s="183"/>
      <c r="BD108" s="183"/>
      <c r="BE108" s="183"/>
      <c r="BF108" s="183"/>
      <c r="BG108" s="183"/>
    </row>
    <row r="109" customFormat="false" ht="12.75" hidden="true" customHeight="false" outlineLevel="0" collapsed="false">
      <c r="A109" s="644" t="s">
        <v>584</v>
      </c>
      <c r="B109" s="644" t="s">
        <v>584</v>
      </c>
      <c r="C109" s="96"/>
      <c r="D109" s="96"/>
      <c r="E109" s="95"/>
      <c r="F109" s="780"/>
      <c r="J109" s="10"/>
      <c r="L109" s="63"/>
      <c r="M109" s="10"/>
      <c r="N109" s="43"/>
      <c r="O109" s="63"/>
      <c r="P109" s="10"/>
      <c r="Q109" s="43"/>
      <c r="R109" s="63"/>
      <c r="S109" s="10"/>
      <c r="T109" s="43"/>
      <c r="U109" s="63"/>
      <c r="V109" s="10"/>
      <c r="W109" s="43"/>
      <c r="X109" s="63"/>
      <c r="Y109" s="10"/>
      <c r="Z109" s="43"/>
      <c r="AA109" s="63"/>
      <c r="AB109" s="10"/>
      <c r="AC109" s="43"/>
      <c r="AD109" s="63"/>
      <c r="AE109" s="10"/>
      <c r="AF109" s="43"/>
      <c r="AG109" s="63"/>
      <c r="AH109" s="10"/>
      <c r="AI109" s="43"/>
      <c r="AJ109" s="63"/>
      <c r="AK109" s="10"/>
      <c r="AL109" s="43"/>
      <c r="AM109" s="63"/>
      <c r="AN109" s="10"/>
      <c r="AO109" s="43"/>
      <c r="AP109" s="63"/>
      <c r="AQ109" s="10"/>
      <c r="AR109" s="43"/>
      <c r="AS109" s="63"/>
      <c r="AT109" s="63"/>
      <c r="AU109" s="183"/>
      <c r="AV109" s="800"/>
      <c r="AW109" s="829"/>
      <c r="AX109" s="800"/>
      <c r="AY109" s="829"/>
      <c r="AZ109" s="183"/>
      <c r="BA109" s="183"/>
      <c r="BB109" s="829"/>
      <c r="BC109" s="183"/>
      <c r="BD109" s="183"/>
      <c r="BE109" s="183"/>
      <c r="BF109" s="183"/>
      <c r="BG109" s="183"/>
    </row>
    <row r="110" customFormat="false" ht="12.75" hidden="true" customHeight="false" outlineLevel="0" collapsed="false">
      <c r="A110" s="94" t="n">
        <v>20715</v>
      </c>
      <c r="B110" s="94" t="s">
        <v>149</v>
      </c>
      <c r="C110" s="183" t="n">
        <v>2002</v>
      </c>
      <c r="D110" s="681" t="s">
        <v>516</v>
      </c>
      <c r="E110" s="95" t="n">
        <v>38656</v>
      </c>
      <c r="F110" s="615" t="n">
        <v>200000</v>
      </c>
      <c r="G110" s="93" t="n">
        <v>0.1052</v>
      </c>
      <c r="H110" s="663" t="n">
        <v>0.0011</v>
      </c>
      <c r="I110" s="43" t="n">
        <f aca="false">SUM(G110:H110)</f>
        <v>0.1063</v>
      </c>
      <c r="J110" s="10" t="n">
        <f aca="false">$F110</f>
        <v>200000</v>
      </c>
      <c r="K110" s="43" t="n">
        <f aca="false">$G110</f>
        <v>0.1052</v>
      </c>
      <c r="L110" s="63" t="n">
        <f aca="false">J110*K110*L$7</f>
        <v>652240</v>
      </c>
      <c r="M110" s="10" t="n">
        <f aca="false">$F110</f>
        <v>200000</v>
      </c>
      <c r="N110" s="43" t="n">
        <f aca="false">$G110</f>
        <v>0.1052</v>
      </c>
      <c r="O110" s="63" t="n">
        <f aca="false">M110*N110*O$7</f>
        <v>589120</v>
      </c>
      <c r="P110" s="10" t="n">
        <f aca="false">$F110</f>
        <v>200000</v>
      </c>
      <c r="Q110" s="43" t="n">
        <f aca="false">$G110</f>
        <v>0.1052</v>
      </c>
      <c r="R110" s="63" t="n">
        <f aca="false">P110*Q110*R$7</f>
        <v>652240</v>
      </c>
      <c r="S110" s="10" t="n">
        <f aca="false">$F110</f>
        <v>200000</v>
      </c>
      <c r="T110" s="43" t="n">
        <f aca="false">$G110</f>
        <v>0.1052</v>
      </c>
      <c r="U110" s="63" t="n">
        <f aca="false">S110*T110*U$7</f>
        <v>631200</v>
      </c>
      <c r="V110" s="10" t="n">
        <f aca="false">$F110</f>
        <v>200000</v>
      </c>
      <c r="W110" s="43" t="n">
        <f aca="false">$G110</f>
        <v>0.1052</v>
      </c>
      <c r="X110" s="63" t="n">
        <f aca="false">V110*W110*X$7</f>
        <v>652240</v>
      </c>
      <c r="Y110" s="10" t="n">
        <f aca="false">$F110</f>
        <v>200000</v>
      </c>
      <c r="Z110" s="43" t="n">
        <f aca="false">$G110</f>
        <v>0.1052</v>
      </c>
      <c r="AA110" s="63" t="n">
        <f aca="false">Y110*Z110*AA$7</f>
        <v>631200</v>
      </c>
      <c r="AB110" s="10" t="n">
        <f aca="false">$F110</f>
        <v>200000</v>
      </c>
      <c r="AC110" s="43" t="n">
        <f aca="false">$G110</f>
        <v>0.1052</v>
      </c>
      <c r="AD110" s="63" t="n">
        <f aca="false">AB110*AC110*AD$7</f>
        <v>652240</v>
      </c>
      <c r="AE110" s="10" t="n">
        <f aca="false">$F110</f>
        <v>200000</v>
      </c>
      <c r="AF110" s="43" t="n">
        <f aca="false">$G110</f>
        <v>0.1052</v>
      </c>
      <c r="AG110" s="63" t="n">
        <f aca="false">AE110*AF110*AG$7</f>
        <v>652240</v>
      </c>
      <c r="AH110" s="10" t="n">
        <f aca="false">$F110</f>
        <v>200000</v>
      </c>
      <c r="AI110" s="43" t="n">
        <f aca="false">$G110</f>
        <v>0.1052</v>
      </c>
      <c r="AJ110" s="63" t="n">
        <f aca="false">AH110*AI110*AJ$7</f>
        <v>631200</v>
      </c>
      <c r="AK110" s="10" t="n">
        <f aca="false">$F110</f>
        <v>200000</v>
      </c>
      <c r="AL110" s="43" t="n">
        <f aca="false">$G110</f>
        <v>0.1052</v>
      </c>
      <c r="AM110" s="63" t="n">
        <f aca="false">AK110*AL110*AM$7</f>
        <v>652240</v>
      </c>
      <c r="AN110" s="10" t="n">
        <f aca="false">$F110</f>
        <v>200000</v>
      </c>
      <c r="AO110" s="43" t="n">
        <f aca="false">$G110</f>
        <v>0.1052</v>
      </c>
      <c r="AP110" s="63" t="n">
        <f aca="false">AN110*AO110*AP$7</f>
        <v>631200</v>
      </c>
      <c r="AQ110" s="10" t="n">
        <f aca="false">$F110</f>
        <v>200000</v>
      </c>
      <c r="AR110" s="43" t="n">
        <f aca="false">$G110</f>
        <v>0.1052</v>
      </c>
      <c r="AS110" s="63" t="n">
        <f aca="false">AQ110*AR110*AS$7</f>
        <v>652240</v>
      </c>
      <c r="AT110" s="63"/>
      <c r="AU110" s="183"/>
      <c r="AV110" s="800" t="n">
        <f aca="false">AS110+AP110+AM110+AJ110+AG110+AD110+AA110+X110+U110+R110+O110+L110</f>
        <v>7679600</v>
      </c>
      <c r="AW110" s="829"/>
      <c r="AX110" s="800"/>
      <c r="AY110" s="829"/>
      <c r="AZ110" s="183"/>
      <c r="BA110" s="183"/>
      <c r="BB110" s="829"/>
      <c r="BC110" s="183"/>
      <c r="BD110" s="183"/>
      <c r="BE110" s="183"/>
      <c r="BF110" s="183"/>
      <c r="BG110" s="183"/>
    </row>
    <row r="111" customFormat="false" ht="12.75" hidden="true" customHeight="false" outlineLevel="0" collapsed="false">
      <c r="A111" s="94" t="n">
        <v>20835</v>
      </c>
      <c r="B111" s="94" t="s">
        <v>614</v>
      </c>
      <c r="C111" s="183" t="n">
        <v>2002</v>
      </c>
      <c r="D111" s="681" t="s">
        <v>615</v>
      </c>
      <c r="E111" s="95" t="n">
        <v>37315</v>
      </c>
      <c r="F111" s="615" t="n">
        <v>20000</v>
      </c>
      <c r="G111" s="93" t="n">
        <v>0.1052</v>
      </c>
      <c r="H111" s="663" t="n">
        <v>0.0011</v>
      </c>
      <c r="I111" s="43" t="n">
        <f aca="false">SUM(G111:H111)</f>
        <v>0.1063</v>
      </c>
      <c r="J111" s="10" t="n">
        <f aca="false">$F111</f>
        <v>20000</v>
      </c>
      <c r="K111" s="43" t="n">
        <f aca="false">$G111</f>
        <v>0.1052</v>
      </c>
      <c r="L111" s="63" t="n">
        <f aca="false">J111*K111*L$7</f>
        <v>65224</v>
      </c>
      <c r="M111" s="10" t="n">
        <f aca="false">$F111</f>
        <v>20000</v>
      </c>
      <c r="N111" s="43" t="n">
        <f aca="false">$G111</f>
        <v>0.1052</v>
      </c>
      <c r="O111" s="63" t="n">
        <f aca="false">M111*N111*O$7</f>
        <v>58912</v>
      </c>
      <c r="P111" s="10" t="n">
        <f aca="false">$F111</f>
        <v>20000</v>
      </c>
      <c r="Q111" s="43" t="n">
        <f aca="false">$G111</f>
        <v>0.1052</v>
      </c>
      <c r="R111" s="63" t="n">
        <f aca="false">P111*Q111*R$7</f>
        <v>65224</v>
      </c>
      <c r="S111" s="10" t="n">
        <f aca="false">$F111</f>
        <v>20000</v>
      </c>
      <c r="T111" s="43" t="n">
        <f aca="false">$G111</f>
        <v>0.1052</v>
      </c>
      <c r="U111" s="63" t="n">
        <f aca="false">S111*T111*U$7</f>
        <v>63120</v>
      </c>
      <c r="V111" s="10" t="n">
        <f aca="false">$F111</f>
        <v>20000</v>
      </c>
      <c r="W111" s="43" t="n">
        <f aca="false">$G111</f>
        <v>0.1052</v>
      </c>
      <c r="X111" s="63" t="n">
        <f aca="false">V111*W111*X$7</f>
        <v>65224</v>
      </c>
      <c r="Y111" s="10" t="n">
        <f aca="false">$F111</f>
        <v>20000</v>
      </c>
      <c r="Z111" s="43" t="n">
        <f aca="false">$G111</f>
        <v>0.1052</v>
      </c>
      <c r="AA111" s="63" t="n">
        <f aca="false">Y111*Z111*AA$7</f>
        <v>63120</v>
      </c>
      <c r="AB111" s="10" t="n">
        <f aca="false">$F111</f>
        <v>20000</v>
      </c>
      <c r="AC111" s="43" t="n">
        <f aca="false">$G111</f>
        <v>0.1052</v>
      </c>
      <c r="AD111" s="63" t="n">
        <f aca="false">AB111*AC111*AD$7</f>
        <v>65224</v>
      </c>
      <c r="AE111" s="10" t="n">
        <f aca="false">$F111</f>
        <v>20000</v>
      </c>
      <c r="AF111" s="43" t="n">
        <f aca="false">$G111</f>
        <v>0.1052</v>
      </c>
      <c r="AG111" s="63" t="n">
        <f aca="false">AE111*AF111*AG$7</f>
        <v>65224</v>
      </c>
      <c r="AH111" s="10" t="n">
        <f aca="false">$F111</f>
        <v>20000</v>
      </c>
      <c r="AI111" s="43" t="n">
        <f aca="false">$G111</f>
        <v>0.1052</v>
      </c>
      <c r="AJ111" s="63" t="n">
        <f aca="false">AH111*AI111*AJ$7</f>
        <v>63120</v>
      </c>
      <c r="AK111" s="10" t="n">
        <f aca="false">$F111</f>
        <v>20000</v>
      </c>
      <c r="AL111" s="43" t="n">
        <f aca="false">$G111</f>
        <v>0.1052</v>
      </c>
      <c r="AM111" s="63" t="n">
        <f aca="false">AK111*AL111*AM$7</f>
        <v>65224</v>
      </c>
      <c r="AN111" s="10" t="n">
        <f aca="false">$F111</f>
        <v>20000</v>
      </c>
      <c r="AO111" s="43" t="n">
        <f aca="false">$G111</f>
        <v>0.1052</v>
      </c>
      <c r="AP111" s="63" t="n">
        <f aca="false">AN111*AO111*AP$7</f>
        <v>63120</v>
      </c>
      <c r="AQ111" s="10" t="n">
        <f aca="false">$F111</f>
        <v>20000</v>
      </c>
      <c r="AR111" s="43" t="n">
        <f aca="false">$G111</f>
        <v>0.1052</v>
      </c>
      <c r="AS111" s="63" t="n">
        <f aca="false">AQ111*AR111*AS$7</f>
        <v>65224</v>
      </c>
      <c r="AT111" s="63"/>
      <c r="AU111" s="183"/>
      <c r="AV111" s="800" t="n">
        <f aca="false">AS111+AP111+AM111+AJ111+AG111+AD111+AA111+X111+U111+R111+O111+L111</f>
        <v>767960</v>
      </c>
      <c r="AW111" s="829"/>
      <c r="AX111" s="800"/>
      <c r="AY111" s="829"/>
      <c r="AZ111" s="183"/>
      <c r="BA111" s="183"/>
      <c r="BB111" s="829"/>
      <c r="BC111" s="183"/>
      <c r="BD111" s="183"/>
      <c r="BE111" s="183"/>
      <c r="BF111" s="183"/>
      <c r="BG111" s="183"/>
    </row>
    <row r="112" customFormat="false" ht="12.75" hidden="true" customHeight="false" outlineLevel="0" collapsed="false">
      <c r="A112" s="94" t="n">
        <v>21175</v>
      </c>
      <c r="B112" s="94" t="s">
        <v>617</v>
      </c>
      <c r="C112" s="183" t="n">
        <v>2002</v>
      </c>
      <c r="D112" s="681" t="s">
        <v>615</v>
      </c>
      <c r="E112" s="95" t="n">
        <v>39172</v>
      </c>
      <c r="F112" s="615" t="n">
        <v>150000</v>
      </c>
      <c r="G112" s="93" t="n">
        <v>0.1052</v>
      </c>
      <c r="H112" s="663" t="n">
        <v>0.0011</v>
      </c>
      <c r="I112" s="43" t="n">
        <f aca="false">SUM(G112:H112)</f>
        <v>0.1063</v>
      </c>
      <c r="J112" s="10" t="n">
        <f aca="false">$F112</f>
        <v>150000</v>
      </c>
      <c r="K112" s="43" t="n">
        <f aca="false">$G112</f>
        <v>0.1052</v>
      </c>
      <c r="L112" s="63" t="n">
        <f aca="false">J112*K112*L$7</f>
        <v>489180</v>
      </c>
      <c r="M112" s="10" t="n">
        <f aca="false">$F112</f>
        <v>150000</v>
      </c>
      <c r="N112" s="43" t="n">
        <f aca="false">$G112</f>
        <v>0.1052</v>
      </c>
      <c r="O112" s="63" t="n">
        <f aca="false">M112*N112*O$7</f>
        <v>441840</v>
      </c>
      <c r="P112" s="10" t="n">
        <f aca="false">$F112</f>
        <v>150000</v>
      </c>
      <c r="Q112" s="43" t="n">
        <f aca="false">$G112</f>
        <v>0.1052</v>
      </c>
      <c r="R112" s="63" t="n">
        <f aca="false">P112*Q112*R$7</f>
        <v>489180</v>
      </c>
      <c r="S112" s="10" t="n">
        <f aca="false">$F112</f>
        <v>150000</v>
      </c>
      <c r="T112" s="43" t="n">
        <f aca="false">$G112</f>
        <v>0.1052</v>
      </c>
      <c r="U112" s="63" t="n">
        <f aca="false">S112*T112*U$7</f>
        <v>473400</v>
      </c>
      <c r="V112" s="10" t="n">
        <f aca="false">$F112</f>
        <v>150000</v>
      </c>
      <c r="W112" s="43" t="n">
        <f aca="false">$G112</f>
        <v>0.1052</v>
      </c>
      <c r="X112" s="63" t="n">
        <f aca="false">V112*W112*X$7</f>
        <v>489180</v>
      </c>
      <c r="Y112" s="10" t="n">
        <f aca="false">$F112</f>
        <v>150000</v>
      </c>
      <c r="Z112" s="43" t="n">
        <f aca="false">$G112</f>
        <v>0.1052</v>
      </c>
      <c r="AA112" s="63" t="n">
        <f aca="false">Y112*Z112*AA$7</f>
        <v>473400</v>
      </c>
      <c r="AB112" s="10" t="n">
        <f aca="false">$F112</f>
        <v>150000</v>
      </c>
      <c r="AC112" s="43" t="n">
        <f aca="false">$G112</f>
        <v>0.1052</v>
      </c>
      <c r="AD112" s="63" t="n">
        <f aca="false">AB112*AC112*AD$7</f>
        <v>489180</v>
      </c>
      <c r="AE112" s="10" t="n">
        <f aca="false">$F112</f>
        <v>150000</v>
      </c>
      <c r="AF112" s="43" t="n">
        <f aca="false">$G112</f>
        <v>0.1052</v>
      </c>
      <c r="AG112" s="63" t="n">
        <f aca="false">AE112*AF112*AG$7</f>
        <v>489180</v>
      </c>
      <c r="AH112" s="10" t="n">
        <f aca="false">$F112</f>
        <v>150000</v>
      </c>
      <c r="AI112" s="43" t="n">
        <f aca="false">$G112</f>
        <v>0.1052</v>
      </c>
      <c r="AJ112" s="63" t="n">
        <f aca="false">AH112*AI112*AJ$7</f>
        <v>473400</v>
      </c>
      <c r="AK112" s="10" t="n">
        <f aca="false">$F112</f>
        <v>150000</v>
      </c>
      <c r="AL112" s="43" t="n">
        <f aca="false">$G112</f>
        <v>0.1052</v>
      </c>
      <c r="AM112" s="63" t="n">
        <f aca="false">AK112*AL112*AM$7</f>
        <v>489180</v>
      </c>
      <c r="AN112" s="10" t="n">
        <f aca="false">$F112</f>
        <v>150000</v>
      </c>
      <c r="AO112" s="43" t="n">
        <f aca="false">$G112</f>
        <v>0.1052</v>
      </c>
      <c r="AP112" s="63" t="n">
        <f aca="false">AN112*AO112*AP$7</f>
        <v>473400</v>
      </c>
      <c r="AQ112" s="10" t="n">
        <f aca="false">$F112</f>
        <v>150000</v>
      </c>
      <c r="AR112" s="43" t="n">
        <f aca="false">$G112</f>
        <v>0.1052</v>
      </c>
      <c r="AS112" s="63" t="n">
        <f aca="false">AQ112*AR112*AS$7</f>
        <v>489180</v>
      </c>
      <c r="AT112" s="63"/>
      <c r="AU112" s="183"/>
      <c r="AV112" s="800" t="n">
        <f aca="false">AS112+AP112+AM112+AJ112+AG112+AD112+AA112+X112+U112+R112+O112+L112</f>
        <v>5759700</v>
      </c>
      <c r="AW112" s="829"/>
      <c r="AX112" s="800"/>
      <c r="AY112" s="829"/>
      <c r="AZ112" s="183"/>
      <c r="BA112" s="183"/>
      <c r="BB112" s="829"/>
      <c r="BC112" s="183"/>
      <c r="BD112" s="183"/>
      <c r="BE112" s="183"/>
      <c r="BF112" s="183"/>
      <c r="BG112" s="183"/>
    </row>
    <row r="113" customFormat="false" ht="12.75" hidden="true" customHeight="false" outlineLevel="0" collapsed="false">
      <c r="A113" s="588" t="n">
        <v>21372</v>
      </c>
      <c r="B113" s="588" t="s">
        <v>620</v>
      </c>
      <c r="C113" s="183" t="n">
        <v>2002</v>
      </c>
      <c r="D113" s="685" t="s">
        <v>621</v>
      </c>
      <c r="E113" s="589" t="n">
        <v>34393</v>
      </c>
      <c r="F113" s="615" t="n">
        <v>1346</v>
      </c>
      <c r="G113" s="562"/>
      <c r="H113" s="686"/>
      <c r="I113" s="43" t="n">
        <f aca="false">SUM(G113:H113)</f>
        <v>0</v>
      </c>
      <c r="J113" s="10" t="n">
        <f aca="false">$F113</f>
        <v>1346</v>
      </c>
      <c r="K113" s="43" t="n">
        <f aca="false">$G113</f>
        <v>0</v>
      </c>
      <c r="L113" s="63" t="n">
        <f aca="false">J113*K113*L$7</f>
        <v>0</v>
      </c>
      <c r="M113" s="10" t="n">
        <f aca="false">$F113</f>
        <v>1346</v>
      </c>
      <c r="N113" s="43" t="n">
        <f aca="false">$G113</f>
        <v>0</v>
      </c>
      <c r="O113" s="63" t="n">
        <f aca="false">M113*N113*O$7</f>
        <v>0</v>
      </c>
      <c r="P113" s="10" t="n">
        <f aca="false">$F113</f>
        <v>1346</v>
      </c>
      <c r="Q113" s="43" t="n">
        <f aca="false">$G113</f>
        <v>0</v>
      </c>
      <c r="R113" s="63" t="n">
        <f aca="false">P113*Q113*R$7</f>
        <v>0</v>
      </c>
      <c r="S113" s="10" t="n">
        <f aca="false">$F113</f>
        <v>1346</v>
      </c>
      <c r="T113" s="43" t="n">
        <f aca="false">$G113</f>
        <v>0</v>
      </c>
      <c r="U113" s="63" t="n">
        <f aca="false">S113*T113*U$7</f>
        <v>0</v>
      </c>
      <c r="V113" s="10" t="n">
        <f aca="false">$F113</f>
        <v>1346</v>
      </c>
      <c r="W113" s="43" t="n">
        <f aca="false">$G113</f>
        <v>0</v>
      </c>
      <c r="X113" s="63" t="n">
        <f aca="false">V113*W113*X$7</f>
        <v>0</v>
      </c>
      <c r="Y113" s="10" t="n">
        <f aca="false">$F113</f>
        <v>1346</v>
      </c>
      <c r="Z113" s="43" t="n">
        <f aca="false">$G113</f>
        <v>0</v>
      </c>
      <c r="AA113" s="63" t="n">
        <f aca="false">Y113*Z113*AA$7</f>
        <v>0</v>
      </c>
      <c r="AB113" s="10" t="n">
        <f aca="false">$F113</f>
        <v>1346</v>
      </c>
      <c r="AC113" s="43" t="n">
        <f aca="false">$G113</f>
        <v>0</v>
      </c>
      <c r="AD113" s="63" t="n">
        <f aca="false">AB113*AC113*AD$7</f>
        <v>0</v>
      </c>
      <c r="AE113" s="10" t="n">
        <f aca="false">$F113</f>
        <v>1346</v>
      </c>
      <c r="AF113" s="43" t="n">
        <f aca="false">$G113</f>
        <v>0</v>
      </c>
      <c r="AG113" s="63" t="n">
        <f aca="false">AE113*AF113*AG$7</f>
        <v>0</v>
      </c>
      <c r="AH113" s="10" t="n">
        <f aca="false">$F113</f>
        <v>1346</v>
      </c>
      <c r="AI113" s="43" t="n">
        <f aca="false">$G113</f>
        <v>0</v>
      </c>
      <c r="AJ113" s="63" t="n">
        <f aca="false">AH113*AI113*AJ$7</f>
        <v>0</v>
      </c>
      <c r="AK113" s="10" t="n">
        <f aca="false">$F113</f>
        <v>1346</v>
      </c>
      <c r="AL113" s="43" t="n">
        <f aca="false">$G113</f>
        <v>0</v>
      </c>
      <c r="AM113" s="63" t="n">
        <f aca="false">AK113*AL113*AM$7</f>
        <v>0</v>
      </c>
      <c r="AN113" s="10" t="n">
        <f aca="false">$F113</f>
        <v>1346</v>
      </c>
      <c r="AO113" s="43" t="n">
        <f aca="false">$G113</f>
        <v>0</v>
      </c>
      <c r="AP113" s="63" t="n">
        <f aca="false">AN113*AO113*AP$7</f>
        <v>0</v>
      </c>
      <c r="AQ113" s="10" t="n">
        <f aca="false">$F113</f>
        <v>1346</v>
      </c>
      <c r="AR113" s="43" t="n">
        <f aca="false">$G113</f>
        <v>0</v>
      </c>
      <c r="AS113" s="63" t="n">
        <f aca="false">AQ113*AR113*AS$7</f>
        <v>0</v>
      </c>
      <c r="AT113" s="63"/>
      <c r="AU113" s="183"/>
      <c r="AV113" s="800" t="n">
        <f aca="false">AS113+AP113+AM113+AJ113+AG113+AD113+AA113+X113+U113+R113+O113+L113</f>
        <v>0</v>
      </c>
      <c r="AW113" s="829"/>
      <c r="AX113" s="800"/>
      <c r="AY113" s="829"/>
      <c r="AZ113" s="183"/>
      <c r="BA113" s="183"/>
      <c r="BB113" s="829"/>
      <c r="BC113" s="183"/>
      <c r="BD113" s="183"/>
      <c r="BE113" s="183"/>
      <c r="BF113" s="183"/>
      <c r="BG113" s="183"/>
    </row>
    <row r="114" customFormat="false" ht="12.75" hidden="true" customHeight="false" outlineLevel="0" collapsed="false">
      <c r="A114" s="94" t="n">
        <v>21375</v>
      </c>
      <c r="B114" s="94" t="s">
        <v>623</v>
      </c>
      <c r="C114" s="183" t="n">
        <v>2002</v>
      </c>
      <c r="D114" s="681" t="s">
        <v>615</v>
      </c>
      <c r="E114" s="95" t="n">
        <v>39141</v>
      </c>
      <c r="F114" s="615" t="n">
        <v>20000</v>
      </c>
      <c r="G114" s="93" t="n">
        <v>0.1052</v>
      </c>
      <c r="H114" s="663" t="n">
        <v>0.0011</v>
      </c>
      <c r="I114" s="43" t="n">
        <f aca="false">SUM(G114:H114)</f>
        <v>0.1063</v>
      </c>
      <c r="J114" s="10" t="n">
        <f aca="false">$F114</f>
        <v>20000</v>
      </c>
      <c r="K114" s="43" t="n">
        <f aca="false">$G114</f>
        <v>0.1052</v>
      </c>
      <c r="L114" s="63" t="n">
        <f aca="false">J114*K114*L$7</f>
        <v>65224</v>
      </c>
      <c r="M114" s="10" t="n">
        <f aca="false">$F114</f>
        <v>20000</v>
      </c>
      <c r="N114" s="43" t="n">
        <f aca="false">$G114</f>
        <v>0.1052</v>
      </c>
      <c r="O114" s="63" t="n">
        <f aca="false">M114*N114*O$7</f>
        <v>58912</v>
      </c>
      <c r="P114" s="10" t="n">
        <f aca="false">$F114</f>
        <v>20000</v>
      </c>
      <c r="Q114" s="43" t="n">
        <f aca="false">$G114</f>
        <v>0.1052</v>
      </c>
      <c r="R114" s="63" t="n">
        <f aca="false">P114*Q114*R$7</f>
        <v>65224</v>
      </c>
      <c r="S114" s="10" t="n">
        <f aca="false">$F114</f>
        <v>20000</v>
      </c>
      <c r="T114" s="43" t="n">
        <f aca="false">$G114</f>
        <v>0.1052</v>
      </c>
      <c r="U114" s="63" t="n">
        <f aca="false">S114*T114*U$7</f>
        <v>63120</v>
      </c>
      <c r="V114" s="10" t="n">
        <f aca="false">$F114</f>
        <v>20000</v>
      </c>
      <c r="W114" s="43" t="n">
        <f aca="false">$G114</f>
        <v>0.1052</v>
      </c>
      <c r="X114" s="63" t="n">
        <f aca="false">V114*W114*X$7</f>
        <v>65224</v>
      </c>
      <c r="Y114" s="10" t="n">
        <f aca="false">$F114</f>
        <v>20000</v>
      </c>
      <c r="Z114" s="43" t="n">
        <f aca="false">$G114</f>
        <v>0.1052</v>
      </c>
      <c r="AA114" s="63" t="n">
        <f aca="false">Y114*Z114*AA$7</f>
        <v>63120</v>
      </c>
      <c r="AB114" s="10" t="n">
        <f aca="false">$F114</f>
        <v>20000</v>
      </c>
      <c r="AC114" s="43" t="n">
        <f aca="false">$G114</f>
        <v>0.1052</v>
      </c>
      <c r="AD114" s="63" t="n">
        <f aca="false">AB114*AC114*AD$7</f>
        <v>65224</v>
      </c>
      <c r="AE114" s="10" t="n">
        <f aca="false">$F114</f>
        <v>20000</v>
      </c>
      <c r="AF114" s="43" t="n">
        <f aca="false">$G114</f>
        <v>0.1052</v>
      </c>
      <c r="AG114" s="63" t="n">
        <f aca="false">AE114*AF114*AG$7</f>
        <v>65224</v>
      </c>
      <c r="AH114" s="10" t="n">
        <f aca="false">$F114</f>
        <v>20000</v>
      </c>
      <c r="AI114" s="43" t="n">
        <f aca="false">$G114</f>
        <v>0.1052</v>
      </c>
      <c r="AJ114" s="63" t="n">
        <f aca="false">AH114*AI114*AJ$7</f>
        <v>63120</v>
      </c>
      <c r="AK114" s="10" t="n">
        <f aca="false">$F114</f>
        <v>20000</v>
      </c>
      <c r="AL114" s="43" t="n">
        <f aca="false">$G114</f>
        <v>0.1052</v>
      </c>
      <c r="AM114" s="63" t="n">
        <f aca="false">AK114*AL114*AM$7</f>
        <v>65224</v>
      </c>
      <c r="AN114" s="10" t="n">
        <f aca="false">$F114</f>
        <v>20000</v>
      </c>
      <c r="AO114" s="43" t="n">
        <f aca="false">$G114</f>
        <v>0.1052</v>
      </c>
      <c r="AP114" s="63" t="n">
        <f aca="false">AN114*AO114*AP$7</f>
        <v>63120</v>
      </c>
      <c r="AQ114" s="10" t="n">
        <f aca="false">$F114</f>
        <v>20000</v>
      </c>
      <c r="AR114" s="43" t="n">
        <f aca="false">$G114</f>
        <v>0.1052</v>
      </c>
      <c r="AS114" s="63" t="n">
        <f aca="false">AQ114*AR114*AS$7</f>
        <v>65224</v>
      </c>
      <c r="AT114" s="63"/>
      <c r="AU114" s="183"/>
      <c r="AV114" s="800" t="n">
        <f aca="false">AS114+AP114+AM114+AJ114+AG114+AD114+AA114+X114+U114+R114+O114+L114</f>
        <v>767960</v>
      </c>
      <c r="AW114" s="829"/>
      <c r="AX114" s="800"/>
      <c r="AY114" s="829"/>
      <c r="AZ114" s="183"/>
      <c r="BA114" s="183"/>
      <c r="BB114" s="829"/>
      <c r="BC114" s="183"/>
      <c r="BD114" s="183"/>
      <c r="BE114" s="183"/>
      <c r="BF114" s="183"/>
      <c r="BG114" s="183"/>
    </row>
    <row r="115" customFormat="false" ht="12.75" hidden="true" customHeight="false" outlineLevel="0" collapsed="false">
      <c r="A115" s="94" t="n">
        <v>26371</v>
      </c>
      <c r="B115" s="689" t="s">
        <v>624</v>
      </c>
      <c r="C115" s="183" t="n">
        <v>2002</v>
      </c>
      <c r="D115" s="681" t="s">
        <v>615</v>
      </c>
      <c r="E115" s="95" t="n">
        <v>39172</v>
      </c>
      <c r="F115" s="615" t="n">
        <v>25000</v>
      </c>
      <c r="G115" s="93" t="n">
        <v>0.1052</v>
      </c>
      <c r="H115" s="663" t="n">
        <v>0.0011</v>
      </c>
      <c r="I115" s="43" t="n">
        <f aca="false">SUM(G115:H115)</f>
        <v>0.1063</v>
      </c>
      <c r="J115" s="10" t="n">
        <f aca="false">$F115</f>
        <v>25000</v>
      </c>
      <c r="K115" s="43" t="n">
        <f aca="false">$G115</f>
        <v>0.1052</v>
      </c>
      <c r="L115" s="63" t="n">
        <f aca="false">J115*K115*L$7</f>
        <v>81530</v>
      </c>
      <c r="M115" s="10" t="n">
        <f aca="false">$F115</f>
        <v>25000</v>
      </c>
      <c r="N115" s="43" t="n">
        <f aca="false">$G115</f>
        <v>0.1052</v>
      </c>
      <c r="O115" s="63" t="n">
        <f aca="false">M115*N115*O$7</f>
        <v>73640</v>
      </c>
      <c r="P115" s="10" t="n">
        <f aca="false">$F115</f>
        <v>25000</v>
      </c>
      <c r="Q115" s="43" t="n">
        <f aca="false">$G115</f>
        <v>0.1052</v>
      </c>
      <c r="R115" s="63" t="n">
        <f aca="false">P115*Q115*R$7</f>
        <v>81530</v>
      </c>
      <c r="S115" s="10" t="n">
        <f aca="false">$F115</f>
        <v>25000</v>
      </c>
      <c r="T115" s="43" t="n">
        <f aca="false">$G115</f>
        <v>0.1052</v>
      </c>
      <c r="U115" s="63" t="n">
        <f aca="false">S115*T115*U$7</f>
        <v>78900</v>
      </c>
      <c r="V115" s="10" t="n">
        <f aca="false">$F115</f>
        <v>25000</v>
      </c>
      <c r="W115" s="43" t="n">
        <f aca="false">$G115</f>
        <v>0.1052</v>
      </c>
      <c r="X115" s="63" t="n">
        <f aca="false">V115*W115*X$7</f>
        <v>81530</v>
      </c>
      <c r="Y115" s="10" t="n">
        <f aca="false">$F115</f>
        <v>25000</v>
      </c>
      <c r="Z115" s="43" t="n">
        <f aca="false">$G115</f>
        <v>0.1052</v>
      </c>
      <c r="AA115" s="63" t="n">
        <f aca="false">Y115*Z115*AA$7</f>
        <v>78900</v>
      </c>
      <c r="AB115" s="10" t="n">
        <f aca="false">$F115</f>
        <v>25000</v>
      </c>
      <c r="AC115" s="43" t="n">
        <f aca="false">$G115</f>
        <v>0.1052</v>
      </c>
      <c r="AD115" s="63" t="n">
        <f aca="false">AB115*AC115*AD$7</f>
        <v>81530</v>
      </c>
      <c r="AE115" s="10" t="n">
        <f aca="false">$F115</f>
        <v>25000</v>
      </c>
      <c r="AF115" s="43" t="n">
        <f aca="false">$G115</f>
        <v>0.1052</v>
      </c>
      <c r="AG115" s="63" t="n">
        <f aca="false">AE115*AF115*AG$7</f>
        <v>81530</v>
      </c>
      <c r="AH115" s="10" t="n">
        <f aca="false">$F115</f>
        <v>25000</v>
      </c>
      <c r="AI115" s="43" t="n">
        <f aca="false">$G115</f>
        <v>0.1052</v>
      </c>
      <c r="AJ115" s="63" t="n">
        <f aca="false">AH115*AI115*AJ$7</f>
        <v>78900</v>
      </c>
      <c r="AK115" s="10" t="n">
        <f aca="false">$F115</f>
        <v>25000</v>
      </c>
      <c r="AL115" s="43" t="n">
        <f aca="false">$G115</f>
        <v>0.1052</v>
      </c>
      <c r="AM115" s="63" t="n">
        <f aca="false">AK115*AL115*AM$7</f>
        <v>81530</v>
      </c>
      <c r="AN115" s="10" t="n">
        <f aca="false">$F115</f>
        <v>25000</v>
      </c>
      <c r="AO115" s="43" t="n">
        <f aca="false">$G115</f>
        <v>0.1052</v>
      </c>
      <c r="AP115" s="63" t="n">
        <f aca="false">AN115*AO115*AP$7</f>
        <v>78900</v>
      </c>
      <c r="AQ115" s="10" t="n">
        <f aca="false">$F115</f>
        <v>25000</v>
      </c>
      <c r="AR115" s="43" t="n">
        <f aca="false">$G115</f>
        <v>0.1052</v>
      </c>
      <c r="AS115" s="63" t="n">
        <f aca="false">AQ115*AR115*AS$7</f>
        <v>81530</v>
      </c>
      <c r="AT115" s="63"/>
      <c r="AU115" s="183"/>
      <c r="AV115" s="800" t="n">
        <f aca="false">AS115+AP115+AM115+AJ115+AG115+AD115+AA115+X115+U115+R115+O115+L115</f>
        <v>959950</v>
      </c>
      <c r="AW115" s="829"/>
      <c r="AX115" s="800"/>
      <c r="AY115" s="829"/>
      <c r="AZ115" s="183"/>
      <c r="BA115" s="183"/>
      <c r="BB115" s="829"/>
      <c r="BC115" s="183"/>
      <c r="BD115" s="183"/>
      <c r="BE115" s="183"/>
      <c r="BF115" s="183"/>
      <c r="BG115" s="183"/>
    </row>
    <row r="116" customFormat="false" ht="12.75" hidden="true" customHeight="false" outlineLevel="0" collapsed="false">
      <c r="A116" s="94" t="n">
        <v>26519</v>
      </c>
      <c r="B116" s="94" t="s">
        <v>625</v>
      </c>
      <c r="C116" s="183" t="n">
        <v>2002</v>
      </c>
      <c r="D116" s="681" t="s">
        <v>615</v>
      </c>
      <c r="E116" s="95" t="n">
        <v>39141</v>
      </c>
      <c r="F116" s="615" t="n">
        <v>25000</v>
      </c>
      <c r="G116" s="93" t="n">
        <v>0.1052</v>
      </c>
      <c r="H116" s="663" t="n">
        <v>0.0011</v>
      </c>
      <c r="I116" s="43" t="n">
        <f aca="false">SUM(G116:H116)</f>
        <v>0.1063</v>
      </c>
      <c r="J116" s="10" t="n">
        <f aca="false">$F116</f>
        <v>25000</v>
      </c>
      <c r="K116" s="43" t="n">
        <f aca="false">$G116</f>
        <v>0.1052</v>
      </c>
      <c r="L116" s="63" t="n">
        <f aca="false">J116*K116*L$7</f>
        <v>81530</v>
      </c>
      <c r="M116" s="10" t="n">
        <f aca="false">$F116</f>
        <v>25000</v>
      </c>
      <c r="N116" s="43" t="n">
        <f aca="false">$G116</f>
        <v>0.1052</v>
      </c>
      <c r="O116" s="63" t="n">
        <f aca="false">M116*N116*O$7</f>
        <v>73640</v>
      </c>
      <c r="P116" s="10" t="n">
        <f aca="false">$F116</f>
        <v>25000</v>
      </c>
      <c r="Q116" s="43" t="n">
        <f aca="false">$G116</f>
        <v>0.1052</v>
      </c>
      <c r="R116" s="63" t="n">
        <f aca="false">P116*Q116*R$7</f>
        <v>81530</v>
      </c>
      <c r="S116" s="10" t="n">
        <f aca="false">$F116</f>
        <v>25000</v>
      </c>
      <c r="T116" s="43" t="n">
        <f aca="false">$G116</f>
        <v>0.1052</v>
      </c>
      <c r="U116" s="63" t="n">
        <f aca="false">S116*T116*U$7</f>
        <v>78900</v>
      </c>
      <c r="V116" s="10" t="n">
        <f aca="false">$F116</f>
        <v>25000</v>
      </c>
      <c r="W116" s="43" t="n">
        <f aca="false">$G116</f>
        <v>0.1052</v>
      </c>
      <c r="X116" s="63" t="n">
        <f aca="false">V116*W116*X$7</f>
        <v>81530</v>
      </c>
      <c r="Y116" s="10" t="n">
        <f aca="false">$F116</f>
        <v>25000</v>
      </c>
      <c r="Z116" s="43" t="n">
        <f aca="false">$G116</f>
        <v>0.1052</v>
      </c>
      <c r="AA116" s="63" t="n">
        <f aca="false">Y116*Z116*AA$7</f>
        <v>78900</v>
      </c>
      <c r="AB116" s="10" t="n">
        <f aca="false">$F116</f>
        <v>25000</v>
      </c>
      <c r="AC116" s="43" t="n">
        <f aca="false">$G116</f>
        <v>0.1052</v>
      </c>
      <c r="AD116" s="63" t="n">
        <f aca="false">AB116*AC116*AD$7</f>
        <v>81530</v>
      </c>
      <c r="AE116" s="10" t="n">
        <f aca="false">$F116</f>
        <v>25000</v>
      </c>
      <c r="AF116" s="43" t="n">
        <f aca="false">$G116</f>
        <v>0.1052</v>
      </c>
      <c r="AG116" s="63" t="n">
        <f aca="false">AE116*AF116*AG$7</f>
        <v>81530</v>
      </c>
      <c r="AH116" s="10" t="n">
        <f aca="false">$F116</f>
        <v>25000</v>
      </c>
      <c r="AI116" s="43" t="n">
        <f aca="false">$G116</f>
        <v>0.1052</v>
      </c>
      <c r="AJ116" s="63" t="n">
        <f aca="false">AH116*AI116*AJ$7</f>
        <v>78900</v>
      </c>
      <c r="AK116" s="10" t="n">
        <f aca="false">$F116</f>
        <v>25000</v>
      </c>
      <c r="AL116" s="43" t="n">
        <f aca="false">$G116</f>
        <v>0.1052</v>
      </c>
      <c r="AM116" s="63" t="n">
        <f aca="false">AK116*AL116*AM$7</f>
        <v>81530</v>
      </c>
      <c r="AN116" s="10" t="n">
        <f aca="false">$F116</f>
        <v>25000</v>
      </c>
      <c r="AO116" s="43" t="n">
        <f aca="false">$G116</f>
        <v>0.1052</v>
      </c>
      <c r="AP116" s="63" t="n">
        <f aca="false">AN116*AO116*AP$7</f>
        <v>78900</v>
      </c>
      <c r="AQ116" s="10" t="n">
        <f aca="false">$F116</f>
        <v>25000</v>
      </c>
      <c r="AR116" s="43" t="n">
        <f aca="false">$G116</f>
        <v>0.1052</v>
      </c>
      <c r="AS116" s="63" t="n">
        <f aca="false">AQ116*AR116*AS$7</f>
        <v>81530</v>
      </c>
      <c r="AT116" s="63"/>
      <c r="AU116" s="183"/>
      <c r="AV116" s="800" t="n">
        <f aca="false">AS116+AP116+AM116+AJ116+AG116+AD116+AA116+X116+U116+R116+O116+L116</f>
        <v>959950</v>
      </c>
      <c r="AW116" s="829"/>
      <c r="AX116" s="800"/>
      <c r="AY116" s="829"/>
      <c r="AZ116" s="183"/>
      <c r="BA116" s="183"/>
      <c r="BB116" s="829"/>
      <c r="BC116" s="183"/>
      <c r="BD116" s="183"/>
      <c r="BE116" s="183"/>
      <c r="BF116" s="183"/>
      <c r="BG116" s="183"/>
    </row>
    <row r="117" customFormat="false" ht="12.75" hidden="true" customHeight="false" outlineLevel="0" collapsed="false">
      <c r="A117" s="94" t="n">
        <v>26677</v>
      </c>
      <c r="B117" s="620" t="s">
        <v>626</v>
      </c>
      <c r="C117" s="183" t="n">
        <v>2002</v>
      </c>
      <c r="D117" s="681" t="s">
        <v>615</v>
      </c>
      <c r="E117" s="95" t="n">
        <v>39172</v>
      </c>
      <c r="F117" s="615" t="n">
        <v>25000</v>
      </c>
      <c r="G117" s="93" t="n">
        <v>0.1052</v>
      </c>
      <c r="H117" s="663" t="n">
        <v>0.0011</v>
      </c>
      <c r="I117" s="43" t="n">
        <f aca="false">SUM(G117:H117)</f>
        <v>0.1063</v>
      </c>
      <c r="J117" s="10" t="n">
        <f aca="false">$F117</f>
        <v>25000</v>
      </c>
      <c r="K117" s="43" t="n">
        <f aca="false">$G117</f>
        <v>0.1052</v>
      </c>
      <c r="L117" s="63" t="n">
        <f aca="false">J117*K117*L$7</f>
        <v>81530</v>
      </c>
      <c r="M117" s="10" t="n">
        <f aca="false">$F117</f>
        <v>25000</v>
      </c>
      <c r="N117" s="43" t="n">
        <f aca="false">$G117</f>
        <v>0.1052</v>
      </c>
      <c r="O117" s="63" t="n">
        <f aca="false">M117*N117*O$7</f>
        <v>73640</v>
      </c>
      <c r="P117" s="10" t="n">
        <f aca="false">$F117</f>
        <v>25000</v>
      </c>
      <c r="Q117" s="43" t="n">
        <f aca="false">$G117</f>
        <v>0.1052</v>
      </c>
      <c r="R117" s="63" t="n">
        <f aca="false">P117*Q117*R$7</f>
        <v>81530</v>
      </c>
      <c r="S117" s="10" t="n">
        <f aca="false">$F117</f>
        <v>25000</v>
      </c>
      <c r="T117" s="43" t="n">
        <f aca="false">$G117</f>
        <v>0.1052</v>
      </c>
      <c r="U117" s="63" t="n">
        <f aca="false">S117*T117*U$7</f>
        <v>78900</v>
      </c>
      <c r="V117" s="10" t="n">
        <f aca="false">$F117</f>
        <v>25000</v>
      </c>
      <c r="W117" s="43" t="n">
        <f aca="false">$G117</f>
        <v>0.1052</v>
      </c>
      <c r="X117" s="63" t="n">
        <f aca="false">V117*W117*X$7</f>
        <v>81530</v>
      </c>
      <c r="Y117" s="10" t="n">
        <f aca="false">$F117</f>
        <v>25000</v>
      </c>
      <c r="Z117" s="43" t="n">
        <f aca="false">$G117</f>
        <v>0.1052</v>
      </c>
      <c r="AA117" s="63" t="n">
        <f aca="false">Y117*Z117*AA$7</f>
        <v>78900</v>
      </c>
      <c r="AB117" s="10" t="n">
        <f aca="false">$F117</f>
        <v>25000</v>
      </c>
      <c r="AC117" s="43" t="n">
        <f aca="false">$G117</f>
        <v>0.1052</v>
      </c>
      <c r="AD117" s="63" t="n">
        <f aca="false">AB117*AC117*AD$7</f>
        <v>81530</v>
      </c>
      <c r="AE117" s="10" t="n">
        <f aca="false">$F117</f>
        <v>25000</v>
      </c>
      <c r="AF117" s="43" t="n">
        <f aca="false">$G117</f>
        <v>0.1052</v>
      </c>
      <c r="AG117" s="63" t="n">
        <f aca="false">AE117*AF117*AG$7</f>
        <v>81530</v>
      </c>
      <c r="AH117" s="10" t="n">
        <f aca="false">$F117</f>
        <v>25000</v>
      </c>
      <c r="AI117" s="43" t="n">
        <f aca="false">$G117</f>
        <v>0.1052</v>
      </c>
      <c r="AJ117" s="63" t="n">
        <f aca="false">AH117*AI117*AJ$7</f>
        <v>78900</v>
      </c>
      <c r="AK117" s="10" t="n">
        <f aca="false">$F117</f>
        <v>25000</v>
      </c>
      <c r="AL117" s="43" t="n">
        <f aca="false">$G117</f>
        <v>0.1052</v>
      </c>
      <c r="AM117" s="63" t="n">
        <f aca="false">AK117*AL117*AM$7</f>
        <v>81530</v>
      </c>
      <c r="AN117" s="10" t="n">
        <f aca="false">$F117</f>
        <v>25000</v>
      </c>
      <c r="AO117" s="43" t="n">
        <f aca="false">$G117</f>
        <v>0.1052</v>
      </c>
      <c r="AP117" s="63" t="n">
        <f aca="false">AN117*AO117*AP$7</f>
        <v>78900</v>
      </c>
      <c r="AQ117" s="10" t="n">
        <f aca="false">$F117</f>
        <v>25000</v>
      </c>
      <c r="AR117" s="43" t="n">
        <f aca="false">$G117</f>
        <v>0.1052</v>
      </c>
      <c r="AS117" s="63" t="n">
        <f aca="false">AQ117*AR117*AS$7</f>
        <v>81530</v>
      </c>
      <c r="AT117" s="63"/>
      <c r="AU117" s="183"/>
      <c r="AV117" s="800" t="n">
        <f aca="false">AS117+AP117+AM117+AJ117+AG117+AD117+AA117+X117+U117+R117+O117+L117</f>
        <v>959950</v>
      </c>
      <c r="AW117" s="829"/>
      <c r="AX117" s="800"/>
      <c r="AY117" s="829"/>
      <c r="AZ117" s="183"/>
      <c r="BA117" s="183"/>
      <c r="BB117" s="829"/>
      <c r="BC117" s="183"/>
      <c r="BD117" s="183"/>
      <c r="BE117" s="183"/>
      <c r="BF117" s="183"/>
      <c r="BG117" s="183"/>
    </row>
    <row r="118" customFormat="false" ht="12.75" hidden="true" customHeight="false" outlineLevel="0" collapsed="false">
      <c r="A118" s="94" t="n">
        <v>27534</v>
      </c>
      <c r="B118" s="94" t="s">
        <v>627</v>
      </c>
      <c r="C118" s="183" t="n">
        <v>2002</v>
      </c>
      <c r="D118" s="95" t="n">
        <v>37257</v>
      </c>
      <c r="E118" s="95" t="n">
        <v>37986</v>
      </c>
      <c r="F118" s="615" t="n">
        <v>32500</v>
      </c>
      <c r="G118" s="93" t="n">
        <v>0.105</v>
      </c>
      <c r="H118" s="663" t="n">
        <v>0.0011</v>
      </c>
      <c r="I118" s="43" t="n">
        <f aca="false">SUM(G118:H118)</f>
        <v>0.1061</v>
      </c>
      <c r="J118" s="10" t="n">
        <f aca="false">$F118</f>
        <v>32500</v>
      </c>
      <c r="K118" s="43" t="n">
        <f aca="false">$G118</f>
        <v>0.105</v>
      </c>
      <c r="L118" s="63" t="n">
        <f aca="false">J118*K118*L$7</f>
        <v>105787.5</v>
      </c>
      <c r="M118" s="10" t="n">
        <f aca="false">$F118</f>
        <v>32500</v>
      </c>
      <c r="N118" s="43" t="n">
        <f aca="false">$G118</f>
        <v>0.105</v>
      </c>
      <c r="O118" s="63" t="n">
        <f aca="false">M118*N118*O$7</f>
        <v>95550</v>
      </c>
      <c r="P118" s="10" t="n">
        <f aca="false">$F118</f>
        <v>32500</v>
      </c>
      <c r="Q118" s="43" t="n">
        <f aca="false">$G118</f>
        <v>0.105</v>
      </c>
      <c r="R118" s="63" t="n">
        <f aca="false">P118*Q118*R$7</f>
        <v>105787.5</v>
      </c>
      <c r="S118" s="10" t="n">
        <f aca="false">$F118</f>
        <v>32500</v>
      </c>
      <c r="T118" s="43" t="n">
        <f aca="false">$G118</f>
        <v>0.105</v>
      </c>
      <c r="U118" s="63" t="n">
        <f aca="false">S118*T118*U$7</f>
        <v>102375</v>
      </c>
      <c r="V118" s="10" t="n">
        <f aca="false">$F118</f>
        <v>32500</v>
      </c>
      <c r="W118" s="43" t="n">
        <f aca="false">$G118</f>
        <v>0.105</v>
      </c>
      <c r="X118" s="63" t="n">
        <f aca="false">V118*W118*X$7</f>
        <v>105787.5</v>
      </c>
      <c r="Y118" s="10" t="n">
        <f aca="false">$F118</f>
        <v>32500</v>
      </c>
      <c r="Z118" s="43" t="n">
        <f aca="false">$G118</f>
        <v>0.105</v>
      </c>
      <c r="AA118" s="63" t="n">
        <f aca="false">Y118*Z118*AA$7</f>
        <v>102375</v>
      </c>
      <c r="AB118" s="10" t="n">
        <f aca="false">$F118</f>
        <v>32500</v>
      </c>
      <c r="AC118" s="43" t="n">
        <f aca="false">$G118</f>
        <v>0.105</v>
      </c>
      <c r="AD118" s="63" t="n">
        <f aca="false">AB118*AC118*AD$7</f>
        <v>105787.5</v>
      </c>
      <c r="AE118" s="10" t="n">
        <f aca="false">$F118</f>
        <v>32500</v>
      </c>
      <c r="AF118" s="43" t="n">
        <f aca="false">$G118</f>
        <v>0.105</v>
      </c>
      <c r="AG118" s="63" t="n">
        <f aca="false">AE118*AF118*AG$7</f>
        <v>105787.5</v>
      </c>
      <c r="AH118" s="10" t="n">
        <f aca="false">$F118</f>
        <v>32500</v>
      </c>
      <c r="AI118" s="43" t="n">
        <f aca="false">$G118</f>
        <v>0.105</v>
      </c>
      <c r="AJ118" s="63" t="n">
        <f aca="false">AH118*AI118*AJ$7</f>
        <v>102375</v>
      </c>
      <c r="AK118" s="10" t="n">
        <f aca="false">$F118</f>
        <v>32500</v>
      </c>
      <c r="AL118" s="43" t="n">
        <f aca="false">$G118</f>
        <v>0.105</v>
      </c>
      <c r="AM118" s="63" t="n">
        <f aca="false">AK118*AL118*AM$7</f>
        <v>105787.5</v>
      </c>
      <c r="AN118" s="10" t="n">
        <f aca="false">$F118</f>
        <v>32500</v>
      </c>
      <c r="AO118" s="43" t="n">
        <f aca="false">$G118</f>
        <v>0.105</v>
      </c>
      <c r="AP118" s="63" t="n">
        <f aca="false">AN118*AO118*AP$7</f>
        <v>102375</v>
      </c>
      <c r="AQ118" s="10" t="n">
        <f aca="false">$F118</f>
        <v>32500</v>
      </c>
      <c r="AR118" s="43" t="n">
        <f aca="false">$G118</f>
        <v>0.105</v>
      </c>
      <c r="AS118" s="63" t="n">
        <f aca="false">AQ118*AR118*AS$7</f>
        <v>105787.5</v>
      </c>
      <c r="AT118" s="63"/>
      <c r="AU118" s="183"/>
      <c r="AV118" s="800" t="n">
        <f aca="false">AS118+AP118+AM118+AJ118+AG118+AD118+AA118+X118+U118+R118+O118+L118</f>
        <v>1245562.5</v>
      </c>
      <c r="AW118" s="829"/>
      <c r="AX118" s="800"/>
      <c r="AY118" s="829"/>
      <c r="AZ118" s="183"/>
      <c r="BA118" s="183"/>
      <c r="BB118" s="829"/>
      <c r="BC118" s="183"/>
      <c r="BD118" s="183"/>
      <c r="BE118" s="183"/>
      <c r="BF118" s="183"/>
      <c r="BG118" s="183"/>
    </row>
    <row r="119" customFormat="false" ht="12.75" hidden="true" customHeight="false" outlineLevel="0" collapsed="false">
      <c r="A119" s="617"/>
      <c r="B119" s="617"/>
      <c r="C119" s="183"/>
      <c r="D119" s="95"/>
      <c r="E119" s="95"/>
      <c r="F119" s="616"/>
      <c r="J119" s="10"/>
      <c r="L119" s="63"/>
      <c r="M119" s="10"/>
      <c r="N119" s="43"/>
      <c r="O119" s="63"/>
      <c r="P119" s="10"/>
      <c r="Q119" s="43"/>
      <c r="R119" s="63"/>
      <c r="S119" s="10"/>
      <c r="T119" s="43"/>
      <c r="U119" s="63"/>
      <c r="V119" s="10"/>
      <c r="W119" s="43"/>
      <c r="X119" s="63"/>
      <c r="Y119" s="10"/>
      <c r="Z119" s="43"/>
      <c r="AA119" s="63"/>
      <c r="AB119" s="10"/>
      <c r="AC119" s="43"/>
      <c r="AD119" s="63"/>
      <c r="AE119" s="10"/>
      <c r="AF119" s="43"/>
      <c r="AG119" s="63"/>
      <c r="AH119" s="10"/>
      <c r="AI119" s="43"/>
      <c r="AJ119" s="63"/>
      <c r="AK119" s="10"/>
      <c r="AL119" s="43"/>
      <c r="AM119" s="63"/>
      <c r="AN119" s="10"/>
      <c r="AO119" s="43"/>
      <c r="AP119" s="63"/>
      <c r="AQ119" s="10"/>
      <c r="AR119" s="43"/>
      <c r="AS119" s="63"/>
      <c r="AT119" s="63"/>
      <c r="AU119" s="183"/>
      <c r="AV119" s="800"/>
      <c r="AW119" s="829"/>
      <c r="AX119" s="800"/>
      <c r="AY119" s="829"/>
      <c r="AZ119" s="183"/>
      <c r="BA119" s="183"/>
      <c r="BB119" s="829"/>
      <c r="BC119" s="183"/>
      <c r="BD119" s="183"/>
      <c r="BE119" s="183"/>
      <c r="BF119" s="183"/>
      <c r="BG119" s="183"/>
    </row>
    <row r="120" customFormat="false" ht="12.75" hidden="true" customHeight="false" outlineLevel="0" collapsed="false">
      <c r="A120" s="617"/>
      <c r="B120" s="617"/>
      <c r="C120" s="183"/>
      <c r="D120" s="95"/>
      <c r="E120" s="95"/>
      <c r="F120" s="780"/>
      <c r="J120" s="10"/>
      <c r="L120" s="63"/>
      <c r="M120" s="10"/>
      <c r="N120" s="43"/>
      <c r="O120" s="63"/>
      <c r="P120" s="10"/>
      <c r="Q120" s="43"/>
      <c r="R120" s="63"/>
      <c r="S120" s="10"/>
      <c r="T120" s="43"/>
      <c r="U120" s="63"/>
      <c r="V120" s="10"/>
      <c r="W120" s="43"/>
      <c r="X120" s="63"/>
      <c r="Y120" s="10"/>
      <c r="Z120" s="43"/>
      <c r="AA120" s="63"/>
      <c r="AB120" s="10"/>
      <c r="AC120" s="43"/>
      <c r="AD120" s="63"/>
      <c r="AE120" s="10"/>
      <c r="AF120" s="43"/>
      <c r="AG120" s="63"/>
      <c r="AH120" s="10"/>
      <c r="AI120" s="43"/>
      <c r="AJ120" s="63"/>
      <c r="AK120" s="10"/>
      <c r="AL120" s="43"/>
      <c r="AM120" s="63"/>
      <c r="AN120" s="10"/>
      <c r="AO120" s="43"/>
      <c r="AP120" s="63"/>
      <c r="AQ120" s="10"/>
      <c r="AR120" s="43"/>
      <c r="AS120" s="63"/>
      <c r="AT120" s="63"/>
      <c r="AU120" s="183"/>
      <c r="AV120" s="800"/>
      <c r="AW120" s="829"/>
      <c r="AX120" s="800"/>
      <c r="AY120" s="829"/>
      <c r="AZ120" s="183"/>
      <c r="BA120" s="183"/>
      <c r="BB120" s="829"/>
      <c r="BC120" s="183"/>
      <c r="BD120" s="183"/>
      <c r="BE120" s="183"/>
      <c r="BF120" s="183"/>
      <c r="BG120" s="183"/>
    </row>
    <row r="121" customFormat="false" ht="12.75" hidden="true" customHeight="false" outlineLevel="0" collapsed="false">
      <c r="A121" s="81" t="s">
        <v>146</v>
      </c>
      <c r="B121" s="183"/>
      <c r="C121" s="637"/>
      <c r="D121" s="637"/>
      <c r="E121" s="7"/>
      <c r="F121" s="43"/>
      <c r="I121" s="7"/>
      <c r="J121" s="10"/>
      <c r="L121" s="63"/>
      <c r="M121" s="10"/>
      <c r="N121" s="43"/>
      <c r="O121" s="63"/>
      <c r="P121" s="10"/>
      <c r="Q121" s="43"/>
      <c r="R121" s="63"/>
      <c r="S121" s="10"/>
      <c r="T121" s="43"/>
      <c r="U121" s="63"/>
      <c r="V121" s="10"/>
      <c r="W121" s="43"/>
      <c r="X121" s="63"/>
      <c r="Y121" s="10"/>
      <c r="Z121" s="43"/>
      <c r="AA121" s="63"/>
      <c r="AB121" s="10"/>
      <c r="AC121" s="43"/>
      <c r="AD121" s="63"/>
      <c r="AE121" s="10"/>
      <c r="AF121" s="43"/>
      <c r="AG121" s="63"/>
      <c r="AH121" s="10"/>
      <c r="AI121" s="43"/>
      <c r="AJ121" s="63"/>
      <c r="AK121" s="10"/>
      <c r="AL121" s="43"/>
      <c r="AM121" s="63"/>
      <c r="AN121" s="10"/>
      <c r="AO121" s="43"/>
      <c r="AP121" s="63"/>
      <c r="AQ121" s="10"/>
      <c r="AR121" s="43"/>
      <c r="AS121" s="63"/>
      <c r="AT121" s="63"/>
      <c r="AU121" s="183"/>
      <c r="AV121" s="183"/>
      <c r="AW121" s="188"/>
      <c r="AX121" s="183"/>
      <c r="AY121" s="188"/>
      <c r="AZ121" s="183"/>
      <c r="BA121" s="183"/>
      <c r="BB121" s="188"/>
      <c r="BC121" s="183"/>
      <c r="BD121" s="183"/>
      <c r="BE121" s="183"/>
      <c r="BF121" s="183"/>
      <c r="BG121" s="183"/>
    </row>
    <row r="122" customFormat="false" ht="12.75" hidden="true" customHeight="false" outlineLevel="0" collapsed="false">
      <c r="A122" s="715" t="n">
        <v>20835</v>
      </c>
      <c r="B122" s="183" t="s">
        <v>147</v>
      </c>
      <c r="C122" s="183" t="n">
        <v>2002</v>
      </c>
      <c r="D122" s="637"/>
      <c r="E122" s="830" t="n">
        <v>37315</v>
      </c>
      <c r="F122" s="7" t="n">
        <v>20000</v>
      </c>
      <c r="G122" s="43" t="n">
        <f aca="false">0.1074-0.1052</f>
        <v>0.00219999999999999</v>
      </c>
      <c r="H122" s="96" t="s">
        <v>148</v>
      </c>
      <c r="I122" s="96"/>
      <c r="J122" s="10" t="n">
        <v>0</v>
      </c>
      <c r="K122" s="43" t="n">
        <v>0</v>
      </c>
      <c r="L122" s="63" t="n">
        <v>1364</v>
      </c>
      <c r="M122" s="10" t="n">
        <v>0</v>
      </c>
      <c r="N122" s="43" t="n">
        <v>0</v>
      </c>
      <c r="O122" s="63" t="n">
        <v>1232</v>
      </c>
      <c r="P122" s="10" t="n">
        <v>0</v>
      </c>
      <c r="Q122" s="43" t="n">
        <v>0</v>
      </c>
      <c r="R122" s="63" t="n">
        <v>0</v>
      </c>
      <c r="S122" s="10" t="n">
        <v>0</v>
      </c>
      <c r="T122" s="43" t="n">
        <v>0</v>
      </c>
      <c r="U122" s="63" t="n">
        <v>0</v>
      </c>
      <c r="V122" s="10" t="n">
        <v>0</v>
      </c>
      <c r="W122" s="43" t="n">
        <v>0</v>
      </c>
      <c r="X122" s="63" t="n">
        <v>0</v>
      </c>
      <c r="Y122" s="10" t="n">
        <v>0</v>
      </c>
      <c r="Z122" s="43" t="n">
        <v>0</v>
      </c>
      <c r="AA122" s="63" t="n">
        <v>0</v>
      </c>
      <c r="AB122" s="10" t="n">
        <v>0</v>
      </c>
      <c r="AC122" s="43" t="n">
        <v>0</v>
      </c>
      <c r="AD122" s="63" t="n">
        <v>0</v>
      </c>
      <c r="AE122" s="10" t="n">
        <v>0</v>
      </c>
      <c r="AF122" s="43" t="n">
        <v>0</v>
      </c>
      <c r="AG122" s="63" t="n">
        <v>0</v>
      </c>
      <c r="AH122" s="10" t="n">
        <v>0</v>
      </c>
      <c r="AI122" s="43" t="n">
        <v>0</v>
      </c>
      <c r="AJ122" s="63" t="n">
        <v>0</v>
      </c>
      <c r="AK122" s="10" t="n">
        <v>0</v>
      </c>
      <c r="AL122" s="43" t="n">
        <v>0</v>
      </c>
      <c r="AM122" s="63" t="n">
        <v>0</v>
      </c>
      <c r="AN122" s="10" t="n">
        <v>0</v>
      </c>
      <c r="AO122" s="43" t="n">
        <v>0</v>
      </c>
      <c r="AP122" s="63" t="n">
        <v>0</v>
      </c>
      <c r="AQ122" s="10" t="n">
        <v>0</v>
      </c>
      <c r="AR122" s="43" t="n">
        <v>0</v>
      </c>
      <c r="AS122" s="63" t="n">
        <v>0</v>
      </c>
      <c r="AT122" s="63"/>
      <c r="AU122" s="183"/>
      <c r="AV122" s="800" t="n">
        <v>2596</v>
      </c>
      <c r="AW122" s="829"/>
      <c r="AX122" s="183"/>
      <c r="AY122" s="829"/>
      <c r="AZ122" s="183"/>
      <c r="BA122" s="183"/>
      <c r="BB122" s="829"/>
      <c r="BC122" s="183"/>
      <c r="BD122" s="183"/>
      <c r="BE122" s="183"/>
      <c r="BF122" s="183"/>
      <c r="BG122" s="183"/>
    </row>
    <row r="123" customFormat="false" ht="12.75" hidden="true" customHeight="false" outlineLevel="0" collapsed="false">
      <c r="A123" s="715" t="n">
        <v>20715</v>
      </c>
      <c r="B123" s="183" t="s">
        <v>149</v>
      </c>
      <c r="C123" s="183" t="n">
        <v>2002</v>
      </c>
      <c r="D123" s="637"/>
      <c r="E123" s="830" t="s">
        <v>150</v>
      </c>
      <c r="F123" s="7" t="n">
        <v>200000</v>
      </c>
      <c r="G123" s="43" t="n">
        <f aca="false">0.1074-0.1052</f>
        <v>0.00219999999999999</v>
      </c>
      <c r="H123" s="96" t="s">
        <v>148</v>
      </c>
      <c r="I123" s="96"/>
      <c r="J123" s="10" t="n">
        <v>0</v>
      </c>
      <c r="K123" s="43" t="n">
        <v>0</v>
      </c>
      <c r="L123" s="63" t="n">
        <v>13640</v>
      </c>
      <c r="M123" s="10" t="n">
        <v>0</v>
      </c>
      <c r="N123" s="43" t="n">
        <v>0</v>
      </c>
      <c r="O123" s="63" t="n">
        <v>12320</v>
      </c>
      <c r="P123" s="10" t="n">
        <v>0</v>
      </c>
      <c r="Q123" s="43" t="n">
        <v>0</v>
      </c>
      <c r="R123" s="63" t="n">
        <v>13640</v>
      </c>
      <c r="S123" s="10" t="n">
        <v>0</v>
      </c>
      <c r="T123" s="43" t="n">
        <v>0</v>
      </c>
      <c r="U123" s="63" t="n">
        <v>13200</v>
      </c>
      <c r="V123" s="10" t="n">
        <v>0</v>
      </c>
      <c r="W123" s="43" t="n">
        <v>0</v>
      </c>
      <c r="X123" s="63" t="n">
        <v>13640</v>
      </c>
      <c r="Y123" s="10" t="n">
        <v>0</v>
      </c>
      <c r="Z123" s="43" t="n">
        <v>0</v>
      </c>
      <c r="AA123" s="63" t="n">
        <v>13200</v>
      </c>
      <c r="AB123" s="10" t="n">
        <v>0</v>
      </c>
      <c r="AC123" s="43" t="n">
        <v>0</v>
      </c>
      <c r="AD123" s="63" t="n">
        <v>13640</v>
      </c>
      <c r="AE123" s="10" t="n">
        <v>0</v>
      </c>
      <c r="AF123" s="43" t="n">
        <v>0</v>
      </c>
      <c r="AG123" s="63" t="n">
        <v>13640</v>
      </c>
      <c r="AH123" s="10" t="n">
        <v>0</v>
      </c>
      <c r="AI123" s="43" t="n">
        <v>0</v>
      </c>
      <c r="AJ123" s="63" t="n">
        <v>13200</v>
      </c>
      <c r="AK123" s="10" t="n">
        <v>0</v>
      </c>
      <c r="AL123" s="43" t="n">
        <v>0</v>
      </c>
      <c r="AM123" s="63" t="n">
        <v>13640</v>
      </c>
      <c r="AN123" s="10" t="n">
        <v>0</v>
      </c>
      <c r="AO123" s="43" t="n">
        <v>0</v>
      </c>
      <c r="AP123" s="63" t="n">
        <v>26400</v>
      </c>
      <c r="AQ123" s="10" t="n">
        <v>0</v>
      </c>
      <c r="AR123" s="43" t="n">
        <v>0</v>
      </c>
      <c r="AS123" s="63" t="n">
        <v>27280</v>
      </c>
      <c r="AT123" s="63"/>
      <c r="AU123" s="183"/>
      <c r="AV123" s="800" t="n">
        <v>187440</v>
      </c>
      <c r="AW123" s="829"/>
      <c r="AX123" s="183"/>
      <c r="AY123" s="829"/>
      <c r="AZ123" s="183"/>
      <c r="BA123" s="183"/>
      <c r="BB123" s="829"/>
      <c r="BC123" s="183"/>
      <c r="BD123" s="183"/>
      <c r="BE123" s="183"/>
      <c r="BF123" s="183"/>
      <c r="BG123" s="183"/>
    </row>
    <row r="124" customFormat="false" ht="12.75" hidden="true" customHeight="false" outlineLevel="0" collapsed="false">
      <c r="A124" s="715" t="n">
        <v>21165</v>
      </c>
      <c r="B124" s="183" t="s">
        <v>151</v>
      </c>
      <c r="C124" s="183" t="n">
        <v>2002</v>
      </c>
      <c r="D124" s="637"/>
      <c r="E124" s="830" t="n">
        <v>39172</v>
      </c>
      <c r="F124" s="7" t="n">
        <v>150000</v>
      </c>
      <c r="G124" s="43" t="n">
        <f aca="false">0.1074-0.1052</f>
        <v>0.00219999999999999</v>
      </c>
      <c r="H124" s="96" t="s">
        <v>148</v>
      </c>
      <c r="I124" s="96"/>
      <c r="J124" s="10" t="n">
        <v>0</v>
      </c>
      <c r="K124" s="43" t="n">
        <v>0</v>
      </c>
      <c r="L124" s="63" t="n">
        <v>10230</v>
      </c>
      <c r="M124" s="10" t="n">
        <v>0</v>
      </c>
      <c r="N124" s="43" t="n">
        <v>0</v>
      </c>
      <c r="O124" s="63" t="n">
        <v>9240</v>
      </c>
      <c r="P124" s="10" t="n">
        <v>0</v>
      </c>
      <c r="Q124" s="43" t="n">
        <v>0</v>
      </c>
      <c r="R124" s="63" t="n">
        <v>10230</v>
      </c>
      <c r="S124" s="10" t="n">
        <v>0</v>
      </c>
      <c r="T124" s="43" t="n">
        <v>0</v>
      </c>
      <c r="U124" s="63" t="n">
        <v>9900</v>
      </c>
      <c r="V124" s="10" t="n">
        <v>0</v>
      </c>
      <c r="W124" s="43" t="n">
        <v>0</v>
      </c>
      <c r="X124" s="63" t="n">
        <v>10230</v>
      </c>
      <c r="Y124" s="10" t="n">
        <v>0</v>
      </c>
      <c r="Z124" s="43" t="n">
        <v>0</v>
      </c>
      <c r="AA124" s="63" t="n">
        <v>9900</v>
      </c>
      <c r="AB124" s="10" t="n">
        <v>0</v>
      </c>
      <c r="AC124" s="43" t="n">
        <v>0</v>
      </c>
      <c r="AD124" s="63" t="n">
        <v>10230</v>
      </c>
      <c r="AE124" s="10" t="n">
        <v>0</v>
      </c>
      <c r="AF124" s="43" t="n">
        <v>0</v>
      </c>
      <c r="AG124" s="63" t="n">
        <v>10230</v>
      </c>
      <c r="AH124" s="10" t="n">
        <v>0</v>
      </c>
      <c r="AI124" s="43" t="n">
        <v>0</v>
      </c>
      <c r="AJ124" s="63" t="n">
        <v>9900</v>
      </c>
      <c r="AK124" s="10" t="n">
        <v>0</v>
      </c>
      <c r="AL124" s="43" t="n">
        <v>0</v>
      </c>
      <c r="AM124" s="63" t="n">
        <v>10230</v>
      </c>
      <c r="AN124" s="10" t="n">
        <v>0</v>
      </c>
      <c r="AO124" s="43" t="n">
        <v>0</v>
      </c>
      <c r="AP124" s="63" t="n">
        <v>19800</v>
      </c>
      <c r="AQ124" s="10" t="n">
        <v>0</v>
      </c>
      <c r="AR124" s="43" t="n">
        <v>0</v>
      </c>
      <c r="AS124" s="63" t="n">
        <v>20460</v>
      </c>
      <c r="AT124" s="63"/>
      <c r="AU124" s="183"/>
      <c r="AV124" s="800" t="n">
        <v>140580</v>
      </c>
      <c r="AW124" s="829"/>
      <c r="AX124" s="183"/>
      <c r="AY124" s="829"/>
      <c r="AZ124" s="183"/>
      <c r="BA124" s="183"/>
      <c r="BB124" s="829"/>
      <c r="BC124" s="183"/>
      <c r="BD124" s="183"/>
      <c r="BE124" s="183"/>
      <c r="BF124" s="183"/>
      <c r="BG124" s="183"/>
    </row>
    <row r="125" customFormat="false" ht="12.75" hidden="true" customHeight="false" outlineLevel="0" collapsed="false">
      <c r="A125" s="715" t="n">
        <v>26678</v>
      </c>
      <c r="B125" s="183" t="s">
        <v>152</v>
      </c>
      <c r="C125" s="183" t="n">
        <v>2002</v>
      </c>
      <c r="D125" s="637"/>
      <c r="E125" s="830" t="n">
        <v>39172</v>
      </c>
      <c r="F125" s="7" t="n">
        <v>25000</v>
      </c>
      <c r="G125" s="43" t="n">
        <f aca="false">0.1074-0.1052</f>
        <v>0.00219999999999999</v>
      </c>
      <c r="H125" s="96" t="s">
        <v>148</v>
      </c>
      <c r="I125" s="96"/>
      <c r="J125" s="10" t="n">
        <v>0</v>
      </c>
      <c r="K125" s="43" t="n">
        <v>0</v>
      </c>
      <c r="L125" s="63" t="n">
        <v>1705</v>
      </c>
      <c r="M125" s="10" t="n">
        <v>0</v>
      </c>
      <c r="N125" s="43" t="n">
        <v>0</v>
      </c>
      <c r="O125" s="63" t="n">
        <v>1540</v>
      </c>
      <c r="P125" s="10" t="n">
        <v>0</v>
      </c>
      <c r="Q125" s="43" t="n">
        <v>0</v>
      </c>
      <c r="R125" s="63" t="n">
        <v>1705</v>
      </c>
      <c r="S125" s="10" t="n">
        <v>0</v>
      </c>
      <c r="T125" s="43" t="n">
        <v>0</v>
      </c>
      <c r="U125" s="63" t="n">
        <v>1650</v>
      </c>
      <c r="V125" s="10" t="n">
        <v>0</v>
      </c>
      <c r="W125" s="43" t="n">
        <v>0</v>
      </c>
      <c r="X125" s="63" t="n">
        <v>1705</v>
      </c>
      <c r="Y125" s="10" t="n">
        <v>0</v>
      </c>
      <c r="Z125" s="43" t="n">
        <v>0</v>
      </c>
      <c r="AA125" s="63" t="n">
        <v>1650</v>
      </c>
      <c r="AB125" s="10" t="n">
        <v>0</v>
      </c>
      <c r="AC125" s="43" t="n">
        <v>0</v>
      </c>
      <c r="AD125" s="63" t="n">
        <v>1705</v>
      </c>
      <c r="AE125" s="10" t="n">
        <v>0</v>
      </c>
      <c r="AF125" s="43" t="n">
        <v>0</v>
      </c>
      <c r="AG125" s="63" t="n">
        <v>1705</v>
      </c>
      <c r="AH125" s="10" t="n">
        <v>0</v>
      </c>
      <c r="AI125" s="43" t="n">
        <v>0</v>
      </c>
      <c r="AJ125" s="63" t="n">
        <v>1650</v>
      </c>
      <c r="AK125" s="10" t="n">
        <v>0</v>
      </c>
      <c r="AL125" s="43" t="n">
        <v>0</v>
      </c>
      <c r="AM125" s="63" t="n">
        <v>1705</v>
      </c>
      <c r="AN125" s="10" t="n">
        <v>0</v>
      </c>
      <c r="AO125" s="43" t="n">
        <v>0</v>
      </c>
      <c r="AP125" s="63" t="n">
        <v>3300</v>
      </c>
      <c r="AQ125" s="10" t="n">
        <v>0</v>
      </c>
      <c r="AR125" s="43" t="n">
        <v>0</v>
      </c>
      <c r="AS125" s="63" t="n">
        <v>3410</v>
      </c>
      <c r="AT125" s="63"/>
      <c r="AU125" s="183"/>
      <c r="AV125" s="800" t="n">
        <v>23430</v>
      </c>
      <c r="AW125" s="829"/>
      <c r="AX125" s="183"/>
      <c r="AY125" s="829"/>
      <c r="AZ125" s="183"/>
      <c r="BA125" s="183"/>
      <c r="BB125" s="829"/>
      <c r="BC125" s="183"/>
      <c r="BD125" s="183"/>
      <c r="BE125" s="183"/>
      <c r="BF125" s="183"/>
      <c r="BG125" s="183"/>
    </row>
    <row r="126" customFormat="false" ht="12.75" hidden="true" customHeight="false" outlineLevel="0" collapsed="false">
      <c r="A126" s="715" t="n">
        <v>26372</v>
      </c>
      <c r="B126" s="183" t="s">
        <v>153</v>
      </c>
      <c r="C126" s="183" t="n">
        <v>2002</v>
      </c>
      <c r="D126" s="637"/>
      <c r="E126" s="830" t="n">
        <v>39172</v>
      </c>
      <c r="F126" s="7" t="n">
        <v>25000</v>
      </c>
      <c r="G126" s="43" t="n">
        <f aca="false">0.1074-0.1052</f>
        <v>0.00219999999999999</v>
      </c>
      <c r="H126" s="96" t="s">
        <v>148</v>
      </c>
      <c r="I126" s="96"/>
      <c r="J126" s="10" t="n">
        <v>0</v>
      </c>
      <c r="K126" s="43" t="n">
        <v>0</v>
      </c>
      <c r="L126" s="63" t="n">
        <v>1705</v>
      </c>
      <c r="M126" s="10" t="n">
        <v>0</v>
      </c>
      <c r="N126" s="43" t="n">
        <v>0</v>
      </c>
      <c r="O126" s="63" t="n">
        <v>1540</v>
      </c>
      <c r="P126" s="10" t="n">
        <v>0</v>
      </c>
      <c r="Q126" s="43" t="n">
        <v>0</v>
      </c>
      <c r="R126" s="63" t="n">
        <v>1705</v>
      </c>
      <c r="S126" s="10" t="n">
        <v>0</v>
      </c>
      <c r="T126" s="43" t="n">
        <v>0</v>
      </c>
      <c r="U126" s="63" t="n">
        <v>1650</v>
      </c>
      <c r="V126" s="10" t="n">
        <v>0</v>
      </c>
      <c r="W126" s="43" t="n">
        <v>0</v>
      </c>
      <c r="X126" s="63" t="n">
        <v>1705</v>
      </c>
      <c r="Y126" s="10" t="n">
        <v>0</v>
      </c>
      <c r="Z126" s="43" t="n">
        <v>0</v>
      </c>
      <c r="AA126" s="63" t="n">
        <v>1650</v>
      </c>
      <c r="AB126" s="10" t="n">
        <v>0</v>
      </c>
      <c r="AC126" s="43" t="n">
        <v>0</v>
      </c>
      <c r="AD126" s="63" t="n">
        <v>1705</v>
      </c>
      <c r="AE126" s="10" t="n">
        <v>0</v>
      </c>
      <c r="AF126" s="43" t="n">
        <v>0</v>
      </c>
      <c r="AG126" s="63" t="n">
        <v>1705</v>
      </c>
      <c r="AH126" s="10" t="n">
        <v>0</v>
      </c>
      <c r="AI126" s="43" t="n">
        <v>0</v>
      </c>
      <c r="AJ126" s="63" t="n">
        <v>1650</v>
      </c>
      <c r="AK126" s="10" t="n">
        <v>0</v>
      </c>
      <c r="AL126" s="43" t="n">
        <v>0</v>
      </c>
      <c r="AM126" s="63" t="n">
        <v>1705</v>
      </c>
      <c r="AN126" s="10" t="n">
        <v>0</v>
      </c>
      <c r="AO126" s="43" t="n">
        <v>0</v>
      </c>
      <c r="AP126" s="63" t="n">
        <v>3300</v>
      </c>
      <c r="AQ126" s="10" t="n">
        <v>0</v>
      </c>
      <c r="AR126" s="43" t="n">
        <v>0</v>
      </c>
      <c r="AS126" s="63" t="n">
        <v>3410</v>
      </c>
      <c r="AT126" s="63"/>
      <c r="AU126" s="183"/>
      <c r="AV126" s="800" t="n">
        <v>23430</v>
      </c>
      <c r="AW126" s="829"/>
      <c r="AX126" s="183"/>
      <c r="AY126" s="829"/>
      <c r="AZ126" s="183"/>
      <c r="BA126" s="183"/>
      <c r="BB126" s="829"/>
      <c r="BC126" s="183"/>
      <c r="BD126" s="183"/>
      <c r="BE126" s="183"/>
      <c r="BF126" s="183"/>
      <c r="BG126" s="183"/>
    </row>
    <row r="127" customFormat="false" ht="12.75" hidden="true" customHeight="false" outlineLevel="0" collapsed="false">
      <c r="A127" s="715" t="n">
        <v>25924</v>
      </c>
      <c r="B127" s="183" t="s">
        <v>154</v>
      </c>
      <c r="C127" s="183" t="n">
        <v>2002</v>
      </c>
      <c r="D127" s="637"/>
      <c r="E127" s="830" t="n">
        <v>38837</v>
      </c>
      <c r="F127" s="7" t="n">
        <v>20000</v>
      </c>
      <c r="G127" s="43" t="n">
        <f aca="false">0.1074-0.1052</f>
        <v>0.00219999999999999</v>
      </c>
      <c r="H127" s="96" t="s">
        <v>148</v>
      </c>
      <c r="I127" s="96"/>
      <c r="J127" s="10" t="n">
        <v>0</v>
      </c>
      <c r="K127" s="43" t="n">
        <v>0</v>
      </c>
      <c r="L127" s="63" t="n">
        <v>1364</v>
      </c>
      <c r="M127" s="10" t="n">
        <v>0</v>
      </c>
      <c r="N127" s="43" t="n">
        <v>0</v>
      </c>
      <c r="O127" s="63" t="n">
        <v>1232</v>
      </c>
      <c r="P127" s="10" t="n">
        <v>0</v>
      </c>
      <c r="Q127" s="43" t="n">
        <v>0</v>
      </c>
      <c r="R127" s="63" t="n">
        <v>1364</v>
      </c>
      <c r="S127" s="10" t="n">
        <v>0</v>
      </c>
      <c r="T127" s="43" t="n">
        <v>0</v>
      </c>
      <c r="U127" s="63" t="n">
        <v>1320</v>
      </c>
      <c r="V127" s="10" t="n">
        <v>0</v>
      </c>
      <c r="W127" s="43" t="n">
        <v>0</v>
      </c>
      <c r="X127" s="63" t="n">
        <v>1364</v>
      </c>
      <c r="Y127" s="10" t="n">
        <v>0</v>
      </c>
      <c r="Z127" s="43" t="n">
        <v>0</v>
      </c>
      <c r="AA127" s="63" t="n">
        <v>1320</v>
      </c>
      <c r="AB127" s="10" t="n">
        <v>0</v>
      </c>
      <c r="AC127" s="43" t="n">
        <v>0</v>
      </c>
      <c r="AD127" s="63" t="n">
        <v>1364</v>
      </c>
      <c r="AE127" s="10" t="n">
        <v>0</v>
      </c>
      <c r="AF127" s="43" t="n">
        <v>0</v>
      </c>
      <c r="AG127" s="63" t="n">
        <v>1364</v>
      </c>
      <c r="AH127" s="10" t="n">
        <v>0</v>
      </c>
      <c r="AI127" s="43" t="n">
        <v>0</v>
      </c>
      <c r="AJ127" s="63" t="n">
        <v>1320</v>
      </c>
      <c r="AK127" s="10" t="n">
        <v>0</v>
      </c>
      <c r="AL127" s="43" t="n">
        <v>0</v>
      </c>
      <c r="AM127" s="63" t="n">
        <v>1364</v>
      </c>
      <c r="AN127" s="10" t="n">
        <v>0</v>
      </c>
      <c r="AO127" s="43" t="n">
        <v>0</v>
      </c>
      <c r="AP127" s="63" t="n">
        <v>2640</v>
      </c>
      <c r="AQ127" s="10" t="n">
        <v>0</v>
      </c>
      <c r="AR127" s="43" t="n">
        <v>0</v>
      </c>
      <c r="AS127" s="63" t="n">
        <v>2728</v>
      </c>
      <c r="AT127" s="63"/>
      <c r="AU127" s="183"/>
      <c r="AV127" s="800" t="n">
        <v>18744</v>
      </c>
      <c r="AW127" s="829"/>
      <c r="AX127" s="183"/>
      <c r="AY127" s="829"/>
      <c r="AZ127" s="183"/>
      <c r="BA127" s="183"/>
      <c r="BB127" s="829"/>
      <c r="BC127" s="183"/>
      <c r="BD127" s="183"/>
      <c r="BE127" s="183"/>
      <c r="BF127" s="183"/>
      <c r="BG127" s="183"/>
    </row>
    <row r="128" customFormat="false" ht="12.75" hidden="true" customHeight="false" outlineLevel="0" collapsed="false">
      <c r="A128" s="715" t="n">
        <v>20834</v>
      </c>
      <c r="B128" s="183" t="s">
        <v>155</v>
      </c>
      <c r="C128" s="183" t="n">
        <v>2002</v>
      </c>
      <c r="D128" s="637"/>
      <c r="E128" s="830" t="n">
        <v>39141</v>
      </c>
      <c r="F128" s="7" t="n">
        <v>25000</v>
      </c>
      <c r="G128" s="43" t="n">
        <f aca="false">0.1074-0.1052</f>
        <v>0.00219999999999999</v>
      </c>
      <c r="H128" s="96" t="s">
        <v>148</v>
      </c>
      <c r="I128" s="96"/>
      <c r="J128" s="10" t="n">
        <v>0</v>
      </c>
      <c r="K128" s="43" t="n">
        <v>0</v>
      </c>
      <c r="L128" s="63" t="n">
        <v>1705</v>
      </c>
      <c r="M128" s="10" t="n">
        <v>0</v>
      </c>
      <c r="N128" s="43" t="n">
        <v>0</v>
      </c>
      <c r="O128" s="63" t="n">
        <v>1540</v>
      </c>
      <c r="P128" s="10" t="n">
        <v>0</v>
      </c>
      <c r="Q128" s="43" t="n">
        <v>0</v>
      </c>
      <c r="R128" s="63" t="n">
        <v>1705</v>
      </c>
      <c r="S128" s="10" t="n">
        <v>0</v>
      </c>
      <c r="T128" s="43" t="n">
        <v>0</v>
      </c>
      <c r="U128" s="63" t="n">
        <v>1650</v>
      </c>
      <c r="V128" s="10" t="n">
        <v>0</v>
      </c>
      <c r="W128" s="43" t="n">
        <v>0</v>
      </c>
      <c r="X128" s="63" t="n">
        <v>1705</v>
      </c>
      <c r="Y128" s="10" t="n">
        <v>0</v>
      </c>
      <c r="Z128" s="43" t="n">
        <v>0</v>
      </c>
      <c r="AA128" s="63" t="n">
        <v>1650</v>
      </c>
      <c r="AB128" s="10" t="n">
        <v>0</v>
      </c>
      <c r="AC128" s="43" t="n">
        <v>0</v>
      </c>
      <c r="AD128" s="63" t="n">
        <v>1705</v>
      </c>
      <c r="AE128" s="10" t="n">
        <v>0</v>
      </c>
      <c r="AF128" s="43" t="n">
        <v>0</v>
      </c>
      <c r="AG128" s="63" t="n">
        <v>1705</v>
      </c>
      <c r="AH128" s="10" t="n">
        <v>0</v>
      </c>
      <c r="AI128" s="43" t="n">
        <v>0</v>
      </c>
      <c r="AJ128" s="63" t="n">
        <v>1650</v>
      </c>
      <c r="AK128" s="10" t="n">
        <v>0</v>
      </c>
      <c r="AL128" s="43" t="n">
        <v>0</v>
      </c>
      <c r="AM128" s="63" t="n">
        <v>1705</v>
      </c>
      <c r="AN128" s="10" t="n">
        <v>0</v>
      </c>
      <c r="AO128" s="43" t="n">
        <v>0</v>
      </c>
      <c r="AP128" s="63" t="n">
        <v>3300</v>
      </c>
      <c r="AQ128" s="10" t="n">
        <v>0</v>
      </c>
      <c r="AR128" s="43" t="n">
        <v>0</v>
      </c>
      <c r="AS128" s="63" t="n">
        <v>3410</v>
      </c>
      <c r="AT128" s="63"/>
      <c r="AU128" s="183"/>
      <c r="AV128" s="800" t="n">
        <v>23430</v>
      </c>
      <c r="AW128" s="829"/>
      <c r="AX128" s="183"/>
      <c r="AY128" s="829"/>
      <c r="AZ128" s="183"/>
      <c r="BA128" s="183"/>
      <c r="BB128" s="829"/>
      <c r="BC128" s="183"/>
      <c r="BD128" s="183"/>
      <c r="BE128" s="183"/>
      <c r="BF128" s="183"/>
      <c r="BG128" s="183"/>
    </row>
    <row r="129" customFormat="false" ht="12.75" hidden="true" customHeight="false" outlineLevel="0" collapsed="false">
      <c r="A129" s="715"/>
      <c r="B129" s="183"/>
      <c r="C129" s="183"/>
      <c r="D129" s="637"/>
      <c r="E129" s="830"/>
      <c r="J129" s="10" t="n">
        <v>0</v>
      </c>
      <c r="K129" s="43" t="n">
        <v>0</v>
      </c>
      <c r="L129" s="63" t="n">
        <v>0</v>
      </c>
      <c r="M129" s="10" t="n">
        <v>0</v>
      </c>
      <c r="N129" s="43" t="n">
        <v>0</v>
      </c>
      <c r="O129" s="63" t="n">
        <v>0</v>
      </c>
      <c r="P129" s="10" t="n">
        <v>0</v>
      </c>
      <c r="Q129" s="43" t="n">
        <v>0</v>
      </c>
      <c r="R129" s="63" t="n">
        <v>0</v>
      </c>
      <c r="S129" s="10" t="n">
        <v>0</v>
      </c>
      <c r="T129" s="43" t="n">
        <v>0</v>
      </c>
      <c r="U129" s="63" t="n">
        <v>0</v>
      </c>
      <c r="V129" s="10" t="n">
        <v>0</v>
      </c>
      <c r="W129" s="43" t="n">
        <v>0</v>
      </c>
      <c r="X129" s="63" t="n">
        <v>0</v>
      </c>
      <c r="Y129" s="10" t="n">
        <v>0</v>
      </c>
      <c r="Z129" s="43" t="n">
        <v>0</v>
      </c>
      <c r="AA129" s="63" t="n">
        <v>0</v>
      </c>
      <c r="AB129" s="10" t="n">
        <v>0</v>
      </c>
      <c r="AC129" s="43" t="n">
        <v>0</v>
      </c>
      <c r="AD129" s="63" t="n">
        <v>0</v>
      </c>
      <c r="AE129" s="10" t="n">
        <v>0</v>
      </c>
      <c r="AF129" s="43" t="n">
        <v>0</v>
      </c>
      <c r="AG129" s="63" t="n">
        <v>0</v>
      </c>
      <c r="AH129" s="10" t="n">
        <v>0</v>
      </c>
      <c r="AI129" s="43" t="n">
        <v>0</v>
      </c>
      <c r="AJ129" s="63" t="n">
        <v>0</v>
      </c>
      <c r="AK129" s="10" t="n">
        <v>0</v>
      </c>
      <c r="AL129" s="43" t="n">
        <v>0</v>
      </c>
      <c r="AM129" s="63" t="n">
        <v>0</v>
      </c>
      <c r="AN129" s="10" t="n">
        <v>0</v>
      </c>
      <c r="AO129" s="43" t="n">
        <v>0</v>
      </c>
      <c r="AP129" s="63" t="n">
        <v>0</v>
      </c>
      <c r="AQ129" s="10" t="n">
        <v>0</v>
      </c>
      <c r="AR129" s="43" t="n">
        <v>0</v>
      </c>
      <c r="AS129" s="63" t="n">
        <v>0</v>
      </c>
      <c r="AT129" s="63"/>
      <c r="AU129" s="183"/>
      <c r="AV129" s="800" t="n">
        <v>0</v>
      </c>
      <c r="AW129" s="829"/>
      <c r="AX129" s="183"/>
      <c r="AY129" s="829"/>
      <c r="AZ129" s="183"/>
      <c r="BA129" s="183"/>
      <c r="BB129" s="829"/>
      <c r="BC129" s="183"/>
      <c r="BD129" s="183"/>
      <c r="BE129" s="183"/>
      <c r="BF129" s="183"/>
      <c r="BG129" s="183"/>
    </row>
    <row r="130" customFormat="false" ht="12.75" hidden="true" customHeight="false" outlineLevel="0" collapsed="false">
      <c r="A130" s="82"/>
      <c r="B130" s="82"/>
      <c r="C130" s="315"/>
      <c r="D130" s="88"/>
      <c r="E130" s="88"/>
      <c r="F130" s="84"/>
      <c r="G130" s="85"/>
      <c r="H130" s="85"/>
      <c r="I130" s="85"/>
      <c r="J130" s="86"/>
      <c r="K130" s="85"/>
      <c r="L130" s="93"/>
      <c r="M130" s="86"/>
      <c r="N130" s="85"/>
      <c r="O130" s="93"/>
      <c r="P130" s="86"/>
      <c r="Q130" s="85"/>
      <c r="R130" s="93"/>
      <c r="S130" s="86"/>
      <c r="T130" s="85"/>
      <c r="U130" s="93"/>
      <c r="V130" s="86"/>
      <c r="W130" s="85"/>
      <c r="X130" s="93"/>
      <c r="Y130" s="86"/>
      <c r="Z130" s="85"/>
      <c r="AA130" s="93"/>
      <c r="AB130" s="86"/>
      <c r="AC130" s="85"/>
      <c r="AD130" s="93"/>
      <c r="AE130" s="86"/>
      <c r="AF130" s="85"/>
      <c r="AG130" s="93"/>
      <c r="AH130" s="86"/>
      <c r="AI130" s="85"/>
      <c r="AJ130" s="93"/>
      <c r="AK130" s="86"/>
      <c r="AL130" s="85"/>
      <c r="AM130" s="93"/>
      <c r="AN130" s="86"/>
      <c r="AO130" s="85"/>
      <c r="AP130" s="93"/>
      <c r="AQ130" s="86"/>
      <c r="AR130" s="85"/>
      <c r="AS130" s="93"/>
      <c r="AT130" s="315"/>
      <c r="AU130" s="315"/>
      <c r="AV130" s="315"/>
      <c r="AW130" s="251"/>
      <c r="AX130" s="315"/>
      <c r="AY130" s="251"/>
      <c r="AZ130" s="315"/>
      <c r="BA130" s="315"/>
      <c r="BB130" s="251"/>
      <c r="BC130" s="315"/>
      <c r="BD130" s="315"/>
      <c r="BE130" s="315"/>
      <c r="BF130" s="315"/>
      <c r="BG130" s="315"/>
    </row>
    <row r="131" customFormat="false" ht="12.75" hidden="true" customHeight="false" outlineLevel="0" collapsed="false">
      <c r="A131" s="76"/>
      <c r="B131" s="76"/>
      <c r="C131" s="183"/>
      <c r="D131" s="77"/>
      <c r="E131" s="77"/>
      <c r="F131" s="49"/>
      <c r="G131" s="50"/>
      <c r="H131" s="50"/>
      <c r="I131" s="50"/>
      <c r="J131" s="99"/>
      <c r="K131" s="50"/>
      <c r="L131" s="79"/>
      <c r="M131" s="99"/>
      <c r="N131" s="50"/>
      <c r="O131" s="79"/>
      <c r="P131" s="99"/>
      <c r="Q131" s="50"/>
      <c r="R131" s="79"/>
      <c r="S131" s="99"/>
      <c r="T131" s="50"/>
      <c r="U131" s="79"/>
      <c r="V131" s="99"/>
      <c r="W131" s="50"/>
      <c r="X131" s="79"/>
      <c r="Y131" s="99"/>
      <c r="Z131" s="50"/>
      <c r="AA131" s="79"/>
      <c r="AB131" s="99"/>
      <c r="AC131" s="50"/>
      <c r="AD131" s="79"/>
      <c r="AE131" s="99"/>
      <c r="AF131" s="50"/>
      <c r="AG131" s="79"/>
      <c r="AH131" s="99"/>
      <c r="AI131" s="50"/>
      <c r="AJ131" s="79"/>
      <c r="AK131" s="99"/>
      <c r="AL131" s="50"/>
      <c r="AM131" s="79"/>
      <c r="AN131" s="99"/>
      <c r="AO131" s="50"/>
      <c r="AP131" s="79"/>
      <c r="AQ131" s="99"/>
      <c r="AR131" s="50"/>
      <c r="AS131" s="79"/>
      <c r="AT131" s="183"/>
      <c r="AU131" s="183"/>
      <c r="AV131" s="183"/>
      <c r="AW131" s="188"/>
      <c r="AX131" s="183"/>
      <c r="AY131" s="188"/>
      <c r="AZ131" s="183"/>
      <c r="BA131" s="183"/>
      <c r="BB131" s="188"/>
      <c r="BC131" s="183"/>
      <c r="BD131" s="183"/>
      <c r="BE131" s="183"/>
      <c r="BF131" s="183"/>
      <c r="BG131" s="183"/>
    </row>
    <row r="132" customFormat="false" ht="12.75" hidden="true" customHeight="false" outlineLevel="0" collapsed="false">
      <c r="A132" s="81" t="s">
        <v>157</v>
      </c>
      <c r="B132" s="183"/>
      <c r="C132" s="183"/>
      <c r="D132" s="637"/>
      <c r="E132" s="637"/>
      <c r="J132" s="10"/>
      <c r="L132" s="63"/>
      <c r="M132" s="10"/>
      <c r="N132" s="43"/>
      <c r="O132" s="63"/>
      <c r="P132" s="10"/>
      <c r="Q132" s="43"/>
      <c r="R132" s="63"/>
      <c r="S132" s="10"/>
      <c r="T132" s="43"/>
      <c r="U132" s="63"/>
      <c r="V132" s="10"/>
      <c r="W132" s="43"/>
      <c r="X132" s="63"/>
      <c r="Y132" s="10"/>
      <c r="Z132" s="43"/>
      <c r="AA132" s="63"/>
      <c r="AB132" s="10"/>
      <c r="AC132" s="43"/>
      <c r="AD132" s="63"/>
      <c r="AE132" s="10"/>
      <c r="AF132" s="43"/>
      <c r="AG132" s="63"/>
      <c r="AH132" s="10"/>
      <c r="AI132" s="43"/>
      <c r="AJ132" s="63"/>
      <c r="AK132" s="10"/>
      <c r="AL132" s="43"/>
      <c r="AM132" s="63"/>
      <c r="AN132" s="10"/>
      <c r="AO132" s="43"/>
      <c r="AP132" s="63"/>
      <c r="AQ132" s="10"/>
      <c r="AR132" s="43"/>
      <c r="AS132" s="63"/>
      <c r="AT132" s="63"/>
      <c r="AU132" s="183"/>
      <c r="AV132" s="183"/>
      <c r="AW132" s="188"/>
      <c r="AX132" s="183"/>
      <c r="AY132" s="188"/>
      <c r="AZ132" s="183"/>
      <c r="BA132" s="183"/>
      <c r="BB132" s="188"/>
      <c r="BC132" s="183"/>
      <c r="BD132" s="183"/>
      <c r="BE132" s="183"/>
      <c r="BF132" s="183"/>
      <c r="BG132" s="183"/>
    </row>
    <row r="133" customFormat="false" ht="12.75" hidden="true" customHeight="false" outlineLevel="0" collapsed="false">
      <c r="A133" s="715" t="n">
        <v>27649</v>
      </c>
      <c r="B133" s="183" t="s">
        <v>158</v>
      </c>
      <c r="C133" s="183" t="n">
        <v>2002</v>
      </c>
      <c r="D133" s="637" t="s">
        <v>159</v>
      </c>
      <c r="E133" s="830" t="n">
        <v>39233</v>
      </c>
      <c r="F133" s="7" t="n">
        <v>7500</v>
      </c>
      <c r="G133" s="43" t="n">
        <v>0.225</v>
      </c>
      <c r="H133" s="43" t="s">
        <v>130</v>
      </c>
      <c r="I133" s="43" t="s">
        <v>130</v>
      </c>
      <c r="J133" s="10" t="n">
        <v>0</v>
      </c>
      <c r="K133" s="43" t="n">
        <v>0</v>
      </c>
      <c r="L133" s="63" t="n">
        <v>0</v>
      </c>
      <c r="M133" s="10" t="n">
        <v>0</v>
      </c>
      <c r="N133" s="43" t="n">
        <v>0</v>
      </c>
      <c r="O133" s="63" t="n">
        <v>0</v>
      </c>
      <c r="P133" s="10" t="n">
        <v>0</v>
      </c>
      <c r="Q133" s="43" t="n">
        <v>0</v>
      </c>
      <c r="R133" s="63" t="n">
        <v>0</v>
      </c>
      <c r="S133" s="10" t="n">
        <v>0</v>
      </c>
      <c r="T133" s="43" t="n">
        <v>0</v>
      </c>
      <c r="U133" s="63" t="n">
        <v>0</v>
      </c>
      <c r="V133" s="10" t="n">
        <v>0</v>
      </c>
      <c r="W133" s="43" t="n">
        <v>0</v>
      </c>
      <c r="X133" s="63" t="n">
        <v>0</v>
      </c>
      <c r="Y133" s="10" t="n">
        <v>7500</v>
      </c>
      <c r="Z133" s="43" t="n">
        <v>0.225</v>
      </c>
      <c r="AA133" s="63" t="n">
        <v>50625</v>
      </c>
      <c r="AB133" s="10" t="n">
        <v>7500</v>
      </c>
      <c r="AC133" s="43" t="n">
        <v>0.225002150537634</v>
      </c>
      <c r="AD133" s="63" t="n">
        <v>52313</v>
      </c>
      <c r="AE133" s="10" t="n">
        <v>7500</v>
      </c>
      <c r="AF133" s="43" t="n">
        <v>0.225002150537634</v>
      </c>
      <c r="AG133" s="63" t="n">
        <v>52313</v>
      </c>
      <c r="AH133" s="10" t="n">
        <v>7500</v>
      </c>
      <c r="AI133" s="43" t="n">
        <v>0.225</v>
      </c>
      <c r="AJ133" s="63" t="n">
        <v>50625</v>
      </c>
      <c r="AK133" s="10" t="n">
        <v>7500</v>
      </c>
      <c r="AL133" s="43" t="n">
        <v>0.225002150537634</v>
      </c>
      <c r="AM133" s="63" t="n">
        <v>52313</v>
      </c>
      <c r="AN133" s="10" t="n">
        <v>7500</v>
      </c>
      <c r="AO133" s="43" t="n">
        <v>0.225</v>
      </c>
      <c r="AP133" s="63" t="n">
        <v>50625</v>
      </c>
      <c r="AQ133" s="10" t="n">
        <v>7500</v>
      </c>
      <c r="AR133" s="43" t="n">
        <v>0.225002150537634</v>
      </c>
      <c r="AS133" s="63" t="n">
        <v>52313</v>
      </c>
      <c r="AT133" s="63"/>
      <c r="AU133" s="183"/>
      <c r="AV133" s="800" t="n">
        <v>361127</v>
      </c>
      <c r="AW133" s="829"/>
      <c r="AX133" s="183"/>
      <c r="AY133" s="829"/>
      <c r="AZ133" s="183"/>
      <c r="BA133" s="183"/>
      <c r="BB133" s="829"/>
      <c r="BC133" s="183"/>
      <c r="BD133" s="183"/>
      <c r="BE133" s="183"/>
      <c r="BF133" s="183"/>
      <c r="BG133" s="183"/>
    </row>
    <row r="134" customFormat="false" ht="12.75" hidden="true" customHeight="false" outlineLevel="0" collapsed="false">
      <c r="A134" s="715" t="n">
        <v>27641</v>
      </c>
      <c r="B134" s="183" t="s">
        <v>158</v>
      </c>
      <c r="C134" s="183" t="n">
        <v>2002</v>
      </c>
      <c r="D134" s="637" t="s">
        <v>159</v>
      </c>
      <c r="E134" s="830" t="n">
        <v>48395</v>
      </c>
      <c r="F134" s="7" t="n">
        <v>20000</v>
      </c>
      <c r="G134" s="43" t="n">
        <v>0.38</v>
      </c>
      <c r="H134" s="43" t="s">
        <v>130</v>
      </c>
      <c r="I134" s="43" t="s">
        <v>130</v>
      </c>
      <c r="J134" s="10" t="n">
        <v>0</v>
      </c>
      <c r="K134" s="43" t="n">
        <v>0</v>
      </c>
      <c r="L134" s="63" t="n">
        <v>0</v>
      </c>
      <c r="M134" s="10" t="n">
        <v>0</v>
      </c>
      <c r="N134" s="43" t="n">
        <v>0</v>
      </c>
      <c r="O134" s="63" t="n">
        <v>0</v>
      </c>
      <c r="P134" s="10" t="n">
        <v>0</v>
      </c>
      <c r="Q134" s="43" t="n">
        <v>0</v>
      </c>
      <c r="R134" s="63" t="n">
        <v>0</v>
      </c>
      <c r="S134" s="10" t="n">
        <v>0</v>
      </c>
      <c r="T134" s="43" t="n">
        <v>0</v>
      </c>
      <c r="U134" s="63" t="n">
        <v>0</v>
      </c>
      <c r="V134" s="10" t="n">
        <v>0</v>
      </c>
      <c r="W134" s="43" t="n">
        <v>0</v>
      </c>
      <c r="X134" s="63" t="n">
        <v>0</v>
      </c>
      <c r="Y134" s="10" t="n">
        <v>20000</v>
      </c>
      <c r="Z134" s="43" t="n">
        <v>0.38</v>
      </c>
      <c r="AA134" s="63" t="n">
        <v>228000</v>
      </c>
      <c r="AB134" s="10" t="n">
        <v>20000</v>
      </c>
      <c r="AC134" s="43" t="n">
        <v>0.38</v>
      </c>
      <c r="AD134" s="63" t="n">
        <v>235600</v>
      </c>
      <c r="AE134" s="10" t="n">
        <v>20000</v>
      </c>
      <c r="AF134" s="43" t="n">
        <v>0.38</v>
      </c>
      <c r="AG134" s="63" t="n">
        <v>235600</v>
      </c>
      <c r="AH134" s="10" t="n">
        <v>20000</v>
      </c>
      <c r="AI134" s="43" t="n">
        <v>0.38</v>
      </c>
      <c r="AJ134" s="63" t="n">
        <v>228000</v>
      </c>
      <c r="AK134" s="10" t="n">
        <v>20000</v>
      </c>
      <c r="AL134" s="43" t="n">
        <v>0.38</v>
      </c>
      <c r="AM134" s="63" t="n">
        <v>235600</v>
      </c>
      <c r="AN134" s="10" t="n">
        <v>20000</v>
      </c>
      <c r="AO134" s="43" t="n">
        <v>0.38</v>
      </c>
      <c r="AP134" s="63" t="n">
        <v>228000</v>
      </c>
      <c r="AQ134" s="10" t="n">
        <v>20000</v>
      </c>
      <c r="AR134" s="43" t="n">
        <v>0.38</v>
      </c>
      <c r="AS134" s="63" t="n">
        <v>235600</v>
      </c>
      <c r="AT134" s="63"/>
      <c r="AU134" s="183"/>
      <c r="AV134" s="800" t="n">
        <v>1626400</v>
      </c>
      <c r="AW134" s="829"/>
      <c r="AX134" s="183"/>
      <c r="AY134" s="829"/>
      <c r="AZ134" s="183"/>
      <c r="BA134" s="183"/>
      <c r="BB134" s="829"/>
      <c r="BC134" s="183"/>
      <c r="BD134" s="183"/>
      <c r="BE134" s="183"/>
      <c r="BF134" s="183"/>
      <c r="BG134" s="183"/>
    </row>
    <row r="135" customFormat="false" ht="12.75" hidden="true" customHeight="false" outlineLevel="0" collapsed="false">
      <c r="A135" s="715" t="n">
        <v>27608</v>
      </c>
      <c r="B135" s="183" t="s">
        <v>160</v>
      </c>
      <c r="C135" s="183" t="n">
        <v>2002</v>
      </c>
      <c r="D135" s="637" t="s">
        <v>159</v>
      </c>
      <c r="E135" s="830" t="n">
        <v>42886</v>
      </c>
      <c r="F135" s="7" t="n">
        <v>10000</v>
      </c>
      <c r="G135" s="43" t="n">
        <v>0.385</v>
      </c>
      <c r="H135" s="43" t="s">
        <v>130</v>
      </c>
      <c r="I135" s="43" t="s">
        <v>130</v>
      </c>
      <c r="J135" s="10" t="n">
        <v>0</v>
      </c>
      <c r="K135" s="43" t="n">
        <v>0</v>
      </c>
      <c r="L135" s="63" t="n">
        <v>0</v>
      </c>
      <c r="M135" s="10" t="n">
        <v>0</v>
      </c>
      <c r="N135" s="43" t="n">
        <v>0</v>
      </c>
      <c r="O135" s="63" t="n">
        <v>0</v>
      </c>
      <c r="P135" s="10" t="n">
        <v>0</v>
      </c>
      <c r="Q135" s="43" t="n">
        <v>0</v>
      </c>
      <c r="R135" s="63" t="n">
        <v>0</v>
      </c>
      <c r="S135" s="10" t="n">
        <v>0</v>
      </c>
      <c r="T135" s="43" t="n">
        <v>0</v>
      </c>
      <c r="U135" s="63" t="n">
        <v>0</v>
      </c>
      <c r="V135" s="10" t="n">
        <v>0</v>
      </c>
      <c r="W135" s="43" t="n">
        <v>0</v>
      </c>
      <c r="X135" s="63" t="n">
        <v>0</v>
      </c>
      <c r="Y135" s="10" t="n">
        <v>10000</v>
      </c>
      <c r="Z135" s="43" t="n">
        <v>0.385</v>
      </c>
      <c r="AA135" s="63" t="n">
        <v>115500</v>
      </c>
      <c r="AB135" s="10" t="n">
        <v>10000</v>
      </c>
      <c r="AC135" s="43" t="n">
        <v>0.385</v>
      </c>
      <c r="AD135" s="63" t="n">
        <v>119350</v>
      </c>
      <c r="AE135" s="10" t="n">
        <v>10000</v>
      </c>
      <c r="AF135" s="43" t="n">
        <v>0.385</v>
      </c>
      <c r="AG135" s="63" t="n">
        <v>119350</v>
      </c>
      <c r="AH135" s="10" t="n">
        <v>10000</v>
      </c>
      <c r="AI135" s="43" t="n">
        <v>0.385</v>
      </c>
      <c r="AJ135" s="63" t="n">
        <v>115500</v>
      </c>
      <c r="AK135" s="10" t="n">
        <v>10000</v>
      </c>
      <c r="AL135" s="43" t="n">
        <v>0.385</v>
      </c>
      <c r="AM135" s="63" t="n">
        <v>119350</v>
      </c>
      <c r="AN135" s="10" t="n">
        <v>10000</v>
      </c>
      <c r="AO135" s="43" t="n">
        <v>0.385</v>
      </c>
      <c r="AP135" s="63" t="n">
        <v>115500</v>
      </c>
      <c r="AQ135" s="10" t="n">
        <v>10000</v>
      </c>
      <c r="AR135" s="43" t="n">
        <v>0.385</v>
      </c>
      <c r="AS135" s="63" t="n">
        <v>119350</v>
      </c>
      <c r="AT135" s="63"/>
      <c r="AU135" s="183"/>
      <c r="AV135" s="800" t="n">
        <v>823900</v>
      </c>
      <c r="AW135" s="829"/>
      <c r="AX135" s="183"/>
      <c r="AY135" s="829"/>
      <c r="AZ135" s="183"/>
      <c r="BA135" s="183"/>
      <c r="BB135" s="829"/>
      <c r="BC135" s="183"/>
      <c r="BD135" s="183"/>
      <c r="BE135" s="183"/>
      <c r="BF135" s="183"/>
      <c r="BG135" s="183"/>
    </row>
    <row r="136" customFormat="false" ht="12.75" hidden="true" customHeight="false" outlineLevel="0" collapsed="false">
      <c r="A136" s="715" t="n">
        <v>27607</v>
      </c>
      <c r="B136" s="183" t="s">
        <v>161</v>
      </c>
      <c r="C136" s="183" t="n">
        <v>2002</v>
      </c>
      <c r="D136" s="637" t="s">
        <v>159</v>
      </c>
      <c r="E136" s="830" t="n">
        <v>38077</v>
      </c>
      <c r="F136" s="7" t="n">
        <v>1700</v>
      </c>
      <c r="G136" s="43" t="n">
        <v>1.75</v>
      </c>
      <c r="H136" s="43" t="s">
        <v>130</v>
      </c>
      <c r="I136" s="43" t="s">
        <v>130</v>
      </c>
      <c r="J136" s="10" t="n">
        <v>0</v>
      </c>
      <c r="K136" s="43" t="n">
        <v>0</v>
      </c>
      <c r="L136" s="63" t="n">
        <v>0</v>
      </c>
      <c r="M136" s="10" t="n">
        <v>0</v>
      </c>
      <c r="N136" s="43" t="n">
        <v>0</v>
      </c>
      <c r="O136" s="63" t="n">
        <v>0</v>
      </c>
      <c r="P136" s="10" t="n">
        <v>0</v>
      </c>
      <c r="Q136" s="43" t="n">
        <v>0</v>
      </c>
      <c r="R136" s="63" t="n">
        <v>0</v>
      </c>
      <c r="S136" s="10" t="n">
        <v>0</v>
      </c>
      <c r="T136" s="43" t="n">
        <v>0</v>
      </c>
      <c r="U136" s="63" t="n">
        <v>0</v>
      </c>
      <c r="V136" s="10" t="n">
        <v>0</v>
      </c>
      <c r="W136" s="43" t="n">
        <v>0</v>
      </c>
      <c r="X136" s="63" t="n">
        <v>0</v>
      </c>
      <c r="Y136" s="10" t="n">
        <v>1700</v>
      </c>
      <c r="Z136" s="43" t="n">
        <v>1.75</v>
      </c>
      <c r="AA136" s="63" t="n">
        <v>89250</v>
      </c>
      <c r="AB136" s="10" t="n">
        <v>1700</v>
      </c>
      <c r="AC136" s="43" t="n">
        <v>1.75</v>
      </c>
      <c r="AD136" s="63" t="n">
        <v>92225</v>
      </c>
      <c r="AE136" s="10" t="n">
        <v>1700</v>
      </c>
      <c r="AF136" s="43" t="n">
        <v>1.75</v>
      </c>
      <c r="AG136" s="63" t="n">
        <v>92225</v>
      </c>
      <c r="AH136" s="10" t="n">
        <v>1700</v>
      </c>
      <c r="AI136" s="43" t="n">
        <v>1.75</v>
      </c>
      <c r="AJ136" s="63" t="n">
        <v>89250</v>
      </c>
      <c r="AK136" s="10" t="n">
        <v>1700</v>
      </c>
      <c r="AL136" s="43" t="n">
        <v>1.75</v>
      </c>
      <c r="AM136" s="63" t="n">
        <v>92225</v>
      </c>
      <c r="AN136" s="10" t="n">
        <v>1700</v>
      </c>
      <c r="AO136" s="43" t="n">
        <v>1.75</v>
      </c>
      <c r="AP136" s="63" t="n">
        <v>89250</v>
      </c>
      <c r="AQ136" s="10" t="n">
        <v>1700</v>
      </c>
      <c r="AR136" s="43" t="n">
        <v>1.75</v>
      </c>
      <c r="AS136" s="63" t="n">
        <v>92225</v>
      </c>
      <c r="AT136" s="63"/>
      <c r="AU136" s="183"/>
      <c r="AV136" s="800" t="n">
        <v>636650</v>
      </c>
      <c r="AW136" s="829"/>
      <c r="AX136" s="183"/>
      <c r="AY136" s="829"/>
      <c r="AZ136" s="183"/>
      <c r="BA136" s="183"/>
      <c r="BB136" s="829"/>
      <c r="BC136" s="183"/>
      <c r="BD136" s="183"/>
      <c r="BE136" s="183"/>
      <c r="BF136" s="183"/>
      <c r="BG136" s="183"/>
    </row>
    <row r="137" customFormat="false" ht="12.75" hidden="true" customHeight="false" outlineLevel="0" collapsed="false">
      <c r="A137" s="715" t="n">
        <v>27642</v>
      </c>
      <c r="B137" s="183" t="s">
        <v>162</v>
      </c>
      <c r="C137" s="183" t="n">
        <v>2002</v>
      </c>
      <c r="D137" s="637" t="s">
        <v>159</v>
      </c>
      <c r="E137" s="830" t="n">
        <v>42886</v>
      </c>
      <c r="F137" s="7" t="n">
        <v>40000</v>
      </c>
      <c r="G137" s="43" t="n">
        <v>0.38</v>
      </c>
      <c r="H137" s="43" t="s">
        <v>130</v>
      </c>
      <c r="I137" s="43" t="s">
        <v>130</v>
      </c>
      <c r="J137" s="10" t="n">
        <v>0</v>
      </c>
      <c r="K137" s="43" t="n">
        <v>0</v>
      </c>
      <c r="L137" s="63" t="n">
        <v>0</v>
      </c>
      <c r="M137" s="10" t="n">
        <v>0</v>
      </c>
      <c r="N137" s="43" t="n">
        <v>0</v>
      </c>
      <c r="O137" s="63" t="n">
        <v>0</v>
      </c>
      <c r="P137" s="10" t="n">
        <v>0</v>
      </c>
      <c r="Q137" s="43" t="n">
        <v>0</v>
      </c>
      <c r="R137" s="63" t="n">
        <v>0</v>
      </c>
      <c r="S137" s="10" t="n">
        <v>0</v>
      </c>
      <c r="T137" s="43" t="n">
        <v>0</v>
      </c>
      <c r="U137" s="63" t="n">
        <v>0</v>
      </c>
      <c r="V137" s="10" t="n">
        <v>0</v>
      </c>
      <c r="W137" s="43" t="n">
        <v>0</v>
      </c>
      <c r="X137" s="63" t="n">
        <v>0</v>
      </c>
      <c r="Y137" s="10" t="n">
        <v>0</v>
      </c>
      <c r="Z137" s="43" t="n">
        <v>0</v>
      </c>
      <c r="AA137" s="63" t="n">
        <v>0</v>
      </c>
      <c r="AB137" s="10" t="n">
        <v>40000</v>
      </c>
      <c r="AC137" s="43" t="n">
        <v>0.38</v>
      </c>
      <c r="AD137" s="63" t="n">
        <v>471200</v>
      </c>
      <c r="AE137" s="10" t="n">
        <v>40000</v>
      </c>
      <c r="AF137" s="43" t="n">
        <v>0.38</v>
      </c>
      <c r="AG137" s="63" t="n">
        <v>471200</v>
      </c>
      <c r="AH137" s="10" t="n">
        <v>40000</v>
      </c>
      <c r="AI137" s="43" t="n">
        <v>0.38</v>
      </c>
      <c r="AJ137" s="63" t="n">
        <v>456000</v>
      </c>
      <c r="AK137" s="10" t="n">
        <v>40000</v>
      </c>
      <c r="AL137" s="43" t="n">
        <v>0.38</v>
      </c>
      <c r="AM137" s="63" t="n">
        <v>471200</v>
      </c>
      <c r="AN137" s="10" t="n">
        <v>40000</v>
      </c>
      <c r="AO137" s="43" t="n">
        <v>0.38</v>
      </c>
      <c r="AP137" s="63" t="n">
        <v>456000</v>
      </c>
      <c r="AQ137" s="10" t="n">
        <v>40000</v>
      </c>
      <c r="AR137" s="43" t="n">
        <v>0.38</v>
      </c>
      <c r="AS137" s="63" t="n">
        <v>471200</v>
      </c>
      <c r="AT137" s="63"/>
      <c r="AU137" s="183"/>
      <c r="AV137" s="800" t="n">
        <v>2796800</v>
      </c>
      <c r="AW137" s="829"/>
      <c r="AX137" s="183"/>
      <c r="AY137" s="829"/>
      <c r="AZ137" s="183"/>
      <c r="BA137" s="183"/>
      <c r="BB137" s="829"/>
      <c r="BC137" s="183"/>
      <c r="BD137" s="183"/>
      <c r="BE137" s="183"/>
      <c r="BF137" s="183"/>
      <c r="BG137" s="183"/>
    </row>
    <row r="138" customFormat="false" ht="12.75" hidden="true" customHeight="false" outlineLevel="0" collapsed="false">
      <c r="A138" s="715" t="n">
        <v>27622</v>
      </c>
      <c r="B138" s="183" t="s">
        <v>163</v>
      </c>
      <c r="C138" s="183" t="n">
        <v>2002</v>
      </c>
      <c r="D138" s="637" t="s">
        <v>159</v>
      </c>
      <c r="E138" s="830" t="n">
        <v>41882</v>
      </c>
      <c r="F138" s="7" t="n">
        <v>4500</v>
      </c>
      <c r="G138" s="43" t="n">
        <v>0.42</v>
      </c>
      <c r="H138" s="43" t="s">
        <v>130</v>
      </c>
      <c r="I138" s="43" t="s">
        <v>130</v>
      </c>
      <c r="J138" s="10" t="n">
        <v>0</v>
      </c>
      <c r="K138" s="43" t="n">
        <v>0</v>
      </c>
      <c r="L138" s="63" t="n">
        <v>0</v>
      </c>
      <c r="M138" s="10" t="n">
        <v>0</v>
      </c>
      <c r="N138" s="43" t="n">
        <v>0</v>
      </c>
      <c r="O138" s="63" t="n">
        <v>0</v>
      </c>
      <c r="P138" s="10" t="n">
        <v>0</v>
      </c>
      <c r="Q138" s="43" t="n">
        <v>0</v>
      </c>
      <c r="R138" s="63" t="n">
        <v>0</v>
      </c>
      <c r="S138" s="10" t="n">
        <v>0</v>
      </c>
      <c r="T138" s="43" t="n">
        <v>0</v>
      </c>
      <c r="U138" s="63" t="n">
        <v>0</v>
      </c>
      <c r="V138" s="10" t="n">
        <v>0</v>
      </c>
      <c r="W138" s="43" t="n">
        <v>0</v>
      </c>
      <c r="X138" s="63" t="n">
        <v>0</v>
      </c>
      <c r="Y138" s="10" t="n">
        <v>4500</v>
      </c>
      <c r="Z138" s="43" t="n">
        <v>0.42</v>
      </c>
      <c r="AA138" s="63" t="n">
        <v>56700</v>
      </c>
      <c r="AB138" s="10" t="n">
        <v>4500</v>
      </c>
      <c r="AC138" s="43" t="n">
        <v>0.42</v>
      </c>
      <c r="AD138" s="63" t="n">
        <v>58590</v>
      </c>
      <c r="AE138" s="10" t="n">
        <v>4500</v>
      </c>
      <c r="AF138" s="43" t="n">
        <v>0.42</v>
      </c>
      <c r="AG138" s="63" t="n">
        <v>58590</v>
      </c>
      <c r="AH138" s="10" t="n">
        <v>4500</v>
      </c>
      <c r="AI138" s="43" t="n">
        <v>0.42</v>
      </c>
      <c r="AJ138" s="63" t="n">
        <v>56700</v>
      </c>
      <c r="AK138" s="10" t="n">
        <v>4500</v>
      </c>
      <c r="AL138" s="43" t="n">
        <v>0.42</v>
      </c>
      <c r="AM138" s="63" t="n">
        <v>58590</v>
      </c>
      <c r="AN138" s="10" t="n">
        <v>4500</v>
      </c>
      <c r="AO138" s="43" t="n">
        <v>0.42</v>
      </c>
      <c r="AP138" s="63" t="n">
        <v>56700</v>
      </c>
      <c r="AQ138" s="10" t="n">
        <v>4500</v>
      </c>
      <c r="AR138" s="43" t="n">
        <v>0.42</v>
      </c>
      <c r="AS138" s="63" t="n">
        <v>58590</v>
      </c>
      <c r="AT138" s="63"/>
      <c r="AU138" s="183"/>
      <c r="AV138" s="800" t="n">
        <v>404460</v>
      </c>
      <c r="AW138" s="829"/>
      <c r="AX138" s="183"/>
      <c r="AY138" s="829"/>
      <c r="AZ138" s="183"/>
      <c r="BA138" s="183"/>
      <c r="BB138" s="829"/>
      <c r="BC138" s="183"/>
      <c r="BD138" s="183"/>
      <c r="BE138" s="183"/>
      <c r="BF138" s="183"/>
      <c r="BG138" s="183"/>
    </row>
    <row r="139" customFormat="false" ht="12.75" hidden="true" customHeight="false" outlineLevel="0" collapsed="false">
      <c r="A139" s="715" t="n">
        <v>27609</v>
      </c>
      <c r="B139" s="183" t="s">
        <v>140</v>
      </c>
      <c r="C139" s="183" t="n">
        <v>2002</v>
      </c>
      <c r="D139" s="637" t="s">
        <v>159</v>
      </c>
      <c r="E139" s="830" t="n">
        <v>41060</v>
      </c>
      <c r="F139" s="7" t="n">
        <v>15000</v>
      </c>
      <c r="G139" s="43" t="n">
        <v>0.38</v>
      </c>
      <c r="H139" s="43" t="s">
        <v>130</v>
      </c>
      <c r="I139" s="43" t="s">
        <v>130</v>
      </c>
      <c r="J139" s="10" t="n">
        <v>0</v>
      </c>
      <c r="K139" s="43" t="n">
        <v>0</v>
      </c>
      <c r="L139" s="63" t="n">
        <v>0</v>
      </c>
      <c r="M139" s="10" t="n">
        <v>0</v>
      </c>
      <c r="N139" s="43" t="n">
        <v>0</v>
      </c>
      <c r="O139" s="63" t="n">
        <v>0</v>
      </c>
      <c r="P139" s="10" t="n">
        <v>0</v>
      </c>
      <c r="Q139" s="43" t="n">
        <v>0</v>
      </c>
      <c r="R139" s="63" t="n">
        <v>0</v>
      </c>
      <c r="S139" s="10" t="n">
        <v>0</v>
      </c>
      <c r="T139" s="43" t="n">
        <v>0</v>
      </c>
      <c r="U139" s="63" t="n">
        <v>0</v>
      </c>
      <c r="V139" s="10" t="n">
        <v>0</v>
      </c>
      <c r="W139" s="43" t="n">
        <v>0</v>
      </c>
      <c r="X139" s="63" t="n">
        <v>0</v>
      </c>
      <c r="Y139" s="10" t="n">
        <v>15000</v>
      </c>
      <c r="Z139" s="43" t="n">
        <v>0.38</v>
      </c>
      <c r="AA139" s="63" t="n">
        <v>171000</v>
      </c>
      <c r="AB139" s="10" t="n">
        <v>15000</v>
      </c>
      <c r="AC139" s="43" t="n">
        <v>0.38</v>
      </c>
      <c r="AD139" s="63" t="n">
        <v>176700</v>
      </c>
      <c r="AE139" s="10" t="n">
        <v>15000</v>
      </c>
      <c r="AF139" s="43" t="n">
        <v>0.38</v>
      </c>
      <c r="AG139" s="63" t="n">
        <v>176700</v>
      </c>
      <c r="AH139" s="10" t="n">
        <v>15000</v>
      </c>
      <c r="AI139" s="43" t="n">
        <v>0.38</v>
      </c>
      <c r="AJ139" s="63" t="n">
        <v>171000</v>
      </c>
      <c r="AK139" s="10" t="n">
        <v>15000</v>
      </c>
      <c r="AL139" s="43" t="n">
        <v>0.38</v>
      </c>
      <c r="AM139" s="63" t="n">
        <v>176700</v>
      </c>
      <c r="AN139" s="10" t="n">
        <v>15000</v>
      </c>
      <c r="AO139" s="43" t="n">
        <v>0.38</v>
      </c>
      <c r="AP139" s="63" t="n">
        <v>171000</v>
      </c>
      <c r="AQ139" s="10" t="n">
        <v>15000</v>
      </c>
      <c r="AR139" s="43" t="n">
        <v>0.38</v>
      </c>
      <c r="AS139" s="63" t="n">
        <v>176700</v>
      </c>
      <c r="AT139" s="63"/>
      <c r="AU139" s="183"/>
      <c r="AV139" s="800" t="n">
        <v>1219800</v>
      </c>
      <c r="AW139" s="829"/>
      <c r="AX139" s="183"/>
      <c r="AY139" s="829"/>
      <c r="AZ139" s="183"/>
      <c r="BA139" s="183"/>
      <c r="BB139" s="829"/>
      <c r="BC139" s="183"/>
      <c r="BD139" s="183"/>
      <c r="BE139" s="183"/>
      <c r="BF139" s="183"/>
      <c r="BG139" s="183"/>
    </row>
    <row r="140" customFormat="false" ht="12.75" hidden="true" customHeight="false" outlineLevel="0" collapsed="false">
      <c r="A140" s="715" t="n">
        <v>27604</v>
      </c>
      <c r="B140" s="183" t="s">
        <v>164</v>
      </c>
      <c r="C140" s="183" t="n">
        <v>2002</v>
      </c>
      <c r="D140" s="637" t="s">
        <v>159</v>
      </c>
      <c r="E140" s="830" t="n">
        <v>37772</v>
      </c>
      <c r="F140" s="7" t="n">
        <v>5300</v>
      </c>
      <c r="G140" s="43" t="n">
        <v>2.2</v>
      </c>
      <c r="H140" s="43" t="s">
        <v>130</v>
      </c>
      <c r="I140" s="43" t="s">
        <v>130</v>
      </c>
      <c r="J140" s="10" t="n">
        <v>0</v>
      </c>
      <c r="K140" s="43" t="n">
        <v>0</v>
      </c>
      <c r="L140" s="63" t="n">
        <v>0</v>
      </c>
      <c r="M140" s="10" t="n">
        <v>0</v>
      </c>
      <c r="N140" s="43" t="n">
        <v>0</v>
      </c>
      <c r="O140" s="63" t="n">
        <v>0</v>
      </c>
      <c r="P140" s="10" t="n">
        <v>0</v>
      </c>
      <c r="Q140" s="43" t="n">
        <v>0</v>
      </c>
      <c r="R140" s="63" t="n">
        <v>0</v>
      </c>
      <c r="S140" s="10" t="n">
        <v>0</v>
      </c>
      <c r="T140" s="43" t="n">
        <v>0</v>
      </c>
      <c r="U140" s="63" t="n">
        <v>0</v>
      </c>
      <c r="V140" s="10" t="n">
        <v>0</v>
      </c>
      <c r="W140" s="43" t="n">
        <v>0</v>
      </c>
      <c r="X140" s="63" t="n">
        <v>0</v>
      </c>
      <c r="Y140" s="10" t="n">
        <v>5300</v>
      </c>
      <c r="Z140" s="43" t="n">
        <v>2.2</v>
      </c>
      <c r="AA140" s="63" t="n">
        <v>349800</v>
      </c>
      <c r="AB140" s="10" t="n">
        <v>5300</v>
      </c>
      <c r="AC140" s="43" t="n">
        <v>2.2</v>
      </c>
      <c r="AD140" s="63" t="n">
        <v>361460</v>
      </c>
      <c r="AE140" s="10" t="n">
        <v>5300</v>
      </c>
      <c r="AF140" s="43" t="n">
        <v>2.2</v>
      </c>
      <c r="AG140" s="63" t="n">
        <v>361460</v>
      </c>
      <c r="AH140" s="10" t="n">
        <v>5300</v>
      </c>
      <c r="AI140" s="43" t="n">
        <v>2.2</v>
      </c>
      <c r="AJ140" s="63" t="n">
        <v>349800</v>
      </c>
      <c r="AK140" s="10" t="n">
        <v>5300</v>
      </c>
      <c r="AL140" s="43" t="n">
        <v>2.2</v>
      </c>
      <c r="AM140" s="63" t="n">
        <v>361460</v>
      </c>
      <c r="AN140" s="10" t="n">
        <v>5300</v>
      </c>
      <c r="AO140" s="43" t="n">
        <v>2.2</v>
      </c>
      <c r="AP140" s="63" t="n">
        <v>349800</v>
      </c>
      <c r="AQ140" s="10" t="n">
        <v>5300</v>
      </c>
      <c r="AR140" s="43" t="n">
        <v>2.2</v>
      </c>
      <c r="AS140" s="63" t="n">
        <v>361460</v>
      </c>
      <c r="AT140" s="63"/>
      <c r="AU140" s="183"/>
      <c r="AV140" s="800" t="n">
        <v>2495240</v>
      </c>
      <c r="AW140" s="829"/>
      <c r="AX140" s="183"/>
      <c r="AY140" s="829"/>
      <c r="AZ140" s="183"/>
      <c r="BA140" s="183"/>
      <c r="BB140" s="829"/>
      <c r="BC140" s="183"/>
      <c r="BD140" s="183"/>
      <c r="BE140" s="183"/>
      <c r="BF140" s="183"/>
      <c r="BG140" s="183"/>
    </row>
    <row r="141" customFormat="false" ht="12.75" hidden="true" customHeight="false" outlineLevel="0" collapsed="false">
      <c r="A141" s="715" t="n">
        <v>27605</v>
      </c>
      <c r="B141" s="183" t="s">
        <v>164</v>
      </c>
      <c r="C141" s="183" t="n">
        <v>2002</v>
      </c>
      <c r="D141" s="637" t="s">
        <v>159</v>
      </c>
      <c r="E141" s="830" t="n">
        <v>42886</v>
      </c>
      <c r="F141" s="7" t="n">
        <v>2700</v>
      </c>
      <c r="G141" s="43" t="n">
        <v>0.38</v>
      </c>
      <c r="H141" s="43" t="s">
        <v>130</v>
      </c>
      <c r="I141" s="43" t="s">
        <v>130</v>
      </c>
      <c r="J141" s="10" t="n">
        <v>0</v>
      </c>
      <c r="K141" s="43" t="n">
        <v>0</v>
      </c>
      <c r="L141" s="63" t="n">
        <v>0</v>
      </c>
      <c r="M141" s="10" t="n">
        <v>0</v>
      </c>
      <c r="N141" s="43" t="n">
        <v>0</v>
      </c>
      <c r="O141" s="63" t="n">
        <v>0</v>
      </c>
      <c r="P141" s="10" t="n">
        <v>0</v>
      </c>
      <c r="Q141" s="43" t="n">
        <v>0</v>
      </c>
      <c r="R141" s="63" t="n">
        <v>0</v>
      </c>
      <c r="S141" s="10" t="n">
        <v>0</v>
      </c>
      <c r="T141" s="43" t="n">
        <v>0</v>
      </c>
      <c r="U141" s="63" t="n">
        <v>0</v>
      </c>
      <c r="V141" s="10" t="n">
        <v>0</v>
      </c>
      <c r="W141" s="43" t="n">
        <v>0</v>
      </c>
      <c r="X141" s="63" t="n">
        <v>0</v>
      </c>
      <c r="Y141" s="10" t="n">
        <v>2700</v>
      </c>
      <c r="Z141" s="43" t="n">
        <v>0.38</v>
      </c>
      <c r="AA141" s="63" t="n">
        <v>30780</v>
      </c>
      <c r="AB141" s="10" t="n">
        <v>2700</v>
      </c>
      <c r="AC141" s="43" t="n">
        <v>0.38</v>
      </c>
      <c r="AD141" s="63" t="n">
        <v>31806</v>
      </c>
      <c r="AE141" s="10" t="n">
        <v>2700</v>
      </c>
      <c r="AF141" s="43" t="n">
        <v>0.38</v>
      </c>
      <c r="AG141" s="63" t="n">
        <v>31806</v>
      </c>
      <c r="AH141" s="10" t="n">
        <v>2700</v>
      </c>
      <c r="AI141" s="43" t="n">
        <v>0.38</v>
      </c>
      <c r="AJ141" s="63" t="n">
        <v>30780</v>
      </c>
      <c r="AK141" s="10" t="n">
        <v>2700</v>
      </c>
      <c r="AL141" s="43" t="n">
        <v>0.38</v>
      </c>
      <c r="AM141" s="63" t="n">
        <v>31806</v>
      </c>
      <c r="AN141" s="10" t="n">
        <v>2700</v>
      </c>
      <c r="AO141" s="43" t="n">
        <v>0.38</v>
      </c>
      <c r="AP141" s="63" t="n">
        <v>30780</v>
      </c>
      <c r="AQ141" s="10" t="n">
        <v>2700</v>
      </c>
      <c r="AR141" s="43" t="n">
        <v>0.38</v>
      </c>
      <c r="AS141" s="63" t="n">
        <v>31806</v>
      </c>
      <c r="AT141" s="63"/>
      <c r="AU141" s="183"/>
      <c r="AV141" s="800" t="n">
        <v>219564</v>
      </c>
      <c r="AW141" s="829"/>
      <c r="AX141" s="183"/>
      <c r="AY141" s="829"/>
      <c r="AZ141" s="183"/>
      <c r="BA141" s="183"/>
      <c r="BB141" s="829"/>
      <c r="BC141" s="183"/>
      <c r="BD141" s="183"/>
      <c r="BE141" s="183"/>
      <c r="BF141" s="183"/>
      <c r="BG141" s="183"/>
    </row>
    <row r="142" customFormat="false" ht="12.75" hidden="true" customHeight="false" outlineLevel="0" collapsed="false">
      <c r="A142" s="715"/>
      <c r="B142" s="183"/>
      <c r="C142" s="183"/>
      <c r="D142" s="637"/>
      <c r="E142" s="637"/>
      <c r="J142" s="10"/>
      <c r="L142" s="63"/>
      <c r="M142" s="10"/>
      <c r="N142" s="43"/>
      <c r="O142" s="63"/>
      <c r="P142" s="10"/>
      <c r="Q142" s="43"/>
      <c r="R142" s="63"/>
      <c r="S142" s="10"/>
      <c r="T142" s="43"/>
      <c r="U142" s="63"/>
      <c r="V142" s="10"/>
      <c r="W142" s="43"/>
      <c r="X142" s="63"/>
      <c r="Y142" s="10"/>
      <c r="Z142" s="43"/>
      <c r="AA142" s="63"/>
      <c r="AB142" s="10"/>
      <c r="AC142" s="43"/>
      <c r="AD142" s="63"/>
      <c r="AE142" s="10"/>
      <c r="AF142" s="43"/>
      <c r="AG142" s="63"/>
      <c r="AH142" s="10"/>
      <c r="AI142" s="43"/>
      <c r="AJ142" s="63"/>
      <c r="AK142" s="10"/>
      <c r="AL142" s="43"/>
      <c r="AM142" s="63"/>
      <c r="AN142" s="10"/>
      <c r="AO142" s="43"/>
      <c r="AP142" s="63"/>
      <c r="AQ142" s="10"/>
      <c r="AR142" s="43"/>
      <c r="AS142" s="63"/>
      <c r="AT142" s="63"/>
      <c r="AU142" s="183"/>
      <c r="AV142" s="183"/>
      <c r="AW142" s="188"/>
      <c r="AX142" s="183"/>
      <c r="AY142" s="188"/>
      <c r="AZ142" s="183"/>
      <c r="BA142" s="183"/>
      <c r="BB142" s="188"/>
      <c r="BC142" s="183"/>
      <c r="BD142" s="183"/>
      <c r="BE142" s="183"/>
      <c r="BF142" s="183"/>
      <c r="BG142" s="183"/>
    </row>
    <row r="143" customFormat="false" ht="12.75" hidden="true" customHeight="false" outlineLevel="0" collapsed="false">
      <c r="A143" s="715" t="n">
        <v>8255</v>
      </c>
      <c r="B143" s="183" t="s">
        <v>149</v>
      </c>
      <c r="C143" s="183" t="n">
        <v>2002</v>
      </c>
      <c r="D143" s="637"/>
      <c r="E143" s="830" t="s">
        <v>150</v>
      </c>
      <c r="F143" s="7" t="n">
        <v>306000</v>
      </c>
      <c r="G143" s="43" t="n">
        <f aca="false">0.3297-0.3232</f>
        <v>0.00650000000000001</v>
      </c>
      <c r="H143" s="96" t="s">
        <v>148</v>
      </c>
      <c r="I143" s="96"/>
      <c r="J143" s="10" t="n">
        <v>0</v>
      </c>
      <c r="K143" s="43" t="n">
        <v>0</v>
      </c>
      <c r="L143" s="63" t="n">
        <v>61659</v>
      </c>
      <c r="M143" s="10" t="n">
        <v>0</v>
      </c>
      <c r="N143" s="43" t="n">
        <v>0</v>
      </c>
      <c r="O143" s="63" t="n">
        <v>55692</v>
      </c>
      <c r="P143" s="10" t="n">
        <v>0</v>
      </c>
      <c r="Q143" s="43" t="n">
        <v>0</v>
      </c>
      <c r="R143" s="63" t="n">
        <v>61659</v>
      </c>
      <c r="S143" s="10" t="n">
        <v>0</v>
      </c>
      <c r="T143" s="43" t="n">
        <v>0</v>
      </c>
      <c r="U143" s="63" t="n">
        <v>59670</v>
      </c>
      <c r="V143" s="10" t="n">
        <v>0</v>
      </c>
      <c r="W143" s="43" t="n">
        <v>0</v>
      </c>
      <c r="X143" s="63" t="n">
        <v>61659</v>
      </c>
      <c r="Y143" s="10" t="n">
        <v>0</v>
      </c>
      <c r="Z143" s="43" t="n">
        <v>0</v>
      </c>
      <c r="AA143" s="63" t="n">
        <v>59670</v>
      </c>
      <c r="AB143" s="10" t="n">
        <v>0</v>
      </c>
      <c r="AC143" s="43" t="n">
        <v>0</v>
      </c>
      <c r="AD143" s="63" t="n">
        <v>61659</v>
      </c>
      <c r="AE143" s="10" t="n">
        <v>0</v>
      </c>
      <c r="AF143" s="43" t="n">
        <v>0</v>
      </c>
      <c r="AG143" s="63" t="n">
        <v>61659</v>
      </c>
      <c r="AH143" s="10" t="n">
        <v>0</v>
      </c>
      <c r="AI143" s="43" t="n">
        <v>0</v>
      </c>
      <c r="AJ143" s="63" t="n">
        <v>59670</v>
      </c>
      <c r="AK143" s="10" t="n">
        <v>0</v>
      </c>
      <c r="AL143" s="43" t="n">
        <v>0</v>
      </c>
      <c r="AM143" s="63" t="n">
        <v>61659</v>
      </c>
      <c r="AN143" s="10" t="n">
        <v>0</v>
      </c>
      <c r="AO143" s="43" t="n">
        <v>0</v>
      </c>
      <c r="AP143" s="63" t="n">
        <v>121176</v>
      </c>
      <c r="AQ143" s="10" t="n">
        <v>0</v>
      </c>
      <c r="AR143" s="43" t="n">
        <v>0</v>
      </c>
      <c r="AS143" s="63" t="n">
        <v>125215</v>
      </c>
      <c r="AT143" s="63"/>
      <c r="AU143" s="75"/>
      <c r="AV143" s="800" t="n">
        <v>851047</v>
      </c>
      <c r="AW143" s="829"/>
      <c r="AX143" s="183"/>
      <c r="AY143" s="829"/>
      <c r="AZ143" s="183"/>
      <c r="BA143" s="183"/>
      <c r="BB143" s="829"/>
      <c r="BC143" s="183"/>
      <c r="BD143" s="183"/>
      <c r="BE143" s="183"/>
      <c r="BF143" s="183"/>
      <c r="BG143" s="183"/>
    </row>
    <row r="144" customFormat="false" ht="12.75" hidden="true" customHeight="false" outlineLevel="0" collapsed="false">
      <c r="A144" s="715" t="n">
        <v>26511</v>
      </c>
      <c r="B144" s="183" t="s">
        <v>169</v>
      </c>
      <c r="C144" s="183" t="n">
        <v>2002</v>
      </c>
      <c r="D144" s="830" t="n">
        <v>37561</v>
      </c>
      <c r="E144" s="830" t="n">
        <v>37621</v>
      </c>
      <c r="F144" s="7" t="n">
        <v>21000</v>
      </c>
      <c r="G144" s="43" t="n">
        <v>0.1075</v>
      </c>
      <c r="H144" s="43" t="s">
        <v>130</v>
      </c>
      <c r="I144" s="43" t="s">
        <v>130</v>
      </c>
      <c r="J144" s="10"/>
      <c r="L144" s="63"/>
      <c r="M144" s="10"/>
      <c r="N144" s="43"/>
      <c r="O144" s="63"/>
      <c r="P144" s="10"/>
      <c r="Q144" s="43"/>
      <c r="R144" s="63"/>
      <c r="S144" s="10" t="n">
        <v>0</v>
      </c>
      <c r="T144" s="43" t="n">
        <v>0</v>
      </c>
      <c r="U144" s="63" t="n">
        <v>0</v>
      </c>
      <c r="V144" s="10" t="n">
        <v>0</v>
      </c>
      <c r="W144" s="43"/>
      <c r="X144" s="63" t="n">
        <v>0</v>
      </c>
      <c r="Y144" s="10" t="n">
        <v>0</v>
      </c>
      <c r="Z144" s="43"/>
      <c r="AA144" s="63" t="n">
        <v>0</v>
      </c>
      <c r="AB144" s="10" t="n">
        <v>0</v>
      </c>
      <c r="AC144" s="43"/>
      <c r="AD144" s="63" t="n">
        <v>0</v>
      </c>
      <c r="AE144" s="10" t="n">
        <v>0</v>
      </c>
      <c r="AF144" s="43"/>
      <c r="AG144" s="63" t="n">
        <v>0</v>
      </c>
      <c r="AH144" s="10" t="n">
        <v>0</v>
      </c>
      <c r="AI144" s="43"/>
      <c r="AJ144" s="63" t="n">
        <v>0</v>
      </c>
      <c r="AK144" s="10" t="n">
        <v>0</v>
      </c>
      <c r="AL144" s="43"/>
      <c r="AM144" s="63" t="n">
        <v>0</v>
      </c>
      <c r="AN144" s="10" t="n">
        <v>21000</v>
      </c>
      <c r="AO144" s="43" t="n">
        <v>0.1075</v>
      </c>
      <c r="AP144" s="63" t="n">
        <v>67725</v>
      </c>
      <c r="AQ144" s="10" t="n">
        <v>21000</v>
      </c>
      <c r="AR144" s="43" t="n">
        <v>0.107500768049155</v>
      </c>
      <c r="AS144" s="63" t="n">
        <v>69983</v>
      </c>
      <c r="AT144" s="63"/>
      <c r="AU144" s="183"/>
      <c r="AV144" s="800" t="n">
        <v>137708</v>
      </c>
      <c r="AW144" s="829"/>
      <c r="AX144" s="183"/>
      <c r="AY144" s="829"/>
      <c r="AZ144" s="183"/>
      <c r="BA144" s="183"/>
      <c r="BB144" s="829"/>
      <c r="BC144" s="183"/>
      <c r="BD144" s="183"/>
      <c r="BE144" s="183"/>
      <c r="BF144" s="183"/>
      <c r="BG144" s="183"/>
    </row>
    <row r="145" customFormat="false" ht="12.75" hidden="true" customHeight="false" outlineLevel="0" collapsed="false">
      <c r="A145" s="715" t="n">
        <v>25841</v>
      </c>
      <c r="B145" s="183" t="s">
        <v>169</v>
      </c>
      <c r="C145" s="183" t="n">
        <v>2002</v>
      </c>
      <c r="D145" s="830" t="n">
        <v>37561</v>
      </c>
      <c r="E145" s="830" t="n">
        <v>37621</v>
      </c>
      <c r="F145" s="7" t="n">
        <v>40000</v>
      </c>
      <c r="G145" s="43" t="n">
        <v>0.1075</v>
      </c>
      <c r="H145" s="43" t="s">
        <v>130</v>
      </c>
      <c r="I145" s="43" t="s">
        <v>130</v>
      </c>
      <c r="J145" s="10" t="n">
        <v>0</v>
      </c>
      <c r="K145" s="43" t="n">
        <v>0</v>
      </c>
      <c r="L145" s="63" t="n">
        <v>0</v>
      </c>
      <c r="M145" s="10" t="n">
        <v>0</v>
      </c>
      <c r="N145" s="43" t="n">
        <v>0</v>
      </c>
      <c r="O145" s="63" t="n">
        <v>0</v>
      </c>
      <c r="P145" s="10" t="n">
        <v>0</v>
      </c>
      <c r="Q145" s="43" t="n">
        <v>0</v>
      </c>
      <c r="R145" s="63" t="n">
        <v>0</v>
      </c>
      <c r="S145" s="10" t="n">
        <v>0</v>
      </c>
      <c r="T145" s="43" t="n">
        <v>0</v>
      </c>
      <c r="U145" s="63" t="n">
        <v>0</v>
      </c>
      <c r="V145" s="10" t="n">
        <v>0</v>
      </c>
      <c r="W145" s="43" t="n">
        <v>0</v>
      </c>
      <c r="X145" s="63" t="n">
        <v>0</v>
      </c>
      <c r="Y145" s="10" t="n">
        <v>0</v>
      </c>
      <c r="Z145" s="43" t="n">
        <v>0</v>
      </c>
      <c r="AA145" s="63" t="n">
        <v>0</v>
      </c>
      <c r="AB145" s="10" t="n">
        <v>0</v>
      </c>
      <c r="AC145" s="43" t="n">
        <v>0</v>
      </c>
      <c r="AD145" s="63" t="n">
        <v>0</v>
      </c>
      <c r="AE145" s="10" t="n">
        <v>0</v>
      </c>
      <c r="AF145" s="43" t="n">
        <v>0</v>
      </c>
      <c r="AG145" s="63" t="n">
        <v>0</v>
      </c>
      <c r="AH145" s="10" t="n">
        <v>0</v>
      </c>
      <c r="AI145" s="43" t="n">
        <v>0</v>
      </c>
      <c r="AJ145" s="63" t="n">
        <v>0</v>
      </c>
      <c r="AK145" s="10" t="n">
        <v>0</v>
      </c>
      <c r="AL145" s="43" t="n">
        <v>0</v>
      </c>
      <c r="AM145" s="63" t="n">
        <v>0</v>
      </c>
      <c r="AN145" s="10" t="n">
        <v>40000</v>
      </c>
      <c r="AO145" s="43" t="n">
        <v>0.1075</v>
      </c>
      <c r="AP145" s="63" t="n">
        <v>129000</v>
      </c>
      <c r="AQ145" s="10" t="n">
        <v>40000</v>
      </c>
      <c r="AR145" s="43" t="n">
        <v>0.1075</v>
      </c>
      <c r="AS145" s="63" t="n">
        <v>133300</v>
      </c>
      <c r="AT145" s="63"/>
      <c r="AU145" s="183"/>
      <c r="AV145" s="800" t="n">
        <v>262300</v>
      </c>
      <c r="AW145" s="829"/>
      <c r="AX145" s="183"/>
      <c r="AY145" s="829"/>
      <c r="AZ145" s="183"/>
      <c r="BA145" s="183"/>
      <c r="BB145" s="829"/>
      <c r="BC145" s="183"/>
      <c r="BD145" s="183"/>
      <c r="BE145" s="183"/>
      <c r="BF145" s="183"/>
      <c r="BG145" s="183"/>
    </row>
    <row r="146" customFormat="false" ht="12.75" hidden="true" customHeight="false" outlineLevel="0" collapsed="false">
      <c r="A146" s="715"/>
      <c r="B146" s="183"/>
      <c r="C146" s="183"/>
      <c r="D146" s="637"/>
      <c r="E146" s="637"/>
      <c r="J146" s="10"/>
      <c r="L146" s="63"/>
      <c r="M146" s="10"/>
      <c r="N146" s="43"/>
      <c r="O146" s="63"/>
      <c r="P146" s="10"/>
      <c r="Q146" s="43"/>
      <c r="R146" s="63"/>
      <c r="S146" s="10"/>
      <c r="T146" s="43"/>
      <c r="U146" s="63"/>
      <c r="V146" s="10"/>
      <c r="W146" s="43"/>
      <c r="X146" s="63"/>
      <c r="Y146" s="10"/>
      <c r="Z146" s="43"/>
      <c r="AA146" s="63"/>
      <c r="AB146" s="10"/>
      <c r="AC146" s="43"/>
      <c r="AD146" s="63"/>
      <c r="AE146" s="10"/>
      <c r="AF146" s="43"/>
      <c r="AG146" s="63"/>
      <c r="AH146" s="10"/>
      <c r="AI146" s="43"/>
      <c r="AJ146" s="63"/>
      <c r="AK146" s="10"/>
      <c r="AL146" s="43"/>
      <c r="AM146" s="63"/>
      <c r="AN146" s="10"/>
      <c r="AO146" s="43"/>
      <c r="AP146" s="63"/>
      <c r="AQ146" s="10"/>
      <c r="AR146" s="43"/>
      <c r="AS146" s="63"/>
      <c r="AT146" s="63"/>
      <c r="AU146" s="183"/>
      <c r="AV146" s="183"/>
      <c r="AW146" s="188"/>
      <c r="AX146" s="183"/>
      <c r="AY146" s="188"/>
      <c r="AZ146" s="183"/>
      <c r="BA146" s="183"/>
      <c r="BB146" s="188"/>
      <c r="BC146" s="183"/>
      <c r="BD146" s="183"/>
      <c r="BE146" s="183"/>
      <c r="BF146" s="183"/>
      <c r="BG146" s="183"/>
    </row>
    <row r="147" customFormat="false" ht="12.75" hidden="true" customHeight="false" outlineLevel="0" collapsed="false">
      <c r="A147" s="89"/>
      <c r="B147" s="579"/>
      <c r="C147" s="579"/>
      <c r="D147" s="14"/>
      <c r="E147" s="14"/>
      <c r="F147" s="5"/>
      <c r="G147" s="73"/>
      <c r="H147" s="73"/>
      <c r="I147" s="73"/>
      <c r="J147" s="74"/>
      <c r="K147" s="73"/>
      <c r="L147" s="75"/>
      <c r="M147" s="74"/>
      <c r="N147" s="73"/>
      <c r="O147" s="75"/>
      <c r="P147" s="74"/>
      <c r="Q147" s="73"/>
      <c r="R147" s="75"/>
      <c r="S147" s="74"/>
      <c r="T147" s="73"/>
      <c r="U147" s="75"/>
      <c r="V147" s="74"/>
      <c r="W147" s="73"/>
      <c r="X147" s="75"/>
      <c r="Y147" s="74"/>
      <c r="Z147" s="73"/>
      <c r="AA147" s="75"/>
      <c r="AB147" s="74"/>
      <c r="AC147" s="73"/>
      <c r="AD147" s="75"/>
      <c r="AE147" s="74"/>
      <c r="AF147" s="73"/>
      <c r="AG147" s="75"/>
      <c r="AH147" s="74"/>
      <c r="AI147" s="73"/>
      <c r="AJ147" s="75"/>
      <c r="AK147" s="74"/>
      <c r="AL147" s="73"/>
      <c r="AM147" s="75"/>
      <c r="AN147" s="74"/>
      <c r="AO147" s="73"/>
      <c r="AP147" s="75"/>
      <c r="AQ147" s="74"/>
      <c r="AR147" s="73"/>
      <c r="AS147" s="75"/>
      <c r="AT147" s="75"/>
      <c r="AU147" s="579"/>
      <c r="AV147" s="579"/>
      <c r="AW147" s="831"/>
      <c r="AX147" s="579"/>
      <c r="AY147" s="831"/>
      <c r="AZ147" s="579"/>
      <c r="BA147" s="579"/>
      <c r="BB147" s="831"/>
      <c r="BC147" s="579"/>
      <c r="BD147" s="579"/>
      <c r="BE147" s="579"/>
      <c r="BF147" s="579"/>
      <c r="BG147" s="579"/>
    </row>
    <row r="148" customFormat="false" ht="12.75" hidden="true" customHeight="false" outlineLevel="0" collapsed="false">
      <c r="A148" s="89"/>
      <c r="B148" s="579"/>
      <c r="C148" s="579"/>
      <c r="D148" s="14"/>
      <c r="E148" s="14"/>
      <c r="F148" s="5"/>
      <c r="G148" s="73"/>
      <c r="H148" s="73"/>
      <c r="I148" s="73"/>
      <c r="J148" s="74"/>
      <c r="K148" s="73"/>
      <c r="L148" s="75"/>
      <c r="M148" s="74"/>
      <c r="N148" s="73"/>
      <c r="O148" s="75"/>
      <c r="P148" s="74"/>
      <c r="Q148" s="73"/>
      <c r="R148" s="75"/>
      <c r="S148" s="74"/>
      <c r="T148" s="73"/>
      <c r="U148" s="75"/>
      <c r="V148" s="74"/>
      <c r="W148" s="73"/>
      <c r="X148" s="75"/>
      <c r="Y148" s="74"/>
      <c r="Z148" s="73"/>
      <c r="AA148" s="75"/>
      <c r="AB148" s="74"/>
      <c r="AC148" s="73"/>
      <c r="AD148" s="75"/>
      <c r="AE148" s="74"/>
      <c r="AF148" s="73"/>
      <c r="AG148" s="75"/>
      <c r="AH148" s="74"/>
      <c r="AI148" s="73"/>
      <c r="AJ148" s="75"/>
      <c r="AK148" s="74"/>
      <c r="AL148" s="73"/>
      <c r="AM148" s="75"/>
      <c r="AN148" s="74"/>
      <c r="AO148" s="73"/>
      <c r="AP148" s="75"/>
      <c r="AQ148" s="74"/>
      <c r="AR148" s="73"/>
      <c r="AS148" s="75"/>
      <c r="AT148" s="75"/>
      <c r="AU148" s="579"/>
      <c r="AV148" s="579"/>
      <c r="AW148" s="831"/>
      <c r="AX148" s="579"/>
      <c r="AY148" s="831"/>
      <c r="AZ148" s="579"/>
      <c r="BA148" s="579"/>
      <c r="BB148" s="831"/>
      <c r="BC148" s="579"/>
      <c r="BD148" s="579"/>
      <c r="BE148" s="579"/>
      <c r="BF148" s="579"/>
      <c r="BG148" s="579"/>
    </row>
    <row r="149" customFormat="false" ht="12.75" hidden="true" customHeight="false" outlineLevel="0" collapsed="false">
      <c r="A149" s="81" t="s">
        <v>172</v>
      </c>
      <c r="B149" s="183"/>
      <c r="C149" s="183"/>
      <c r="D149" s="637"/>
      <c r="E149" s="637"/>
      <c r="J149" s="10"/>
      <c r="L149" s="63"/>
      <c r="M149" s="10"/>
      <c r="N149" s="43"/>
      <c r="O149" s="63"/>
      <c r="P149" s="10"/>
      <c r="Q149" s="43"/>
      <c r="R149" s="63"/>
      <c r="S149" s="10"/>
      <c r="T149" s="43"/>
      <c r="U149" s="63"/>
      <c r="V149" s="10"/>
      <c r="W149" s="43"/>
      <c r="X149" s="63"/>
      <c r="Y149" s="10"/>
      <c r="Z149" s="43"/>
      <c r="AA149" s="63"/>
      <c r="AB149" s="10"/>
      <c r="AC149" s="43"/>
      <c r="AD149" s="63"/>
      <c r="AE149" s="10"/>
      <c r="AF149" s="43"/>
      <c r="AG149" s="63"/>
      <c r="AH149" s="10"/>
      <c r="AI149" s="43"/>
      <c r="AJ149" s="63"/>
      <c r="AK149" s="10"/>
      <c r="AL149" s="43"/>
      <c r="AM149" s="63"/>
      <c r="AN149" s="10"/>
      <c r="AO149" s="43"/>
      <c r="AP149" s="63"/>
      <c r="AQ149" s="10"/>
      <c r="AR149" s="43"/>
      <c r="AS149" s="63"/>
      <c r="AT149" s="63"/>
      <c r="AU149" s="183"/>
      <c r="AV149" s="183"/>
      <c r="AW149" s="188"/>
      <c r="AX149" s="183"/>
      <c r="AY149" s="188"/>
      <c r="AZ149" s="183"/>
      <c r="BA149" s="183"/>
      <c r="BB149" s="188"/>
      <c r="BC149" s="183"/>
      <c r="BD149" s="183"/>
      <c r="BE149" s="183"/>
      <c r="BF149" s="183"/>
      <c r="BG149" s="183"/>
    </row>
    <row r="150" customFormat="false" ht="12.75" hidden="true" customHeight="false" outlineLevel="0" collapsed="false">
      <c r="A150" s="715" t="n">
        <v>20747</v>
      </c>
      <c r="B150" s="183" t="s">
        <v>147</v>
      </c>
      <c r="C150" s="183" t="n">
        <v>2002</v>
      </c>
      <c r="D150" s="637"/>
      <c r="E150" s="830" t="n">
        <v>37315</v>
      </c>
      <c r="F150" s="7" t="n">
        <v>10000</v>
      </c>
      <c r="G150" s="43" t="n">
        <f aca="false">0.2659-0.2606</f>
        <v>0.00530000000000003</v>
      </c>
      <c r="H150" s="96" t="s">
        <v>148</v>
      </c>
      <c r="I150" s="96"/>
      <c r="J150" s="10" t="n">
        <v>0</v>
      </c>
      <c r="K150" s="43" t="n">
        <v>0</v>
      </c>
      <c r="L150" s="63" t="n">
        <v>1643</v>
      </c>
      <c r="M150" s="10" t="n">
        <v>0</v>
      </c>
      <c r="N150" s="43" t="n">
        <v>0</v>
      </c>
      <c r="O150" s="63" t="n">
        <v>1484</v>
      </c>
      <c r="P150" s="10" t="n">
        <v>0</v>
      </c>
      <c r="Q150" s="43" t="n">
        <v>0</v>
      </c>
      <c r="R150" s="63" t="n">
        <v>0</v>
      </c>
      <c r="S150" s="10" t="n">
        <v>0</v>
      </c>
      <c r="T150" s="43" t="n">
        <v>0</v>
      </c>
      <c r="U150" s="63" t="n">
        <v>0</v>
      </c>
      <c r="V150" s="10" t="n">
        <v>0</v>
      </c>
      <c r="W150" s="43" t="n">
        <v>0</v>
      </c>
      <c r="X150" s="63" t="n">
        <v>0</v>
      </c>
      <c r="Y150" s="10" t="n">
        <v>0</v>
      </c>
      <c r="Z150" s="43" t="n">
        <v>0</v>
      </c>
      <c r="AA150" s="63" t="n">
        <v>0</v>
      </c>
      <c r="AB150" s="10" t="n">
        <v>0</v>
      </c>
      <c r="AC150" s="43" t="n">
        <v>0</v>
      </c>
      <c r="AD150" s="63" t="n">
        <v>0</v>
      </c>
      <c r="AE150" s="10" t="n">
        <v>0</v>
      </c>
      <c r="AF150" s="43" t="n">
        <v>0</v>
      </c>
      <c r="AG150" s="63" t="n">
        <v>0</v>
      </c>
      <c r="AH150" s="10" t="n">
        <v>0</v>
      </c>
      <c r="AI150" s="43" t="n">
        <v>0</v>
      </c>
      <c r="AJ150" s="63" t="n">
        <v>0</v>
      </c>
      <c r="AK150" s="10" t="n">
        <v>0</v>
      </c>
      <c r="AL150" s="43" t="n">
        <v>0</v>
      </c>
      <c r="AM150" s="63" t="n">
        <v>0</v>
      </c>
      <c r="AN150" s="10" t="n">
        <v>0</v>
      </c>
      <c r="AO150" s="43" t="n">
        <v>0</v>
      </c>
      <c r="AP150" s="63" t="n">
        <v>0</v>
      </c>
      <c r="AQ150" s="10" t="n">
        <v>0</v>
      </c>
      <c r="AR150" s="43" t="n">
        <v>0</v>
      </c>
      <c r="AS150" s="63" t="n">
        <v>0</v>
      </c>
      <c r="AT150" s="63"/>
      <c r="AU150" s="183"/>
      <c r="AV150" s="800" t="n">
        <v>3127</v>
      </c>
      <c r="AW150" s="829"/>
      <c r="AX150" s="183"/>
      <c r="AY150" s="829"/>
      <c r="AZ150" s="183"/>
      <c r="BA150" s="183"/>
      <c r="BB150" s="829"/>
      <c r="BC150" s="183"/>
      <c r="BD150" s="183"/>
      <c r="BE150" s="183"/>
      <c r="BF150" s="183"/>
      <c r="BG150" s="183"/>
    </row>
    <row r="151" customFormat="false" ht="12.75" hidden="true" customHeight="false" outlineLevel="0" collapsed="false">
      <c r="A151" s="715" t="n">
        <v>20748</v>
      </c>
      <c r="B151" s="183" t="s">
        <v>147</v>
      </c>
      <c r="C151" s="183" t="n">
        <v>2002</v>
      </c>
      <c r="D151" s="637"/>
      <c r="E151" s="830" t="n">
        <v>37315</v>
      </c>
      <c r="F151" s="7" t="n">
        <v>10000</v>
      </c>
      <c r="G151" s="43" t="n">
        <f aca="false">0.2659-0.2606</f>
        <v>0.00530000000000003</v>
      </c>
      <c r="H151" s="96" t="s">
        <v>148</v>
      </c>
      <c r="I151" s="96"/>
      <c r="J151" s="10" t="n">
        <v>0</v>
      </c>
      <c r="K151" s="43" t="n">
        <v>0</v>
      </c>
      <c r="L151" s="63" t="n">
        <v>1643</v>
      </c>
      <c r="M151" s="10" t="n">
        <v>0</v>
      </c>
      <c r="N151" s="43" t="n">
        <v>0</v>
      </c>
      <c r="O151" s="63" t="n">
        <v>1484</v>
      </c>
      <c r="P151" s="10" t="n">
        <v>0</v>
      </c>
      <c r="Q151" s="43" t="n">
        <v>0</v>
      </c>
      <c r="R151" s="63" t="n">
        <v>1643</v>
      </c>
      <c r="S151" s="10" t="n">
        <v>0</v>
      </c>
      <c r="T151" s="43" t="n">
        <v>0</v>
      </c>
      <c r="U151" s="63" t="n">
        <v>1590</v>
      </c>
      <c r="V151" s="10" t="n">
        <v>0</v>
      </c>
      <c r="W151" s="43" t="n">
        <v>0</v>
      </c>
      <c r="X151" s="63" t="n">
        <v>1643</v>
      </c>
      <c r="Y151" s="10" t="n">
        <v>0</v>
      </c>
      <c r="Z151" s="43" t="n">
        <v>0</v>
      </c>
      <c r="AA151" s="63" t="n">
        <v>1590</v>
      </c>
      <c r="AB151" s="10" t="n">
        <v>0</v>
      </c>
      <c r="AC151" s="43" t="n">
        <v>0</v>
      </c>
      <c r="AD151" s="63" t="n">
        <v>1643</v>
      </c>
      <c r="AE151" s="10" t="n">
        <v>0</v>
      </c>
      <c r="AF151" s="43" t="n">
        <v>0</v>
      </c>
      <c r="AG151" s="63" t="n">
        <v>1643</v>
      </c>
      <c r="AH151" s="10" t="n">
        <v>0</v>
      </c>
      <c r="AI151" s="43" t="n">
        <v>0</v>
      </c>
      <c r="AJ151" s="63" t="n">
        <v>1590</v>
      </c>
      <c r="AK151" s="10" t="n">
        <v>0</v>
      </c>
      <c r="AL151" s="43" t="n">
        <v>0</v>
      </c>
      <c r="AM151" s="63" t="n">
        <v>1643</v>
      </c>
      <c r="AN151" s="10" t="n">
        <v>0</v>
      </c>
      <c r="AO151" s="43" t="n">
        <v>0</v>
      </c>
      <c r="AP151" s="63" t="n">
        <v>3210</v>
      </c>
      <c r="AQ151" s="10" t="n">
        <v>0</v>
      </c>
      <c r="AR151" s="43" t="n">
        <v>0</v>
      </c>
      <c r="AS151" s="63" t="n">
        <v>3317</v>
      </c>
      <c r="AT151" s="63"/>
      <c r="AU151" s="183"/>
      <c r="AV151" s="800" t="n">
        <v>22639</v>
      </c>
      <c r="AW151" s="829"/>
      <c r="AX151" s="183"/>
      <c r="AY151" s="829"/>
      <c r="AZ151" s="183"/>
      <c r="BA151" s="183"/>
      <c r="BB151" s="829"/>
      <c r="BC151" s="183"/>
      <c r="BD151" s="183"/>
      <c r="BE151" s="183"/>
      <c r="BF151" s="183"/>
      <c r="BG151" s="183"/>
    </row>
    <row r="152" customFormat="false" ht="12.75" hidden="true" customHeight="false" outlineLevel="0" collapsed="false">
      <c r="A152" s="715" t="n">
        <v>21165</v>
      </c>
      <c r="B152" s="183" t="s">
        <v>151</v>
      </c>
      <c r="C152" s="183" t="n">
        <v>2002</v>
      </c>
      <c r="D152" s="637"/>
      <c r="E152" s="830" t="n">
        <v>39172</v>
      </c>
      <c r="F152" s="7" t="n">
        <v>150000</v>
      </c>
      <c r="G152" s="43" t="n">
        <f aca="false">0.2659-0.2606</f>
        <v>0.00530000000000003</v>
      </c>
      <c r="H152" s="96" t="s">
        <v>148</v>
      </c>
      <c r="I152" s="96"/>
      <c r="J152" s="10" t="n">
        <v>0</v>
      </c>
      <c r="K152" s="43" t="n">
        <v>0</v>
      </c>
      <c r="L152" s="63" t="n">
        <v>24645</v>
      </c>
      <c r="M152" s="10" t="n">
        <v>0</v>
      </c>
      <c r="N152" s="43" t="n">
        <v>0</v>
      </c>
      <c r="O152" s="63" t="n">
        <v>22260</v>
      </c>
      <c r="P152" s="10" t="n">
        <v>0</v>
      </c>
      <c r="Q152" s="43" t="n">
        <v>0</v>
      </c>
      <c r="R152" s="63" t="n">
        <v>24645</v>
      </c>
      <c r="S152" s="10" t="n">
        <v>0</v>
      </c>
      <c r="T152" s="43" t="n">
        <v>0</v>
      </c>
      <c r="U152" s="63" t="n">
        <v>23850</v>
      </c>
      <c r="V152" s="10" t="n">
        <v>0</v>
      </c>
      <c r="W152" s="43" t="n">
        <v>0</v>
      </c>
      <c r="X152" s="63" t="n">
        <v>24645</v>
      </c>
      <c r="Y152" s="10" t="n">
        <v>0</v>
      </c>
      <c r="Z152" s="43" t="n">
        <v>0</v>
      </c>
      <c r="AA152" s="63" t="n">
        <v>23850</v>
      </c>
      <c r="AB152" s="10" t="n">
        <v>0</v>
      </c>
      <c r="AC152" s="43" t="n">
        <v>0</v>
      </c>
      <c r="AD152" s="63" t="n">
        <v>24645</v>
      </c>
      <c r="AE152" s="10" t="n">
        <v>0</v>
      </c>
      <c r="AF152" s="43" t="n">
        <v>0</v>
      </c>
      <c r="AG152" s="63" t="n">
        <v>24645</v>
      </c>
      <c r="AH152" s="10" t="n">
        <v>0</v>
      </c>
      <c r="AI152" s="43" t="n">
        <v>0</v>
      </c>
      <c r="AJ152" s="63" t="n">
        <v>23850</v>
      </c>
      <c r="AK152" s="10" t="n">
        <v>0</v>
      </c>
      <c r="AL152" s="43" t="n">
        <v>0</v>
      </c>
      <c r="AM152" s="63" t="n">
        <v>24645</v>
      </c>
      <c r="AN152" s="10" t="n">
        <v>0</v>
      </c>
      <c r="AO152" s="43" t="n">
        <v>0</v>
      </c>
      <c r="AP152" s="63" t="n">
        <v>48150</v>
      </c>
      <c r="AQ152" s="10" t="n">
        <v>0</v>
      </c>
      <c r="AR152" s="43" t="n">
        <v>0</v>
      </c>
      <c r="AS152" s="63" t="n">
        <v>49755</v>
      </c>
      <c r="AT152" s="63"/>
      <c r="AU152" s="183"/>
      <c r="AV152" s="800" t="n">
        <v>339585</v>
      </c>
      <c r="AW152" s="829"/>
      <c r="AX152" s="183"/>
      <c r="AY152" s="829"/>
      <c r="AZ152" s="183"/>
      <c r="BA152" s="183"/>
      <c r="BB152" s="829"/>
      <c r="BC152" s="183"/>
      <c r="BD152" s="183"/>
      <c r="BE152" s="183"/>
      <c r="BF152" s="183"/>
      <c r="BG152" s="183"/>
    </row>
    <row r="153" customFormat="false" ht="12.75" hidden="true" customHeight="false" outlineLevel="0" collapsed="false">
      <c r="A153" s="715" t="n">
        <v>26678</v>
      </c>
      <c r="B153" s="183" t="s">
        <v>152</v>
      </c>
      <c r="C153" s="183" t="n">
        <v>2002</v>
      </c>
      <c r="D153" s="637"/>
      <c r="E153" s="830" t="n">
        <v>39172</v>
      </c>
      <c r="F153" s="7" t="n">
        <v>25000</v>
      </c>
      <c r="G153" s="43" t="n">
        <f aca="false">0.2659-0.2606</f>
        <v>0.00530000000000003</v>
      </c>
      <c r="H153" s="96" t="s">
        <v>148</v>
      </c>
      <c r="I153" s="96"/>
      <c r="J153" s="10" t="n">
        <v>0</v>
      </c>
      <c r="K153" s="43" t="n">
        <v>0</v>
      </c>
      <c r="L153" s="63" t="n">
        <v>4108</v>
      </c>
      <c r="M153" s="10" t="n">
        <v>0</v>
      </c>
      <c r="N153" s="43" t="n">
        <v>0</v>
      </c>
      <c r="O153" s="63" t="n">
        <v>3710</v>
      </c>
      <c r="P153" s="10" t="n">
        <v>0</v>
      </c>
      <c r="Q153" s="43" t="n">
        <v>0</v>
      </c>
      <c r="R153" s="63" t="n">
        <v>4108</v>
      </c>
      <c r="S153" s="10" t="n">
        <v>0</v>
      </c>
      <c r="T153" s="43" t="n">
        <v>0</v>
      </c>
      <c r="U153" s="63" t="n">
        <v>3975</v>
      </c>
      <c r="V153" s="10" t="n">
        <v>0</v>
      </c>
      <c r="W153" s="43" t="n">
        <v>0</v>
      </c>
      <c r="X153" s="63" t="n">
        <v>4108</v>
      </c>
      <c r="Y153" s="10" t="n">
        <v>0</v>
      </c>
      <c r="Z153" s="43" t="n">
        <v>0</v>
      </c>
      <c r="AA153" s="63" t="n">
        <v>3975</v>
      </c>
      <c r="AB153" s="10" t="n">
        <v>0</v>
      </c>
      <c r="AC153" s="43" t="n">
        <v>0</v>
      </c>
      <c r="AD153" s="63" t="n">
        <v>4108</v>
      </c>
      <c r="AE153" s="10" t="n">
        <v>0</v>
      </c>
      <c r="AF153" s="43" t="n">
        <v>0</v>
      </c>
      <c r="AG153" s="63" t="n">
        <v>4108</v>
      </c>
      <c r="AH153" s="10" t="n">
        <v>0</v>
      </c>
      <c r="AI153" s="43" t="n">
        <v>0</v>
      </c>
      <c r="AJ153" s="63" t="n">
        <v>3975</v>
      </c>
      <c r="AK153" s="10" t="n">
        <v>0</v>
      </c>
      <c r="AL153" s="43" t="n">
        <v>0</v>
      </c>
      <c r="AM153" s="63" t="n">
        <v>4108</v>
      </c>
      <c r="AN153" s="10" t="n">
        <v>0</v>
      </c>
      <c r="AO153" s="43" t="n">
        <v>0</v>
      </c>
      <c r="AP153" s="63" t="n">
        <v>8025</v>
      </c>
      <c r="AQ153" s="10" t="n">
        <v>0</v>
      </c>
      <c r="AR153" s="43" t="n">
        <v>0</v>
      </c>
      <c r="AS153" s="63" t="n">
        <v>8292</v>
      </c>
      <c r="AT153" s="63"/>
      <c r="AU153" s="183"/>
      <c r="AV153" s="800" t="n">
        <v>56600</v>
      </c>
      <c r="AW153" s="829"/>
      <c r="AX153" s="183"/>
      <c r="AY153" s="829"/>
      <c r="AZ153" s="183"/>
      <c r="BA153" s="183"/>
      <c r="BB153" s="829"/>
      <c r="BC153" s="183"/>
      <c r="BD153" s="183"/>
      <c r="BE153" s="183"/>
      <c r="BF153" s="183"/>
      <c r="BG153" s="183"/>
    </row>
    <row r="154" customFormat="false" ht="12.75" hidden="true" customHeight="false" outlineLevel="0" collapsed="false">
      <c r="A154" s="715" t="n">
        <v>26372</v>
      </c>
      <c r="B154" s="183" t="s">
        <v>153</v>
      </c>
      <c r="C154" s="183" t="n">
        <v>2002</v>
      </c>
      <c r="D154" s="637"/>
      <c r="E154" s="830" t="n">
        <v>39172</v>
      </c>
      <c r="F154" s="7" t="n">
        <v>25000</v>
      </c>
      <c r="G154" s="43" t="n">
        <f aca="false">0.2659-0.2606</f>
        <v>0.00530000000000003</v>
      </c>
      <c r="H154" s="96" t="s">
        <v>148</v>
      </c>
      <c r="I154" s="96"/>
      <c r="J154" s="10" t="n">
        <v>0</v>
      </c>
      <c r="K154" s="43" t="n">
        <v>0</v>
      </c>
      <c r="L154" s="63" t="n">
        <v>4108</v>
      </c>
      <c r="M154" s="10" t="n">
        <v>0</v>
      </c>
      <c r="N154" s="43" t="n">
        <v>0</v>
      </c>
      <c r="O154" s="63" t="n">
        <v>3710</v>
      </c>
      <c r="P154" s="10" t="n">
        <v>0</v>
      </c>
      <c r="Q154" s="43" t="n">
        <v>0</v>
      </c>
      <c r="R154" s="63" t="n">
        <v>4108</v>
      </c>
      <c r="S154" s="10" t="n">
        <v>0</v>
      </c>
      <c r="T154" s="43" t="n">
        <v>0</v>
      </c>
      <c r="U154" s="63" t="n">
        <v>3975</v>
      </c>
      <c r="V154" s="10" t="n">
        <v>0</v>
      </c>
      <c r="W154" s="43" t="n">
        <v>0</v>
      </c>
      <c r="X154" s="63" t="n">
        <v>4108</v>
      </c>
      <c r="Y154" s="10" t="n">
        <v>0</v>
      </c>
      <c r="Z154" s="43" t="n">
        <v>0</v>
      </c>
      <c r="AA154" s="63" t="n">
        <v>3975</v>
      </c>
      <c r="AB154" s="10" t="n">
        <v>0</v>
      </c>
      <c r="AC154" s="43" t="n">
        <v>0</v>
      </c>
      <c r="AD154" s="63" t="n">
        <v>4108</v>
      </c>
      <c r="AE154" s="10" t="n">
        <v>0</v>
      </c>
      <c r="AF154" s="43" t="n">
        <v>0</v>
      </c>
      <c r="AG154" s="63" t="n">
        <v>4108</v>
      </c>
      <c r="AH154" s="10" t="n">
        <v>0</v>
      </c>
      <c r="AI154" s="43" t="n">
        <v>0</v>
      </c>
      <c r="AJ154" s="63" t="n">
        <v>3975</v>
      </c>
      <c r="AK154" s="10" t="n">
        <v>0</v>
      </c>
      <c r="AL154" s="43" t="n">
        <v>0</v>
      </c>
      <c r="AM154" s="63" t="n">
        <v>4108</v>
      </c>
      <c r="AN154" s="10" t="n">
        <v>0</v>
      </c>
      <c r="AO154" s="43" t="n">
        <v>0</v>
      </c>
      <c r="AP154" s="63" t="n">
        <v>8025</v>
      </c>
      <c r="AQ154" s="10" t="n">
        <v>0</v>
      </c>
      <c r="AR154" s="43" t="n">
        <v>0</v>
      </c>
      <c r="AS154" s="63" t="n">
        <v>8292</v>
      </c>
      <c r="AT154" s="63"/>
      <c r="AU154" s="183"/>
      <c r="AV154" s="800" t="n">
        <v>56600</v>
      </c>
      <c r="AW154" s="829"/>
      <c r="AX154" s="183"/>
      <c r="AY154" s="829"/>
      <c r="AZ154" s="183"/>
      <c r="BA154" s="183"/>
      <c r="BB154" s="829"/>
      <c r="BC154" s="183"/>
      <c r="BD154" s="183"/>
      <c r="BE154" s="183"/>
      <c r="BF154" s="183"/>
      <c r="BG154" s="183"/>
    </row>
    <row r="155" customFormat="false" ht="12.75" hidden="true" customHeight="false" outlineLevel="0" collapsed="false">
      <c r="A155" s="715" t="n">
        <v>25924</v>
      </c>
      <c r="B155" s="183" t="s">
        <v>154</v>
      </c>
      <c r="C155" s="183" t="n">
        <v>2002</v>
      </c>
      <c r="D155" s="637"/>
      <c r="E155" s="830" t="n">
        <v>38837</v>
      </c>
      <c r="F155" s="7" t="n">
        <v>20000</v>
      </c>
      <c r="G155" s="43" t="n">
        <f aca="false">0.2659-0.2606</f>
        <v>0.00530000000000003</v>
      </c>
      <c r="H155" s="96" t="s">
        <v>148</v>
      </c>
      <c r="I155" s="96"/>
      <c r="J155" s="10" t="n">
        <v>0</v>
      </c>
      <c r="K155" s="43" t="n">
        <v>0</v>
      </c>
      <c r="L155" s="63" t="n">
        <v>3286</v>
      </c>
      <c r="M155" s="10" t="n">
        <v>0</v>
      </c>
      <c r="N155" s="43" t="n">
        <v>0</v>
      </c>
      <c r="O155" s="63" t="n">
        <v>2968</v>
      </c>
      <c r="P155" s="10" t="n">
        <v>0</v>
      </c>
      <c r="Q155" s="43" t="n">
        <v>0</v>
      </c>
      <c r="R155" s="63" t="n">
        <v>3286</v>
      </c>
      <c r="S155" s="10" t="n">
        <v>0</v>
      </c>
      <c r="T155" s="43" t="n">
        <v>0</v>
      </c>
      <c r="U155" s="63" t="n">
        <v>3180</v>
      </c>
      <c r="V155" s="10" t="n">
        <v>0</v>
      </c>
      <c r="W155" s="43" t="n">
        <v>0</v>
      </c>
      <c r="X155" s="63" t="n">
        <v>3286</v>
      </c>
      <c r="Y155" s="10" t="n">
        <v>0</v>
      </c>
      <c r="Z155" s="43" t="n">
        <v>0</v>
      </c>
      <c r="AA155" s="63" t="n">
        <v>3180</v>
      </c>
      <c r="AB155" s="10" t="n">
        <v>0</v>
      </c>
      <c r="AC155" s="43" t="n">
        <v>0</v>
      </c>
      <c r="AD155" s="63" t="n">
        <v>3286</v>
      </c>
      <c r="AE155" s="10" t="n">
        <v>0</v>
      </c>
      <c r="AF155" s="43" t="n">
        <v>0</v>
      </c>
      <c r="AG155" s="63" t="n">
        <v>3286</v>
      </c>
      <c r="AH155" s="10" t="n">
        <v>0</v>
      </c>
      <c r="AI155" s="43" t="n">
        <v>0</v>
      </c>
      <c r="AJ155" s="63" t="n">
        <v>3180</v>
      </c>
      <c r="AK155" s="10" t="n">
        <v>0</v>
      </c>
      <c r="AL155" s="43" t="n">
        <v>0</v>
      </c>
      <c r="AM155" s="63" t="n">
        <v>3286</v>
      </c>
      <c r="AN155" s="10" t="n">
        <v>0</v>
      </c>
      <c r="AO155" s="43" t="n">
        <v>0</v>
      </c>
      <c r="AP155" s="63" t="n">
        <v>6420</v>
      </c>
      <c r="AQ155" s="10" t="n">
        <v>0</v>
      </c>
      <c r="AR155" s="43" t="n">
        <v>0</v>
      </c>
      <c r="AS155" s="63" t="n">
        <v>6634</v>
      </c>
      <c r="AT155" s="63"/>
      <c r="AU155" s="183"/>
      <c r="AV155" s="800" t="n">
        <v>45278</v>
      </c>
      <c r="AW155" s="829"/>
      <c r="AX155" s="183"/>
      <c r="AY155" s="829"/>
      <c r="AZ155" s="183"/>
      <c r="BA155" s="183"/>
      <c r="BB155" s="829"/>
      <c r="BC155" s="183"/>
      <c r="BD155" s="183"/>
      <c r="BE155" s="183"/>
      <c r="BF155" s="183"/>
      <c r="BG155" s="183"/>
    </row>
    <row r="156" customFormat="false" ht="12.75" hidden="true" customHeight="false" outlineLevel="0" collapsed="false">
      <c r="A156" s="715" t="n">
        <v>20822</v>
      </c>
      <c r="B156" s="183" t="s">
        <v>155</v>
      </c>
      <c r="C156" s="183" t="n">
        <v>2002</v>
      </c>
      <c r="D156" s="637"/>
      <c r="E156" s="830" t="n">
        <v>39141</v>
      </c>
      <c r="F156" s="7" t="n">
        <v>25000</v>
      </c>
      <c r="G156" s="43" t="n">
        <f aca="false">0.1715-0.1681</f>
        <v>0.00340000000000001</v>
      </c>
      <c r="H156" s="96" t="s">
        <v>148</v>
      </c>
      <c r="I156" s="96"/>
      <c r="J156" s="10" t="n">
        <v>0</v>
      </c>
      <c r="K156" s="43" t="n">
        <v>0</v>
      </c>
      <c r="L156" s="63" t="n">
        <v>2635</v>
      </c>
      <c r="M156" s="10" t="n">
        <v>0</v>
      </c>
      <c r="N156" s="43" t="n">
        <v>0</v>
      </c>
      <c r="O156" s="63" t="n">
        <v>2380</v>
      </c>
      <c r="P156" s="10" t="n">
        <v>0</v>
      </c>
      <c r="Q156" s="43" t="n">
        <v>0</v>
      </c>
      <c r="R156" s="63" t="n">
        <v>2635</v>
      </c>
      <c r="S156" s="10" t="n">
        <v>0</v>
      </c>
      <c r="T156" s="43" t="n">
        <v>0</v>
      </c>
      <c r="U156" s="63" t="n">
        <v>2550</v>
      </c>
      <c r="V156" s="10" t="n">
        <v>0</v>
      </c>
      <c r="W156" s="43" t="n">
        <v>0</v>
      </c>
      <c r="X156" s="63" t="n">
        <v>2635</v>
      </c>
      <c r="Y156" s="10" t="n">
        <v>0</v>
      </c>
      <c r="Z156" s="43" t="n">
        <v>0</v>
      </c>
      <c r="AA156" s="63" t="n">
        <v>2550</v>
      </c>
      <c r="AB156" s="10" t="n">
        <v>0</v>
      </c>
      <c r="AC156" s="43" t="n">
        <v>0</v>
      </c>
      <c r="AD156" s="63" t="n">
        <v>2635</v>
      </c>
      <c r="AE156" s="10" t="n">
        <v>0</v>
      </c>
      <c r="AF156" s="43" t="n">
        <v>0</v>
      </c>
      <c r="AG156" s="63" t="n">
        <v>2635</v>
      </c>
      <c r="AH156" s="10" t="n">
        <v>0</v>
      </c>
      <c r="AI156" s="43" t="n">
        <v>0</v>
      </c>
      <c r="AJ156" s="63" t="n">
        <v>2550</v>
      </c>
      <c r="AK156" s="10" t="n">
        <v>0</v>
      </c>
      <c r="AL156" s="43" t="n">
        <v>0</v>
      </c>
      <c r="AM156" s="63" t="n">
        <v>2635</v>
      </c>
      <c r="AN156" s="10" t="n">
        <v>0</v>
      </c>
      <c r="AO156" s="43" t="n">
        <v>0</v>
      </c>
      <c r="AP156" s="63" t="n">
        <v>8025</v>
      </c>
      <c r="AQ156" s="10" t="n">
        <v>0</v>
      </c>
      <c r="AR156" s="43" t="n">
        <v>0</v>
      </c>
      <c r="AS156" s="63" t="n">
        <v>8292</v>
      </c>
      <c r="AT156" s="63"/>
      <c r="AU156" s="183"/>
      <c r="AV156" s="800" t="n">
        <v>42157</v>
      </c>
      <c r="AW156" s="829"/>
      <c r="AX156" s="183"/>
      <c r="AY156" s="829"/>
      <c r="AZ156" s="183"/>
      <c r="BA156" s="183"/>
      <c r="BB156" s="829"/>
      <c r="BC156" s="183"/>
      <c r="BD156" s="183"/>
      <c r="BE156" s="183"/>
      <c r="BF156" s="183"/>
      <c r="BG156" s="183"/>
    </row>
    <row r="157" customFormat="false" ht="12.75" hidden="true" customHeight="false" outlineLevel="0" collapsed="false">
      <c r="A157" s="617"/>
      <c r="B157" s="617"/>
      <c r="C157" s="183"/>
      <c r="D157" s="95"/>
      <c r="E157" s="95"/>
      <c r="F157" s="780"/>
      <c r="J157" s="10"/>
      <c r="L157" s="63"/>
      <c r="M157" s="10"/>
      <c r="N157" s="43"/>
      <c r="O157" s="63"/>
      <c r="P157" s="10"/>
      <c r="Q157" s="43"/>
      <c r="R157" s="63"/>
      <c r="S157" s="10"/>
      <c r="T157" s="43"/>
      <c r="U157" s="63"/>
      <c r="V157" s="10"/>
      <c r="W157" s="43"/>
      <c r="X157" s="63"/>
      <c r="Y157" s="10"/>
      <c r="Z157" s="43"/>
      <c r="AA157" s="63"/>
      <c r="AB157" s="10"/>
      <c r="AC157" s="43"/>
      <c r="AD157" s="63"/>
      <c r="AE157" s="10"/>
      <c r="AF157" s="43"/>
      <c r="AG157" s="63"/>
      <c r="AH157" s="10"/>
      <c r="AI157" s="43"/>
      <c r="AJ157" s="63"/>
      <c r="AK157" s="10"/>
      <c r="AL157" s="43"/>
      <c r="AM157" s="63"/>
      <c r="AN157" s="10"/>
      <c r="AO157" s="43"/>
      <c r="AP157" s="63"/>
      <c r="AQ157" s="10"/>
      <c r="AR157" s="43"/>
      <c r="AS157" s="63"/>
      <c r="AT157" s="63"/>
      <c r="AU157" s="183"/>
      <c r="AV157" s="800"/>
      <c r="AW157" s="829"/>
      <c r="AX157" s="800" t="n">
        <f aca="false">SUM(AV150:AV156)+AV143+SUM(AV122:AV128)</f>
        <v>1836683</v>
      </c>
      <c r="AY157" s="829"/>
      <c r="AZ157" s="183"/>
      <c r="BA157" s="183"/>
      <c r="BB157" s="829"/>
      <c r="BC157" s="183"/>
      <c r="BD157" s="183"/>
      <c r="BE157" s="183"/>
      <c r="BF157" s="183"/>
      <c r="BG157" s="183"/>
    </row>
    <row r="158" customFormat="false" ht="12.75" hidden="true" customHeight="false" outlineLevel="0" collapsed="false">
      <c r="A158" s="66"/>
      <c r="B158" s="66"/>
      <c r="D158" s="68"/>
      <c r="E158" s="68"/>
      <c r="F158" s="780"/>
      <c r="J158" s="10"/>
      <c r="L158" s="63"/>
      <c r="M158" s="10"/>
      <c r="N158" s="43"/>
      <c r="O158" s="63"/>
      <c r="P158" s="10"/>
      <c r="Q158" s="43"/>
      <c r="R158" s="63"/>
      <c r="S158" s="10"/>
      <c r="T158" s="43"/>
      <c r="U158" s="63"/>
      <c r="V158" s="10"/>
      <c r="W158" s="43"/>
      <c r="X158" s="63"/>
      <c r="Y158" s="10"/>
      <c r="Z158" s="43"/>
      <c r="AA158" s="63"/>
      <c r="AB158" s="10"/>
      <c r="AC158" s="43"/>
      <c r="AD158" s="63"/>
      <c r="AE158" s="10"/>
      <c r="AF158" s="43"/>
      <c r="AG158" s="63"/>
      <c r="AH158" s="10"/>
      <c r="AI158" s="43"/>
      <c r="AJ158" s="63"/>
      <c r="AK158" s="10"/>
      <c r="AL158" s="43"/>
      <c r="AM158" s="63"/>
      <c r="AN158" s="10"/>
      <c r="AO158" s="43"/>
      <c r="AP158" s="63"/>
      <c r="AQ158" s="10"/>
      <c r="AR158" s="43"/>
      <c r="AS158" s="63"/>
      <c r="AT158" s="63"/>
      <c r="AV158" s="65"/>
      <c r="AW158" s="812"/>
      <c r="AX158" s="65"/>
      <c r="AY158" s="812"/>
      <c r="BB158" s="812"/>
    </row>
    <row r="159" customFormat="false" ht="12.75" hidden="true" customHeight="false" outlineLevel="0" collapsed="false">
      <c r="A159" s="66"/>
      <c r="B159" s="66"/>
      <c r="D159" s="68"/>
      <c r="E159" s="68"/>
      <c r="F159" s="780"/>
      <c r="J159" s="10"/>
      <c r="L159" s="63"/>
      <c r="M159" s="10"/>
      <c r="N159" s="43"/>
      <c r="O159" s="63"/>
      <c r="P159" s="10"/>
      <c r="Q159" s="43"/>
      <c r="R159" s="63"/>
      <c r="S159" s="10"/>
      <c r="T159" s="43"/>
      <c r="U159" s="63"/>
      <c r="V159" s="10"/>
      <c r="W159" s="43"/>
      <c r="X159" s="63"/>
      <c r="Y159" s="10"/>
      <c r="Z159" s="43"/>
      <c r="AA159" s="63"/>
      <c r="AB159" s="10"/>
      <c r="AC159" s="43"/>
      <c r="AD159" s="63"/>
      <c r="AE159" s="10"/>
      <c r="AF159" s="43"/>
      <c r="AG159" s="63"/>
      <c r="AH159" s="10"/>
      <c r="AI159" s="43"/>
      <c r="AJ159" s="63"/>
      <c r="AK159" s="10"/>
      <c r="AL159" s="43"/>
      <c r="AM159" s="63"/>
      <c r="AN159" s="10"/>
      <c r="AO159" s="43"/>
      <c r="AP159" s="63"/>
      <c r="AQ159" s="10"/>
      <c r="AR159" s="43"/>
      <c r="AS159" s="63"/>
      <c r="AT159" s="63"/>
      <c r="AV159" s="65"/>
      <c r="AW159" s="812"/>
      <c r="AX159" s="65"/>
      <c r="AY159" s="812"/>
      <c r="BB159" s="812"/>
    </row>
    <row r="160" customFormat="false" ht="12.75" hidden="true" customHeight="false" outlineLevel="0" collapsed="false">
      <c r="A160" s="66"/>
      <c r="B160" s="66"/>
      <c r="D160" s="68"/>
      <c r="E160" s="68"/>
      <c r="F160" s="780"/>
      <c r="J160" s="71" t="n">
        <v>0</v>
      </c>
      <c r="K160" s="43" t="n">
        <f aca="false">IF(J160&gt;0,L160/J160/L$7,0)</f>
        <v>0</v>
      </c>
      <c r="L160" s="72" t="n">
        <v>0</v>
      </c>
      <c r="M160" s="71" t="n">
        <v>0</v>
      </c>
      <c r="N160" s="43" t="n">
        <f aca="false">IF(M160&gt;0,O160/M160/O$7,0)</f>
        <v>0</v>
      </c>
      <c r="O160" s="72" t="n">
        <v>0</v>
      </c>
      <c r="P160" s="71" t="n">
        <v>0</v>
      </c>
      <c r="Q160" s="43" t="n">
        <f aca="false">IF(P160&gt;0,R160/P160/R$7,0)</f>
        <v>0</v>
      </c>
      <c r="R160" s="72" t="n">
        <v>0</v>
      </c>
      <c r="S160" s="71" t="n">
        <v>0</v>
      </c>
      <c r="T160" s="43" t="n">
        <f aca="false">IF(S160&gt;0,U160/S160/U$7,0)</f>
        <v>0</v>
      </c>
      <c r="U160" s="72" t="n">
        <v>0</v>
      </c>
      <c r="V160" s="71" t="n">
        <v>0</v>
      </c>
      <c r="W160" s="43" t="n">
        <f aca="false">IF(V160&gt;0,X160/V160/X$7,0)</f>
        <v>0</v>
      </c>
      <c r="X160" s="72" t="n">
        <v>0</v>
      </c>
      <c r="Y160" s="71" t="n">
        <v>0</v>
      </c>
      <c r="Z160" s="43" t="n">
        <f aca="false">IF(Y160&gt;0,AA160/Y160/AA$7,0)</f>
        <v>0</v>
      </c>
      <c r="AA160" s="72" t="n">
        <v>0</v>
      </c>
      <c r="AB160" s="71" t="n">
        <v>0</v>
      </c>
      <c r="AC160" s="43" t="n">
        <f aca="false">IF(AB160&gt;0,AD160/AB160/AD$7,0)</f>
        <v>0</v>
      </c>
      <c r="AD160" s="72" t="n">
        <f aca="false">ROUND($F161*$G161*AD$7,0)</f>
        <v>0</v>
      </c>
      <c r="AE160" s="71" t="n">
        <v>0</v>
      </c>
      <c r="AF160" s="43" t="n">
        <f aca="false">IF(AE160&gt;0,AG160/AE160/AG$7,0)</f>
        <v>0</v>
      </c>
      <c r="AG160" s="72" t="n">
        <f aca="false">ROUND($F161*$G161*AG$7,0)</f>
        <v>0</v>
      </c>
      <c r="AH160" s="71" t="n">
        <v>0</v>
      </c>
      <c r="AI160" s="43" t="n">
        <f aca="false">IF(AH160&gt;0,AJ160/AH160/AJ$7,0)</f>
        <v>0</v>
      </c>
      <c r="AJ160" s="72" t="n">
        <f aca="false">ROUND($F161*$G161*AJ$7,0)</f>
        <v>0</v>
      </c>
      <c r="AK160" s="71" t="n">
        <v>0</v>
      </c>
      <c r="AL160" s="43" t="n">
        <f aca="false">IF(AK160&gt;0,AM160/AK160/AM$7,0)</f>
        <v>0</v>
      </c>
      <c r="AM160" s="72" t="n">
        <f aca="false">ROUND($F161*$G161*AM$7,0)</f>
        <v>0</v>
      </c>
      <c r="AN160" s="71" t="n">
        <v>0</v>
      </c>
      <c r="AO160" s="43" t="n">
        <f aca="false">IF(AN160&gt;0,AP160/AN160/AP$7,0)</f>
        <v>0</v>
      </c>
      <c r="AP160" s="72" t="n">
        <f aca="false">ROUND($F161*$G161*AP$7,0)</f>
        <v>0</v>
      </c>
      <c r="AQ160" s="71" t="n">
        <v>0</v>
      </c>
      <c r="AR160" s="43" t="n">
        <f aca="false">IF(AQ160&gt;0,AS160/AQ160/AS$7,0)</f>
        <v>0</v>
      </c>
      <c r="AS160" s="72" t="n">
        <f aca="false">ROUND($F161*$G161*AS$7,0)</f>
        <v>0</v>
      </c>
      <c r="AT160" s="63"/>
      <c r="AW160" s="160"/>
      <c r="AX160" s="97"/>
      <c r="AY160" s="160"/>
      <c r="AZ160" s="832" t="s">
        <v>700</v>
      </c>
      <c r="BA160" s="832"/>
      <c r="BB160" s="160"/>
      <c r="BC160" s="832"/>
    </row>
    <row r="161" customFormat="false" ht="12.75" hidden="true" customHeight="false" outlineLevel="0" collapsed="false">
      <c r="E161" s="64"/>
      <c r="F161" s="70"/>
      <c r="J161" s="157" t="n">
        <f aca="false">SUM(J64:J160)</f>
        <v>1586746</v>
      </c>
      <c r="K161" s="782" t="n">
        <f aca="false">IF(J161&gt;0,L161/J161/L$7,0)</f>
        <v>0.197539834515458</v>
      </c>
      <c r="L161" s="319" t="n">
        <f aca="false">SUM(L64:L160)</f>
        <v>9716811.81</v>
      </c>
      <c r="M161" s="157" t="n">
        <f aca="false">SUM(M64:M160)</f>
        <v>1586746</v>
      </c>
      <c r="N161" s="782" t="n">
        <f aca="false">IF(M161&gt;0,O161/M161/O$7,0)</f>
        <v>0.196003336387802</v>
      </c>
      <c r="O161" s="319" t="n">
        <f aca="false">SUM(O64:O160)</f>
        <v>8708210.28</v>
      </c>
      <c r="P161" s="157" t="n">
        <f aca="false">SUM(P64:P160)</f>
        <v>1586746</v>
      </c>
      <c r="Q161" s="782" t="n">
        <f aca="false">IF(P161&gt;0,R161/P161/R$7,0)</f>
        <v>0.197192582970472</v>
      </c>
      <c r="R161" s="319" t="n">
        <f aca="false">SUM(R64:R160)</f>
        <v>9699730.81</v>
      </c>
      <c r="S161" s="157" t="n">
        <f aca="false">SUM(S64:S160)</f>
        <v>1600746</v>
      </c>
      <c r="T161" s="782" t="n">
        <f aca="false">IF(S161&gt;0,U161/S161/U$7,0)</f>
        <v>0.198505390611627</v>
      </c>
      <c r="U161" s="319" t="n">
        <f aca="false">SUM(U64:U160)</f>
        <v>9532701.3</v>
      </c>
      <c r="V161" s="157" t="n">
        <f aca="false">SUM(V64:V160)</f>
        <v>1600746</v>
      </c>
      <c r="W161" s="782" t="n">
        <f aca="false">IF(V161&gt;0,X161/V161/X$7,0)</f>
        <v>0.198505410763522</v>
      </c>
      <c r="X161" s="319" t="n">
        <f aca="false">SUM(X64:X160)</f>
        <v>9850459.01</v>
      </c>
      <c r="Y161" s="157" t="n">
        <f aca="false">SUM(Y64:Y160)</f>
        <v>1666146</v>
      </c>
      <c r="Z161" s="782" t="n">
        <f aca="false">IF(Y161&gt;0,AA161/Y161/AA$7,0)</f>
        <v>0.21237492992811</v>
      </c>
      <c r="AA161" s="319" t="n">
        <f aca="false">SUM(AA64:AA160)</f>
        <v>10615429.2</v>
      </c>
      <c r="AB161" s="157" t="n">
        <f aca="false">SUM(AB64:AB160)</f>
        <v>1706146</v>
      </c>
      <c r="AC161" s="782" t="n">
        <f aca="false">IF(AB161&gt;0,AD161/AB161/AD$7,0)</f>
        <v>0.216304869798421</v>
      </c>
      <c r="AD161" s="319" t="n">
        <f aca="false">SUM(AD64:AD160)</f>
        <v>11440478.34</v>
      </c>
      <c r="AE161" s="157" t="n">
        <f aca="false">SUM(AE64:AE160)</f>
        <v>1706146</v>
      </c>
      <c r="AF161" s="782" t="n">
        <f aca="false">IF(AE161&gt;0,AG161/AE161/AG$7,0)</f>
        <v>0.216304869798421</v>
      </c>
      <c r="AG161" s="319" t="n">
        <f aca="false">SUM(AG64:AG160)</f>
        <v>11440478.34</v>
      </c>
      <c r="AH161" s="157" t="n">
        <f aca="false">SUM(AH64:AH160)</f>
        <v>1706146</v>
      </c>
      <c r="AI161" s="782" t="n">
        <f aca="false">IF(AH161&gt;0,AJ161/AH161/AJ$7,0)</f>
        <v>0.216304841437954</v>
      </c>
      <c r="AJ161" s="319" t="n">
        <f aca="false">SUM(AJ64:AJ160)</f>
        <v>11071429.2</v>
      </c>
      <c r="AK161" s="157" t="n">
        <f aca="false">SUM(AK64:AK160)</f>
        <v>1706146</v>
      </c>
      <c r="AL161" s="782" t="n">
        <f aca="false">IF(AK161&gt;0,AM161/AK161/AM$7,0)</f>
        <v>0.216304869798421</v>
      </c>
      <c r="AM161" s="319" t="n">
        <f aca="false">SUM(AM64:AM160)</f>
        <v>11440478.34</v>
      </c>
      <c r="AN161" s="157" t="n">
        <f aca="false">SUM(AN64:AN160)</f>
        <v>1692146</v>
      </c>
      <c r="AO161" s="782" t="n">
        <f aca="false">IF(AN161&gt;0,AP161/AN161/AP$7,0)</f>
        <v>0.219889708098474</v>
      </c>
      <c r="AP161" s="319" t="n">
        <f aca="false">SUM(AP64:AP160)</f>
        <v>11162564.7</v>
      </c>
      <c r="AQ161" s="157" t="n">
        <f aca="false">SUM(AQ64:AQ160)</f>
        <v>1692146</v>
      </c>
      <c r="AR161" s="782" t="n">
        <f aca="false">IF(AQ161&gt;0,AS161/AQ161/AS$7,0)</f>
        <v>0.21988969475409</v>
      </c>
      <c r="AS161" s="319" t="n">
        <f aca="false">SUM(AS64:AS160)</f>
        <v>11534649.49</v>
      </c>
      <c r="AT161" s="75"/>
      <c r="AU161" s="4"/>
      <c r="AV161" s="783"/>
      <c r="AW161" s="831"/>
      <c r="AX161" s="65" t="n">
        <f aca="false">SUM(AV64:AV160)</f>
        <v>126213420.82</v>
      </c>
      <c r="AY161" s="831"/>
      <c r="AZ161" s="833" t="n">
        <f aca="false">AS161+AP161+AM161+AJ161+AG161+AD161+AA161+X161+U161+R161+O161+L161</f>
        <v>126213420.82</v>
      </c>
      <c r="BA161" s="833"/>
      <c r="BB161" s="831"/>
      <c r="BC161" s="833"/>
    </row>
    <row r="162" customFormat="false" ht="12.75" hidden="true" customHeight="false" outlineLevel="0" collapsed="false">
      <c r="A162" s="44" t="s">
        <v>720</v>
      </c>
      <c r="B162" s="4"/>
      <c r="C162" s="4"/>
      <c r="D162" s="11"/>
      <c r="E162" s="11"/>
      <c r="F162" s="5"/>
      <c r="G162" s="73"/>
      <c r="H162" s="73"/>
      <c r="I162" s="73"/>
      <c r="J162" s="78"/>
      <c r="K162" s="50"/>
      <c r="L162" s="79"/>
      <c r="M162" s="80"/>
      <c r="N162" s="79"/>
      <c r="O162" s="79"/>
      <c r="P162" s="80"/>
      <c r="Q162" s="79"/>
      <c r="R162" s="79"/>
      <c r="S162" s="80"/>
      <c r="T162" s="79"/>
      <c r="U162" s="79"/>
      <c r="V162" s="80"/>
      <c r="W162" s="79"/>
      <c r="X162" s="79"/>
      <c r="Y162" s="80"/>
      <c r="Z162" s="79"/>
      <c r="AA162" s="79"/>
      <c r="AB162" s="80"/>
      <c r="AC162" s="79"/>
      <c r="AD162" s="79"/>
      <c r="AE162" s="80"/>
      <c r="AF162" s="79"/>
      <c r="AG162" s="79"/>
      <c r="AH162" s="80"/>
      <c r="AI162" s="79"/>
      <c r="AJ162" s="79"/>
      <c r="AK162" s="80"/>
      <c r="AL162" s="79"/>
      <c r="AM162" s="79"/>
      <c r="AN162" s="80"/>
      <c r="AO162" s="79"/>
      <c r="AP162" s="79"/>
      <c r="AQ162" s="80"/>
      <c r="AR162" s="79"/>
      <c r="AS162" s="79"/>
      <c r="AV162" s="98" t="n">
        <f aca="false">SUM(AV15:AV161)</f>
        <v>8193319.07</v>
      </c>
      <c r="AW162" s="834"/>
      <c r="AX162" s="4"/>
      <c r="AY162" s="834"/>
      <c r="AZ162" s="4"/>
      <c r="BA162" s="4"/>
      <c r="BB162" s="834"/>
      <c r="BC162" s="4"/>
      <c r="BD162" s="4"/>
      <c r="BE162" s="4"/>
      <c r="BF162" s="4"/>
      <c r="BG162" s="4"/>
    </row>
    <row r="163" customFormat="false" ht="12.75" hidden="true" customHeight="false" outlineLevel="0" collapsed="false">
      <c r="A163" s="76"/>
      <c r="B163" s="77"/>
      <c r="C163" s="77"/>
      <c r="D163" s="77"/>
      <c r="E163" s="77"/>
      <c r="F163" s="761"/>
      <c r="G163" s="50"/>
      <c r="H163" s="50"/>
      <c r="I163" s="50"/>
      <c r="J163" s="78"/>
      <c r="K163" s="50"/>
      <c r="L163" s="79"/>
      <c r="M163" s="80"/>
      <c r="N163" s="79"/>
      <c r="O163" s="79"/>
      <c r="P163" s="80"/>
      <c r="Q163" s="79"/>
      <c r="R163" s="79"/>
      <c r="S163" s="80"/>
      <c r="T163" s="79"/>
      <c r="U163" s="79"/>
      <c r="V163" s="80"/>
      <c r="W163" s="79"/>
      <c r="X163" s="79"/>
      <c r="Y163" s="80"/>
      <c r="Z163" s="79"/>
      <c r="AA163" s="79"/>
      <c r="AB163" s="80"/>
      <c r="AC163" s="79"/>
      <c r="AD163" s="79"/>
      <c r="AE163" s="80"/>
      <c r="AF163" s="79"/>
      <c r="AG163" s="79"/>
      <c r="AH163" s="80"/>
      <c r="AI163" s="79"/>
      <c r="AJ163" s="79"/>
      <c r="AK163" s="80"/>
      <c r="AL163" s="79"/>
      <c r="AM163" s="79"/>
      <c r="AN163" s="80"/>
      <c r="AO163" s="79"/>
      <c r="AP163" s="79"/>
      <c r="AQ163" s="80"/>
      <c r="AR163" s="79"/>
      <c r="AS163" s="79"/>
      <c r="AW163" s="160"/>
      <c r="AY163" s="160"/>
      <c r="BB163" s="160"/>
    </row>
    <row r="164" customFormat="false" ht="12.75" hidden="true" customHeight="false" outlineLevel="0" collapsed="false">
      <c r="A164" s="76"/>
      <c r="B164" s="77"/>
      <c r="C164" s="77"/>
      <c r="D164" s="77"/>
      <c r="E164" s="77"/>
      <c r="F164" s="761"/>
      <c r="G164" s="50"/>
      <c r="H164" s="50"/>
      <c r="I164" s="50"/>
      <c r="J164" s="78"/>
      <c r="K164" s="50"/>
      <c r="L164" s="79"/>
      <c r="M164" s="80"/>
      <c r="N164" s="79"/>
      <c r="O164" s="79"/>
      <c r="P164" s="80"/>
      <c r="Q164" s="79"/>
      <c r="R164" s="79"/>
      <c r="S164" s="80"/>
      <c r="T164" s="79"/>
      <c r="U164" s="79"/>
      <c r="V164" s="80"/>
      <c r="W164" s="79"/>
      <c r="X164" s="79"/>
      <c r="Y164" s="80"/>
      <c r="Z164" s="79"/>
      <c r="AA164" s="79"/>
      <c r="AB164" s="80"/>
      <c r="AC164" s="79"/>
      <c r="AD164" s="79"/>
      <c r="AE164" s="80"/>
      <c r="AF164" s="79"/>
      <c r="AG164" s="79"/>
      <c r="AH164" s="80"/>
      <c r="AI164" s="79"/>
      <c r="AJ164" s="79"/>
      <c r="AK164" s="80"/>
      <c r="AL164" s="79"/>
      <c r="AM164" s="79"/>
      <c r="AN164" s="80"/>
      <c r="AO164" s="79"/>
      <c r="AP164" s="79"/>
      <c r="AQ164" s="80"/>
      <c r="AR164" s="79"/>
      <c r="AS164" s="79"/>
      <c r="AW164" s="160"/>
      <c r="AY164" s="160"/>
      <c r="BB164" s="160"/>
    </row>
    <row r="165" customFormat="false" ht="12.75" hidden="true" customHeight="false" outlineLevel="0" collapsed="false">
      <c r="A165" s="76"/>
      <c r="B165" s="77"/>
      <c r="C165" s="77"/>
      <c r="D165" s="77"/>
      <c r="E165" s="77"/>
      <c r="F165" s="761"/>
      <c r="G165" s="50"/>
      <c r="H165" s="50"/>
      <c r="I165" s="50"/>
      <c r="J165" s="78"/>
      <c r="K165" s="50"/>
      <c r="L165" s="79"/>
      <c r="M165" s="80"/>
      <c r="N165" s="79"/>
      <c r="O165" s="79"/>
      <c r="P165" s="80"/>
      <c r="Q165" s="79"/>
      <c r="R165" s="79"/>
      <c r="S165" s="80"/>
      <c r="T165" s="79"/>
      <c r="U165" s="79"/>
      <c r="V165" s="80"/>
      <c r="W165" s="79"/>
      <c r="X165" s="79"/>
      <c r="Y165" s="80"/>
      <c r="Z165" s="79"/>
      <c r="AA165" s="79"/>
      <c r="AB165" s="80"/>
      <c r="AC165" s="79"/>
      <c r="AD165" s="79"/>
      <c r="AE165" s="80"/>
      <c r="AF165" s="79"/>
      <c r="AG165" s="79"/>
      <c r="AH165" s="80"/>
      <c r="AI165" s="79"/>
      <c r="AJ165" s="79"/>
      <c r="AK165" s="80"/>
      <c r="AL165" s="79"/>
      <c r="AM165" s="79"/>
      <c r="AN165" s="80"/>
      <c r="AO165" s="79"/>
      <c r="AP165" s="79"/>
      <c r="AQ165" s="80"/>
      <c r="AR165" s="79"/>
      <c r="AS165" s="79"/>
      <c r="AW165" s="160"/>
      <c r="AY165" s="160"/>
      <c r="BB165" s="160"/>
    </row>
    <row r="166" customFormat="false" ht="12.75" hidden="false" customHeight="false" outlineLevel="0" collapsed="false">
      <c r="A166" s="76"/>
      <c r="B166" s="77"/>
      <c r="C166" s="77"/>
      <c r="D166" s="77"/>
      <c r="E166" s="77"/>
      <c r="F166" s="761"/>
      <c r="G166" s="50"/>
      <c r="H166" s="50"/>
      <c r="I166" s="50"/>
      <c r="J166" s="78"/>
      <c r="K166" s="50"/>
      <c r="L166" s="79"/>
      <c r="M166" s="80"/>
      <c r="N166" s="79"/>
      <c r="O166" s="79"/>
      <c r="P166" s="80"/>
      <c r="Q166" s="79"/>
      <c r="R166" s="79"/>
      <c r="S166" s="80"/>
      <c r="T166" s="79"/>
      <c r="U166" s="79"/>
      <c r="V166" s="80"/>
      <c r="W166" s="79"/>
      <c r="X166" s="79"/>
      <c r="Y166" s="80"/>
      <c r="Z166" s="79"/>
      <c r="AA166" s="79"/>
      <c r="AB166" s="80"/>
      <c r="AC166" s="79"/>
      <c r="AD166" s="79"/>
      <c r="AE166" s="80"/>
      <c r="AF166" s="79"/>
      <c r="AG166" s="79"/>
      <c r="AH166" s="80"/>
      <c r="AI166" s="79"/>
      <c r="AJ166" s="79"/>
      <c r="AK166" s="80"/>
      <c r="AL166" s="79"/>
      <c r="AM166" s="79"/>
      <c r="AN166" s="80"/>
      <c r="AO166" s="79"/>
      <c r="AP166" s="79"/>
      <c r="AQ166" s="80"/>
      <c r="AR166" s="79"/>
      <c r="AS166" s="79"/>
      <c r="AW166" s="160"/>
      <c r="AY166" s="160"/>
      <c r="BB166" s="160"/>
    </row>
    <row r="167" customFormat="false" ht="12.75" hidden="false" customHeight="false" outlineLevel="0" collapsed="false">
      <c r="A167" s="763"/>
      <c r="B167" s="764"/>
      <c r="C167" s="764"/>
      <c r="D167" s="764"/>
      <c r="E167" s="764"/>
      <c r="F167" s="765"/>
      <c r="G167" s="766"/>
      <c r="H167" s="766"/>
      <c r="I167" s="766"/>
      <c r="J167" s="767"/>
      <c r="K167" s="766"/>
      <c r="L167" s="768"/>
      <c r="M167" s="769"/>
      <c r="N167" s="768"/>
      <c r="O167" s="768"/>
      <c r="P167" s="769"/>
      <c r="Q167" s="768"/>
      <c r="R167" s="768"/>
      <c r="S167" s="769"/>
      <c r="T167" s="768"/>
      <c r="U167" s="768"/>
      <c r="V167" s="769"/>
      <c r="W167" s="768"/>
      <c r="X167" s="768"/>
      <c r="Y167" s="769"/>
      <c r="Z167" s="768"/>
      <c r="AA167" s="768"/>
      <c r="AB167" s="769"/>
      <c r="AC167" s="768"/>
      <c r="AD167" s="768"/>
      <c r="AE167" s="769"/>
      <c r="AF167" s="768"/>
      <c r="AG167" s="768"/>
      <c r="AH167" s="769"/>
      <c r="AI167" s="768"/>
      <c r="AJ167" s="768"/>
      <c r="AK167" s="769"/>
      <c r="AL167" s="768"/>
      <c r="AM167" s="768"/>
      <c r="AN167" s="769"/>
      <c r="AO167" s="768"/>
      <c r="AP167" s="768"/>
      <c r="AQ167" s="769"/>
      <c r="AR167" s="768"/>
      <c r="AS167" s="768"/>
      <c r="AT167" s="160"/>
      <c r="AU167" s="160"/>
      <c r="AV167" s="160"/>
      <c r="AW167" s="160"/>
      <c r="AY167" s="160"/>
      <c r="BB167" s="160"/>
    </row>
    <row r="168" customFormat="false" ht="12.75" hidden="false" customHeight="false" outlineLevel="0" collapsed="false">
      <c r="A168" s="81" t="s">
        <v>721</v>
      </c>
      <c r="B168" s="77"/>
      <c r="C168" s="77"/>
      <c r="D168" s="77"/>
      <c r="E168" s="77"/>
      <c r="F168" s="761"/>
      <c r="G168" s="50"/>
      <c r="H168" s="50"/>
      <c r="I168" s="50"/>
      <c r="J168" s="78"/>
      <c r="K168" s="50"/>
      <c r="L168" s="79"/>
      <c r="M168" s="80"/>
      <c r="N168" s="79"/>
      <c r="O168" s="79"/>
      <c r="P168" s="80"/>
      <c r="Q168" s="79"/>
      <c r="R168" s="79"/>
      <c r="S168" s="80"/>
      <c r="T168" s="79"/>
      <c r="U168" s="79"/>
      <c r="V168" s="80"/>
      <c r="W168" s="79"/>
      <c r="X168" s="79"/>
      <c r="Y168" s="80"/>
      <c r="Z168" s="79"/>
      <c r="AA168" s="79"/>
      <c r="AB168" s="80"/>
      <c r="AC168" s="79"/>
      <c r="AD168" s="79"/>
      <c r="AE168" s="80"/>
      <c r="AF168" s="79"/>
      <c r="AG168" s="79"/>
      <c r="AH168" s="80"/>
      <c r="AI168" s="79"/>
      <c r="AJ168" s="79"/>
      <c r="AK168" s="80"/>
      <c r="AL168" s="79"/>
      <c r="AM168" s="79"/>
      <c r="AN168" s="80"/>
      <c r="AO168" s="79"/>
      <c r="AP168" s="79"/>
      <c r="AQ168" s="80"/>
      <c r="AR168" s="79"/>
      <c r="AS168" s="79"/>
      <c r="AU168" s="14"/>
      <c r="AV168" s="14"/>
      <c r="AW168" s="807"/>
      <c r="AY168" s="807"/>
      <c r="BB168" s="807"/>
    </row>
    <row r="169" customFormat="false" ht="12.75" hidden="false" customHeight="false" outlineLevel="0" collapsed="false">
      <c r="A169" s="62"/>
      <c r="J169" s="10"/>
      <c r="L169" s="63"/>
      <c r="M169" s="10"/>
      <c r="N169" s="43"/>
      <c r="O169" s="63"/>
      <c r="P169" s="10"/>
      <c r="Q169" s="43"/>
      <c r="R169" s="63"/>
      <c r="S169" s="10"/>
      <c r="T169" s="43"/>
      <c r="U169" s="63"/>
      <c r="V169" s="10"/>
      <c r="W169" s="43"/>
      <c r="X169" s="63"/>
      <c r="Y169" s="10"/>
      <c r="Z169" s="43"/>
      <c r="AA169" s="63"/>
      <c r="AB169" s="10"/>
      <c r="AC169" s="43"/>
      <c r="AD169" s="63"/>
      <c r="AE169" s="10"/>
      <c r="AF169" s="43"/>
      <c r="AG169" s="63"/>
      <c r="AH169" s="10"/>
      <c r="AI169" s="43"/>
      <c r="AJ169" s="63"/>
      <c r="AK169" s="10"/>
      <c r="AL169" s="43"/>
      <c r="AM169" s="63"/>
      <c r="AN169" s="10"/>
      <c r="AO169" s="43"/>
      <c r="AP169" s="63"/>
      <c r="AQ169" s="10"/>
      <c r="AR169" s="43"/>
      <c r="AS169" s="63"/>
      <c r="AT169" s="63"/>
      <c r="AW169" s="160"/>
      <c r="AY169" s="160"/>
      <c r="BB169" s="160"/>
    </row>
    <row r="170" customFormat="false" ht="12.75" hidden="false" customHeight="false" outlineLevel="0" collapsed="false">
      <c r="A170" s="62" t="s">
        <v>157</v>
      </c>
      <c r="J170" s="10"/>
      <c r="L170" s="63"/>
      <c r="M170" s="10"/>
      <c r="N170" s="43"/>
      <c r="O170" s="63"/>
      <c r="P170" s="10"/>
      <c r="Q170" s="43"/>
      <c r="R170" s="63"/>
      <c r="S170" s="10"/>
      <c r="T170" s="43"/>
      <c r="U170" s="63"/>
      <c r="V170" s="10"/>
      <c r="W170" s="43"/>
      <c r="X170" s="63"/>
      <c r="Y170" s="10"/>
      <c r="Z170" s="43"/>
      <c r="AA170" s="63"/>
      <c r="AB170" s="10"/>
      <c r="AC170" s="43"/>
      <c r="AD170" s="63"/>
      <c r="AE170" s="10"/>
      <c r="AF170" s="43"/>
      <c r="AG170" s="63"/>
      <c r="AH170" s="10"/>
      <c r="AI170" s="43"/>
      <c r="AJ170" s="63"/>
      <c r="AK170" s="10"/>
      <c r="AL170" s="43"/>
      <c r="AM170" s="63"/>
      <c r="AN170" s="10"/>
      <c r="AO170" s="43"/>
      <c r="AP170" s="63"/>
      <c r="AQ170" s="10"/>
      <c r="AR170" s="43"/>
      <c r="AS170" s="63"/>
      <c r="AT170" s="63"/>
      <c r="AW170" s="160"/>
      <c r="AY170" s="160"/>
      <c r="BB170" s="160"/>
    </row>
    <row r="171" customFormat="false" ht="12.75" hidden="false" customHeight="false" outlineLevel="0" collapsed="false">
      <c r="A171" s="835" t="n">
        <v>26751</v>
      </c>
      <c r="B171" s="836" t="s">
        <v>739</v>
      </c>
      <c r="C171" s="0" t="n">
        <v>2001</v>
      </c>
      <c r="D171" s="770" t="n">
        <v>36557</v>
      </c>
      <c r="E171" s="837" t="n">
        <v>36922</v>
      </c>
      <c r="F171" s="84" t="n">
        <v>-20000</v>
      </c>
      <c r="G171" s="811" t="n">
        <v>0.1064</v>
      </c>
      <c r="H171" s="25" t="n">
        <v>0.0246</v>
      </c>
      <c r="I171" s="43" t="n">
        <f aca="false">SUM(G171:H171)</f>
        <v>0.131</v>
      </c>
      <c r="J171" s="10" t="n">
        <f aca="false">$F171</f>
        <v>-20000</v>
      </c>
      <c r="K171" s="43" t="n">
        <f aca="false">$G171</f>
        <v>0.1064</v>
      </c>
      <c r="L171" s="63" t="n">
        <f aca="false">J171*K171*L$7</f>
        <v>-65968</v>
      </c>
      <c r="M171" s="10" t="n">
        <v>0</v>
      </c>
      <c r="N171" s="43" t="n">
        <f aca="false">$G171</f>
        <v>0.1064</v>
      </c>
      <c r="O171" s="63" t="n">
        <f aca="false">M171*N171*O$7</f>
        <v>0</v>
      </c>
      <c r="P171" s="10" t="n">
        <v>0</v>
      </c>
      <c r="Q171" s="43" t="n">
        <f aca="false">$G171</f>
        <v>0.1064</v>
      </c>
      <c r="R171" s="63" t="n">
        <f aca="false">P171*Q171*R$7</f>
        <v>0</v>
      </c>
      <c r="S171" s="10" t="n">
        <v>0</v>
      </c>
      <c r="T171" s="43" t="n">
        <f aca="false">$G171</f>
        <v>0.1064</v>
      </c>
      <c r="U171" s="63" t="n">
        <f aca="false">S171*T171*U$7</f>
        <v>0</v>
      </c>
      <c r="V171" s="10" t="n">
        <v>0</v>
      </c>
      <c r="W171" s="43" t="n">
        <f aca="false">$G171</f>
        <v>0.1064</v>
      </c>
      <c r="X171" s="63" t="n">
        <f aca="false">V171*W171*X$7</f>
        <v>0</v>
      </c>
      <c r="Y171" s="10" t="n">
        <v>0</v>
      </c>
      <c r="Z171" s="43" t="n">
        <f aca="false">$G171</f>
        <v>0.1064</v>
      </c>
      <c r="AA171" s="63" t="n">
        <f aca="false">Y171*Z171*AA$7</f>
        <v>0</v>
      </c>
      <c r="AB171" s="10" t="n">
        <v>0</v>
      </c>
      <c r="AC171" s="43" t="n">
        <f aca="false">$G171</f>
        <v>0.1064</v>
      </c>
      <c r="AD171" s="63" t="n">
        <f aca="false">AB171*AC171*AD$7</f>
        <v>0</v>
      </c>
      <c r="AE171" s="10" t="n">
        <v>0</v>
      </c>
      <c r="AF171" s="43" t="n">
        <f aca="false">$G171</f>
        <v>0.1064</v>
      </c>
      <c r="AG171" s="63" t="n">
        <f aca="false">AE171*AF171*AG$7</f>
        <v>0</v>
      </c>
      <c r="AH171" s="10" t="n">
        <v>0</v>
      </c>
      <c r="AI171" s="43" t="n">
        <f aca="false">$G171</f>
        <v>0.1064</v>
      </c>
      <c r="AJ171" s="63" t="n">
        <f aca="false">AH171*AI171*AJ$7</f>
        <v>0</v>
      </c>
      <c r="AK171" s="10" t="n">
        <v>0</v>
      </c>
      <c r="AL171" s="43" t="n">
        <f aca="false">$G171</f>
        <v>0.1064</v>
      </c>
      <c r="AM171" s="63" t="n">
        <f aca="false">AK171*AL171*AM$7</f>
        <v>0</v>
      </c>
      <c r="AN171" s="10" t="n">
        <v>0</v>
      </c>
      <c r="AO171" s="43" t="n">
        <f aca="false">$G171</f>
        <v>0.1064</v>
      </c>
      <c r="AP171" s="63" t="n">
        <f aca="false">AN171*AO171*AP$7</f>
        <v>0</v>
      </c>
      <c r="AQ171" s="10" t="n">
        <v>0</v>
      </c>
      <c r="AR171" s="43" t="n">
        <f aca="false">$G171</f>
        <v>0.1064</v>
      </c>
      <c r="AS171" s="63" t="n">
        <f aca="false">AQ171*AR171*AS$7</f>
        <v>0</v>
      </c>
      <c r="AT171" s="63"/>
      <c r="AV171" s="800" t="n">
        <f aca="false">AS171+AP171+AM171+AJ171+AG171+AD171+AA171+X171+U171+R171+O171+L171</f>
        <v>-65968</v>
      </c>
      <c r="AW171" s="829"/>
      <c r="AY171" s="829"/>
      <c r="BB171" s="829"/>
    </row>
    <row r="172" customFormat="false" ht="12.75" hidden="false" customHeight="false" outlineLevel="0" collapsed="false">
      <c r="A172" s="774" t="n">
        <v>26751</v>
      </c>
      <c r="B172" s="838" t="s">
        <v>739</v>
      </c>
      <c r="C172" s="0" t="n">
        <v>2001</v>
      </c>
      <c r="D172" s="838" t="s">
        <v>719</v>
      </c>
      <c r="E172" s="774"/>
      <c r="F172" s="839" t="n">
        <v>-20000</v>
      </c>
      <c r="G172" s="816" t="n">
        <v>0.1254</v>
      </c>
      <c r="H172" s="225" t="n">
        <v>0.0246</v>
      </c>
      <c r="I172" s="43" t="n">
        <f aca="false">SUM(G172:H172)</f>
        <v>0.15</v>
      </c>
      <c r="J172" s="10" t="n">
        <v>0</v>
      </c>
      <c r="K172" s="43" t="n">
        <f aca="false">$G172</f>
        <v>0.1254</v>
      </c>
      <c r="L172" s="63" t="n">
        <f aca="false">J172*K172*L$7</f>
        <v>0</v>
      </c>
      <c r="M172" s="10" t="n">
        <f aca="false">$F172</f>
        <v>-20000</v>
      </c>
      <c r="N172" s="43" t="n">
        <f aca="false">$G172</f>
        <v>0.1254</v>
      </c>
      <c r="O172" s="63" t="n">
        <f aca="false">M172*N172*O$7</f>
        <v>-70224</v>
      </c>
      <c r="P172" s="10" t="n">
        <f aca="false">$F172</f>
        <v>-20000</v>
      </c>
      <c r="Q172" s="43" t="n">
        <f aca="false">$G172</f>
        <v>0.1254</v>
      </c>
      <c r="R172" s="63" t="n">
        <f aca="false">P172*Q172*R$7</f>
        <v>-77748</v>
      </c>
      <c r="S172" s="10" t="n">
        <f aca="false">$F172</f>
        <v>-20000</v>
      </c>
      <c r="T172" s="43" t="n">
        <f aca="false">$G172</f>
        <v>0.1254</v>
      </c>
      <c r="U172" s="63" t="n">
        <f aca="false">S172*T172*U$7</f>
        <v>-75240</v>
      </c>
      <c r="V172" s="10" t="n">
        <f aca="false">$F172</f>
        <v>-20000</v>
      </c>
      <c r="W172" s="43" t="n">
        <f aca="false">$G172</f>
        <v>0.1254</v>
      </c>
      <c r="X172" s="63" t="n">
        <f aca="false">V172*W172*X$7</f>
        <v>-77748</v>
      </c>
      <c r="Y172" s="10" t="n">
        <f aca="false">$F172</f>
        <v>-20000</v>
      </c>
      <c r="Z172" s="43" t="n">
        <f aca="false">$G172</f>
        <v>0.1254</v>
      </c>
      <c r="AA172" s="63" t="n">
        <f aca="false">Y172*Z172*AA$7</f>
        <v>-75240</v>
      </c>
      <c r="AB172" s="10" t="n">
        <f aca="false">$F172</f>
        <v>-20000</v>
      </c>
      <c r="AC172" s="43" t="n">
        <f aca="false">$G172</f>
        <v>0.1254</v>
      </c>
      <c r="AD172" s="63" t="n">
        <f aca="false">AB172*AC172*AD$7</f>
        <v>-77748</v>
      </c>
      <c r="AE172" s="10" t="n">
        <f aca="false">$F172</f>
        <v>-20000</v>
      </c>
      <c r="AF172" s="43" t="n">
        <f aca="false">$G172</f>
        <v>0.1254</v>
      </c>
      <c r="AG172" s="63" t="n">
        <f aca="false">AE172*AF172*AG$7</f>
        <v>-77748</v>
      </c>
      <c r="AH172" s="10" t="n">
        <f aca="false">$F172</f>
        <v>-20000</v>
      </c>
      <c r="AI172" s="43" t="n">
        <f aca="false">$G172</f>
        <v>0.1254</v>
      </c>
      <c r="AJ172" s="63" t="n">
        <f aca="false">AH172*AI172*AJ$7</f>
        <v>-75240</v>
      </c>
      <c r="AK172" s="10" t="n">
        <f aca="false">$F172</f>
        <v>-20000</v>
      </c>
      <c r="AL172" s="43" t="n">
        <f aca="false">$G172</f>
        <v>0.1254</v>
      </c>
      <c r="AM172" s="63" t="n">
        <f aca="false">AK172*AL172*AM$7</f>
        <v>-77748</v>
      </c>
      <c r="AN172" s="10" t="n">
        <f aca="false">$F172</f>
        <v>-20000</v>
      </c>
      <c r="AO172" s="43" t="n">
        <f aca="false">$G172</f>
        <v>0.1254</v>
      </c>
      <c r="AP172" s="63" t="n">
        <f aca="false">AN172*AO172*AP$7</f>
        <v>-75240</v>
      </c>
      <c r="AQ172" s="10" t="n">
        <f aca="false">$F172</f>
        <v>-20000</v>
      </c>
      <c r="AR172" s="43" t="n">
        <f aca="false">$G172</f>
        <v>0.1254</v>
      </c>
      <c r="AS172" s="63" t="n">
        <f aca="false">AQ172*AR172*AS$7</f>
        <v>-77748</v>
      </c>
      <c r="AT172" s="63"/>
      <c r="AV172" s="800" t="n">
        <f aca="false">AS172+AP172+AM172+AJ172+AG172+AD172+AA172+X172+U172+R172+O172+L172</f>
        <v>-837672</v>
      </c>
      <c r="AW172" s="829"/>
      <c r="AX172" s="65" t="n">
        <f aca="false">SUM(AV171:AV172)</f>
        <v>-903640</v>
      </c>
      <c r="AY172" s="829"/>
      <c r="BB172" s="829"/>
      <c r="BD172" s="65" t="n">
        <f aca="false">AX172</f>
        <v>-903640</v>
      </c>
    </row>
    <row r="173" customFormat="false" ht="12.75" hidden="false" customHeight="false" outlineLevel="0" collapsed="false">
      <c r="A173" s="835"/>
      <c r="B173" s="836"/>
      <c r="D173" s="770"/>
      <c r="E173" s="837"/>
      <c r="F173" s="84"/>
      <c r="G173" s="811"/>
      <c r="H173" s="25"/>
      <c r="J173" s="10"/>
      <c r="L173" s="63"/>
      <c r="M173" s="10"/>
      <c r="N173" s="43"/>
      <c r="O173" s="63"/>
      <c r="P173" s="10"/>
      <c r="Q173" s="43"/>
      <c r="R173" s="63"/>
      <c r="S173" s="10"/>
      <c r="T173" s="43"/>
      <c r="U173" s="63"/>
      <c r="V173" s="10"/>
      <c r="W173" s="43"/>
      <c r="X173" s="63"/>
      <c r="Y173" s="10"/>
      <c r="Z173" s="43"/>
      <c r="AA173" s="63"/>
      <c r="AB173" s="10"/>
      <c r="AC173" s="43"/>
      <c r="AD173" s="63"/>
      <c r="AE173" s="10"/>
      <c r="AF173" s="43"/>
      <c r="AG173" s="63"/>
      <c r="AH173" s="10"/>
      <c r="AI173" s="43"/>
      <c r="AJ173" s="63"/>
      <c r="AK173" s="10"/>
      <c r="AL173" s="43"/>
      <c r="AM173" s="63"/>
      <c r="AN173" s="10"/>
      <c r="AO173" s="43"/>
      <c r="AP173" s="63"/>
      <c r="AQ173" s="10"/>
      <c r="AR173" s="43"/>
      <c r="AS173" s="63"/>
      <c r="AT173" s="63"/>
      <c r="AV173" s="65"/>
      <c r="AW173" s="812"/>
      <c r="AY173" s="812"/>
      <c r="BB173" s="812"/>
    </row>
    <row r="174" customFormat="false" ht="12.75" hidden="false" customHeight="false" outlineLevel="0" collapsed="false">
      <c r="A174" s="835" t="n">
        <v>27293</v>
      </c>
      <c r="B174" s="836" t="s">
        <v>648</v>
      </c>
      <c r="C174" s="0" t="n">
        <v>2001</v>
      </c>
      <c r="D174" s="770" t="n">
        <v>36831</v>
      </c>
      <c r="E174" s="837" t="n">
        <v>37560</v>
      </c>
      <c r="F174" s="84" t="n">
        <v>-49000</v>
      </c>
      <c r="G174" s="811" t="n">
        <v>0.2554</v>
      </c>
      <c r="H174" s="25" t="n">
        <v>0.0246</v>
      </c>
      <c r="I174" s="43" t="n">
        <f aca="false">SUM(G174:H174)</f>
        <v>0.28</v>
      </c>
      <c r="J174" s="10" t="n">
        <f aca="false">$F174</f>
        <v>-49000</v>
      </c>
      <c r="K174" s="43" t="n">
        <f aca="false">$G174</f>
        <v>0.2554</v>
      </c>
      <c r="L174" s="63" t="n">
        <f aca="false">J174*K174*L$7</f>
        <v>-387952.6</v>
      </c>
      <c r="M174" s="10" t="n">
        <f aca="false">$F174</f>
        <v>-49000</v>
      </c>
      <c r="N174" s="43" t="n">
        <f aca="false">$G174</f>
        <v>0.2554</v>
      </c>
      <c r="O174" s="63" t="n">
        <f aca="false">M174*N174*O$7</f>
        <v>-350408.8</v>
      </c>
      <c r="P174" s="10" t="n">
        <f aca="false">$F174</f>
        <v>-49000</v>
      </c>
      <c r="Q174" s="43" t="n">
        <f aca="false">$G174</f>
        <v>0.2554</v>
      </c>
      <c r="R174" s="63" t="n">
        <f aca="false">P174*Q174*R$7</f>
        <v>-387952.6</v>
      </c>
      <c r="S174" s="10" t="n">
        <f aca="false">$F174</f>
        <v>-49000</v>
      </c>
      <c r="T174" s="43" t="n">
        <f aca="false">$G174</f>
        <v>0.2554</v>
      </c>
      <c r="U174" s="63" t="n">
        <f aca="false">S174*T174*U$7</f>
        <v>-375438</v>
      </c>
      <c r="V174" s="10" t="n">
        <f aca="false">$F174</f>
        <v>-49000</v>
      </c>
      <c r="W174" s="43" t="n">
        <f aca="false">$G174</f>
        <v>0.2554</v>
      </c>
      <c r="X174" s="63" t="n">
        <f aca="false">V174*W174*X$7</f>
        <v>-387952.6</v>
      </c>
      <c r="Y174" s="10" t="n">
        <f aca="false">$F174</f>
        <v>-49000</v>
      </c>
      <c r="Z174" s="43" t="n">
        <f aca="false">$G174</f>
        <v>0.2554</v>
      </c>
      <c r="AA174" s="63" t="n">
        <f aca="false">Y174*Z174*AA$7</f>
        <v>-375438</v>
      </c>
      <c r="AB174" s="10" t="n">
        <f aca="false">$F174</f>
        <v>-49000</v>
      </c>
      <c r="AC174" s="43" t="n">
        <f aca="false">$G174</f>
        <v>0.2554</v>
      </c>
      <c r="AD174" s="63" t="n">
        <f aca="false">AB174*AC174*AD$7</f>
        <v>-387952.6</v>
      </c>
      <c r="AE174" s="10" t="n">
        <f aca="false">$F174</f>
        <v>-49000</v>
      </c>
      <c r="AF174" s="43" t="n">
        <f aca="false">$G174</f>
        <v>0.2554</v>
      </c>
      <c r="AG174" s="63" t="n">
        <f aca="false">AE174*AF174*AG$7</f>
        <v>-387952.6</v>
      </c>
      <c r="AH174" s="10" t="n">
        <f aca="false">$F174</f>
        <v>-49000</v>
      </c>
      <c r="AI174" s="43" t="n">
        <f aca="false">$G174</f>
        <v>0.2554</v>
      </c>
      <c r="AJ174" s="63" t="n">
        <f aca="false">AH174*AI174*AJ$7</f>
        <v>-375438</v>
      </c>
      <c r="AK174" s="10" t="n">
        <f aca="false">$F174</f>
        <v>-49000</v>
      </c>
      <c r="AL174" s="43" t="n">
        <f aca="false">$G174</f>
        <v>0.2554</v>
      </c>
      <c r="AM174" s="63" t="n">
        <f aca="false">AK174*AL174*AM$7</f>
        <v>-387952.6</v>
      </c>
      <c r="AN174" s="10" t="n">
        <f aca="false">$F174</f>
        <v>-49000</v>
      </c>
      <c r="AO174" s="43" t="n">
        <f aca="false">$G174</f>
        <v>0.2554</v>
      </c>
      <c r="AP174" s="63" t="n">
        <f aca="false">AN174*AO174*AP$7</f>
        <v>-375438</v>
      </c>
      <c r="AQ174" s="10" t="n">
        <f aca="false">$F174</f>
        <v>-49000</v>
      </c>
      <c r="AR174" s="43" t="n">
        <f aca="false">$G174</f>
        <v>0.2554</v>
      </c>
      <c r="AS174" s="63" t="n">
        <f aca="false">AQ174*AR174*AS$7</f>
        <v>-387952.6</v>
      </c>
      <c r="AT174" s="63"/>
      <c r="AV174" s="800" t="n">
        <f aca="false">AS174+AP174+AM174+AJ174+AG174+AD174+AA174+X174+U174+R174+O174+L174</f>
        <v>-4567829</v>
      </c>
      <c r="AW174" s="829"/>
      <c r="AX174" s="65" t="n">
        <f aca="false">AV174</f>
        <v>-4567829</v>
      </c>
      <c r="AY174" s="829"/>
      <c r="BB174" s="829"/>
      <c r="BD174" s="65" t="n">
        <f aca="false">AX174</f>
        <v>-4567829</v>
      </c>
    </row>
    <row r="175" customFormat="false" ht="12.75" hidden="false" customHeight="false" outlineLevel="0" collapsed="false">
      <c r="A175" s="835"/>
      <c r="B175" s="836"/>
      <c r="D175" s="770"/>
      <c r="E175" s="837"/>
      <c r="F175" s="84"/>
      <c r="G175" s="811"/>
      <c r="H175" s="25"/>
      <c r="J175" s="10"/>
      <c r="L175" s="63"/>
      <c r="M175" s="10"/>
      <c r="N175" s="43"/>
      <c r="O175" s="63"/>
      <c r="P175" s="10"/>
      <c r="Q175" s="43"/>
      <c r="R175" s="63"/>
      <c r="S175" s="10"/>
      <c r="T175" s="43"/>
      <c r="U175" s="63"/>
      <c r="V175" s="10"/>
      <c r="W175" s="43"/>
      <c r="X175" s="63"/>
      <c r="Y175" s="10"/>
      <c r="Z175" s="43"/>
      <c r="AA175" s="63"/>
      <c r="AB175" s="10"/>
      <c r="AC175" s="43"/>
      <c r="AD175" s="63"/>
      <c r="AE175" s="10"/>
      <c r="AF175" s="43"/>
      <c r="AG175" s="63"/>
      <c r="AH175" s="10"/>
      <c r="AI175" s="43"/>
      <c r="AJ175" s="63"/>
      <c r="AK175" s="10"/>
      <c r="AL175" s="43"/>
      <c r="AM175" s="63"/>
      <c r="AN175" s="10"/>
      <c r="AO175" s="43"/>
      <c r="AP175" s="63"/>
      <c r="AQ175" s="10"/>
      <c r="AR175" s="43"/>
      <c r="AS175" s="63"/>
      <c r="AT175" s="63"/>
      <c r="AV175" s="65"/>
      <c r="AW175" s="812"/>
      <c r="AY175" s="812"/>
      <c r="BB175" s="812"/>
    </row>
    <row r="176" customFormat="false" ht="12.75" hidden="false" customHeight="false" outlineLevel="0" collapsed="false">
      <c r="A176" s="835" t="n">
        <v>27252</v>
      </c>
      <c r="B176" s="836" t="s">
        <v>740</v>
      </c>
      <c r="C176" s="0" t="n">
        <v>2001</v>
      </c>
      <c r="D176" s="840" t="n">
        <v>36831</v>
      </c>
      <c r="E176" s="837" t="n">
        <v>40482</v>
      </c>
      <c r="F176" s="84" t="n">
        <v>-14000</v>
      </c>
      <c r="G176" s="811" t="n">
        <v>0.1254</v>
      </c>
      <c r="H176" s="25" t="n">
        <v>0.0246</v>
      </c>
      <c r="I176" s="43" t="n">
        <f aca="false">SUM(G176:H176)</f>
        <v>0.15</v>
      </c>
      <c r="J176" s="10" t="n">
        <f aca="false">$F176</f>
        <v>-14000</v>
      </c>
      <c r="K176" s="43" t="n">
        <f aca="false">$G176</f>
        <v>0.1254</v>
      </c>
      <c r="L176" s="63" t="n">
        <f aca="false">J176*K176*L$7</f>
        <v>-54423.6</v>
      </c>
      <c r="M176" s="10" t="n">
        <f aca="false">$F176</f>
        <v>-14000</v>
      </c>
      <c r="N176" s="43" t="n">
        <f aca="false">$G176</f>
        <v>0.1254</v>
      </c>
      <c r="O176" s="63" t="n">
        <f aca="false">M176*N176*O$7</f>
        <v>-49156.8</v>
      </c>
      <c r="P176" s="10" t="n">
        <f aca="false">$F176</f>
        <v>-14000</v>
      </c>
      <c r="Q176" s="43" t="n">
        <f aca="false">$G176</f>
        <v>0.1254</v>
      </c>
      <c r="R176" s="63" t="n">
        <f aca="false">P176*Q176*R$7</f>
        <v>-54423.6</v>
      </c>
      <c r="S176" s="10" t="n">
        <v>0</v>
      </c>
      <c r="T176" s="43" t="n">
        <f aca="false">$G176</f>
        <v>0.1254</v>
      </c>
      <c r="U176" s="63" t="n">
        <f aca="false">S176*T176*U$7</f>
        <v>0</v>
      </c>
      <c r="V176" s="10" t="n">
        <v>0</v>
      </c>
      <c r="W176" s="43" t="n">
        <f aca="false">$G176</f>
        <v>0.1254</v>
      </c>
      <c r="X176" s="63" t="n">
        <f aca="false">V176*W176*X$7</f>
        <v>0</v>
      </c>
      <c r="Y176" s="10" t="n">
        <v>0</v>
      </c>
      <c r="Z176" s="43" t="n">
        <f aca="false">$G176</f>
        <v>0.1254</v>
      </c>
      <c r="AA176" s="63" t="n">
        <f aca="false">Y176*Z176*AA$7</f>
        <v>0</v>
      </c>
      <c r="AB176" s="10" t="n">
        <v>0</v>
      </c>
      <c r="AC176" s="43" t="n">
        <f aca="false">$G176</f>
        <v>0.1254</v>
      </c>
      <c r="AD176" s="63" t="n">
        <f aca="false">AB176*AC176*AD$7</f>
        <v>0</v>
      </c>
      <c r="AE176" s="10" t="n">
        <v>0</v>
      </c>
      <c r="AF176" s="43" t="n">
        <f aca="false">$G176</f>
        <v>0.1254</v>
      </c>
      <c r="AG176" s="63" t="n">
        <f aca="false">AE176*AF176*AG$7</f>
        <v>0</v>
      </c>
      <c r="AH176" s="10" t="n">
        <v>0</v>
      </c>
      <c r="AI176" s="43" t="n">
        <f aca="false">$G176</f>
        <v>0.1254</v>
      </c>
      <c r="AJ176" s="63" t="n">
        <f aca="false">AH176*AI176*AJ$7</f>
        <v>0</v>
      </c>
      <c r="AK176" s="10" t="n">
        <v>0</v>
      </c>
      <c r="AL176" s="43" t="n">
        <f aca="false">$G176</f>
        <v>0.1254</v>
      </c>
      <c r="AM176" s="63" t="n">
        <f aca="false">AK176*AL176*AM$7</f>
        <v>0</v>
      </c>
      <c r="AN176" s="10" t="n">
        <f aca="false">$F176</f>
        <v>-14000</v>
      </c>
      <c r="AO176" s="43" t="n">
        <f aca="false">$G176</f>
        <v>0.1254</v>
      </c>
      <c r="AP176" s="63" t="n">
        <f aca="false">AN176*AO176*AP$7</f>
        <v>-52668</v>
      </c>
      <c r="AQ176" s="10" t="n">
        <f aca="false">$F176</f>
        <v>-14000</v>
      </c>
      <c r="AR176" s="43" t="n">
        <f aca="false">$G176</f>
        <v>0.1254</v>
      </c>
      <c r="AS176" s="63" t="n">
        <f aca="false">AQ176*AR176*AS$7</f>
        <v>-54423.6</v>
      </c>
      <c r="AT176" s="63"/>
      <c r="AV176" s="800" t="n">
        <f aca="false">AS176+AP176+AM176+AJ176+AG176+AD176+AA176+X176+U176+R176+O176+L176</f>
        <v>-265095.6</v>
      </c>
      <c r="AW176" s="829"/>
      <c r="AY176" s="829"/>
      <c r="BB176" s="829"/>
    </row>
    <row r="177" customFormat="false" ht="12.75" hidden="false" customHeight="false" outlineLevel="0" collapsed="false">
      <c r="A177" s="617" t="n">
        <v>27252</v>
      </c>
      <c r="B177" s="617" t="s">
        <v>644</v>
      </c>
      <c r="C177" s="0" t="n">
        <v>2002</v>
      </c>
      <c r="D177" s="95" t="n">
        <v>36845</v>
      </c>
      <c r="E177" s="83" t="n">
        <v>40482</v>
      </c>
      <c r="F177" s="638" t="n">
        <v>14000</v>
      </c>
      <c r="G177" s="93" t="n">
        <v>0.1254</v>
      </c>
      <c r="H177" s="93" t="n">
        <v>0.0246</v>
      </c>
      <c r="I177" s="43" t="n">
        <f aca="false">SUM(G177:H177)</f>
        <v>0.15</v>
      </c>
      <c r="J177" s="10" t="n">
        <f aca="false">$F177</f>
        <v>14000</v>
      </c>
      <c r="K177" s="43" t="n">
        <f aca="false">$G177</f>
        <v>0.1254</v>
      </c>
      <c r="L177" s="63" t="n">
        <f aca="false">J177*K177*L$7</f>
        <v>54423.6</v>
      </c>
      <c r="M177" s="10" t="n">
        <f aca="false">$F177</f>
        <v>14000</v>
      </c>
      <c r="N177" s="43" t="n">
        <f aca="false">$G177</f>
        <v>0.1254</v>
      </c>
      <c r="O177" s="63" t="n">
        <f aca="false">M177*N177*O$7</f>
        <v>49156.8</v>
      </c>
      <c r="P177" s="10" t="n">
        <f aca="false">$F177</f>
        <v>14000</v>
      </c>
      <c r="Q177" s="43" t="n">
        <f aca="false">$G177</f>
        <v>0.1254</v>
      </c>
      <c r="R177" s="63" t="n">
        <f aca="false">P177*Q177*R$7</f>
        <v>54423.6</v>
      </c>
      <c r="S177" s="10" t="n">
        <f aca="false">$F177</f>
        <v>14000</v>
      </c>
      <c r="T177" s="43" t="n">
        <f aca="false">$G177</f>
        <v>0.1254</v>
      </c>
      <c r="U177" s="63" t="n">
        <f aca="false">S177*T177*U$7</f>
        <v>52668</v>
      </c>
      <c r="V177" s="10" t="n">
        <f aca="false">$F177</f>
        <v>14000</v>
      </c>
      <c r="W177" s="43" t="n">
        <f aca="false">$G177</f>
        <v>0.1254</v>
      </c>
      <c r="X177" s="63" t="n">
        <f aca="false">V177*W177*X$7</f>
        <v>54423.6</v>
      </c>
      <c r="Y177" s="10" t="n">
        <f aca="false">$F177</f>
        <v>14000</v>
      </c>
      <c r="Z177" s="43" t="n">
        <f aca="false">$G177</f>
        <v>0.1254</v>
      </c>
      <c r="AA177" s="63" t="n">
        <f aca="false">Y177*Z177*AA$7</f>
        <v>52668</v>
      </c>
      <c r="AB177" s="10" t="n">
        <f aca="false">$F177</f>
        <v>14000</v>
      </c>
      <c r="AC177" s="43" t="n">
        <f aca="false">$G177</f>
        <v>0.1254</v>
      </c>
      <c r="AD177" s="63" t="n">
        <f aca="false">AB177*AC177*AD$7</f>
        <v>54423.6</v>
      </c>
      <c r="AE177" s="10" t="n">
        <f aca="false">$F177</f>
        <v>14000</v>
      </c>
      <c r="AF177" s="43" t="n">
        <f aca="false">$G177</f>
        <v>0.1254</v>
      </c>
      <c r="AG177" s="63" t="n">
        <f aca="false">AE177*AF177*AG$7</f>
        <v>54423.6</v>
      </c>
      <c r="AH177" s="10" t="n">
        <f aca="false">$F177</f>
        <v>14000</v>
      </c>
      <c r="AI177" s="43" t="n">
        <f aca="false">$G177</f>
        <v>0.1254</v>
      </c>
      <c r="AJ177" s="63" t="n">
        <f aca="false">AH177*AI177*AJ$7</f>
        <v>52668</v>
      </c>
      <c r="AK177" s="10" t="n">
        <f aca="false">$F177</f>
        <v>14000</v>
      </c>
      <c r="AL177" s="43" t="n">
        <f aca="false">$G177</f>
        <v>0.1254</v>
      </c>
      <c r="AM177" s="63" t="n">
        <f aca="false">AK177*AL177*AM$7</f>
        <v>54423.6</v>
      </c>
      <c r="AN177" s="10" t="n">
        <f aca="false">$F177</f>
        <v>14000</v>
      </c>
      <c r="AO177" s="43" t="n">
        <f aca="false">$G177</f>
        <v>0.1254</v>
      </c>
      <c r="AP177" s="63" t="n">
        <f aca="false">AN177*AO177*AP$7</f>
        <v>52668</v>
      </c>
      <c r="AQ177" s="10" t="n">
        <f aca="false">$F177</f>
        <v>14000</v>
      </c>
      <c r="AR177" s="43" t="n">
        <f aca="false">$G177</f>
        <v>0.1254</v>
      </c>
      <c r="AS177" s="63" t="n">
        <f aca="false">AQ177*AR177*AS$7</f>
        <v>54423.6</v>
      </c>
      <c r="AT177" s="63"/>
      <c r="AV177" s="800" t="n">
        <f aca="false">AS177+AP177+AM177+AJ177+AG177+AD177+AA177+X177+U177+R177+O177+L177</f>
        <v>640794</v>
      </c>
      <c r="AW177" s="829"/>
      <c r="AX177" s="65" t="n">
        <f aca="false">SUM(AV176:AV177)</f>
        <v>375698.4</v>
      </c>
      <c r="AY177" s="829"/>
      <c r="BB177" s="829"/>
      <c r="BD177" s="65" t="n">
        <f aca="false">AX177</f>
        <v>375698.4</v>
      </c>
    </row>
    <row r="178" customFormat="false" ht="12.75" hidden="false" customHeight="false" outlineLevel="0" collapsed="false">
      <c r="A178" s="835"/>
      <c r="B178" s="836"/>
      <c r="D178" s="840"/>
      <c r="E178" s="837"/>
      <c r="F178" s="84"/>
      <c r="G178" s="811"/>
      <c r="H178" s="25"/>
      <c r="J178" s="10"/>
      <c r="L178" s="63"/>
      <c r="M178" s="10"/>
      <c r="N178" s="43"/>
      <c r="O178" s="63"/>
      <c r="P178" s="10"/>
      <c r="Q178" s="43"/>
      <c r="R178" s="63"/>
      <c r="S178" s="10"/>
      <c r="T178" s="43"/>
      <c r="U178" s="63"/>
      <c r="V178" s="10"/>
      <c r="W178" s="43"/>
      <c r="X178" s="63"/>
      <c r="Y178" s="10"/>
      <c r="Z178" s="43"/>
      <c r="AA178" s="63"/>
      <c r="AB178" s="10"/>
      <c r="AC178" s="43"/>
      <c r="AD178" s="63"/>
      <c r="AE178" s="10"/>
      <c r="AF178" s="43"/>
      <c r="AG178" s="63"/>
      <c r="AH178" s="10"/>
      <c r="AI178" s="43"/>
      <c r="AJ178" s="63"/>
      <c r="AK178" s="10"/>
      <c r="AL178" s="43"/>
      <c r="AM178" s="63"/>
      <c r="AN178" s="10"/>
      <c r="AO178" s="43"/>
      <c r="AP178" s="63"/>
      <c r="AQ178" s="10"/>
      <c r="AR178" s="43"/>
      <c r="AS178" s="63"/>
      <c r="AT178" s="63"/>
      <c r="AV178" s="65"/>
      <c r="AW178" s="812"/>
      <c r="AY178" s="812"/>
      <c r="BB178" s="812"/>
    </row>
    <row r="179" customFormat="false" ht="12.75" hidden="false" customHeight="false" outlineLevel="0" collapsed="false">
      <c r="A179" s="835" t="n">
        <v>26490</v>
      </c>
      <c r="B179" s="836" t="s">
        <v>133</v>
      </c>
      <c r="C179" s="0" t="n">
        <v>2001</v>
      </c>
      <c r="D179" s="770" t="n">
        <v>36100</v>
      </c>
      <c r="E179" s="837" t="n">
        <v>37195</v>
      </c>
      <c r="F179" s="839" t="n">
        <v>-70000</v>
      </c>
      <c r="G179" s="811" t="n">
        <v>0.1154</v>
      </c>
      <c r="H179" s="25" t="n">
        <v>0.0246</v>
      </c>
      <c r="I179" s="43" t="n">
        <f aca="false">SUM(G179:H179)</f>
        <v>0.14</v>
      </c>
      <c r="J179" s="10" t="n">
        <f aca="false">$F179</f>
        <v>-70000</v>
      </c>
      <c r="K179" s="43" t="n">
        <f aca="false">$G179</f>
        <v>0.1154</v>
      </c>
      <c r="L179" s="63" t="n">
        <f aca="false">J179*K179*L$7</f>
        <v>-250418</v>
      </c>
      <c r="M179" s="10" t="n">
        <f aca="false">$F179</f>
        <v>-70000</v>
      </c>
      <c r="N179" s="43" t="n">
        <f aca="false">$G179</f>
        <v>0.1154</v>
      </c>
      <c r="O179" s="63" t="n">
        <f aca="false">M179*N179*O$7</f>
        <v>-226184</v>
      </c>
      <c r="P179" s="10" t="n">
        <f aca="false">$F179</f>
        <v>-70000</v>
      </c>
      <c r="Q179" s="43" t="n">
        <f aca="false">$G179</f>
        <v>0.1154</v>
      </c>
      <c r="R179" s="63" t="n">
        <f aca="false">P179*Q179*R$7</f>
        <v>-250418</v>
      </c>
      <c r="S179" s="10" t="n">
        <f aca="false">$F179</f>
        <v>-70000</v>
      </c>
      <c r="T179" s="43" t="n">
        <f aca="false">$G179</f>
        <v>0.1154</v>
      </c>
      <c r="U179" s="63" t="n">
        <f aca="false">S179*T179*U$7</f>
        <v>-242340</v>
      </c>
      <c r="V179" s="10" t="n">
        <f aca="false">$F179</f>
        <v>-70000</v>
      </c>
      <c r="W179" s="43" t="n">
        <f aca="false">$G179</f>
        <v>0.1154</v>
      </c>
      <c r="X179" s="63" t="n">
        <f aca="false">V179*W179*X$7</f>
        <v>-250418</v>
      </c>
      <c r="Y179" s="10" t="n">
        <f aca="false">$F179</f>
        <v>-70000</v>
      </c>
      <c r="Z179" s="43" t="n">
        <f aca="false">$G179</f>
        <v>0.1154</v>
      </c>
      <c r="AA179" s="63" t="n">
        <f aca="false">Y179*Z179*AA$7</f>
        <v>-242340</v>
      </c>
      <c r="AB179" s="10" t="n">
        <f aca="false">$F179</f>
        <v>-70000</v>
      </c>
      <c r="AC179" s="43" t="n">
        <f aca="false">$G179</f>
        <v>0.1154</v>
      </c>
      <c r="AD179" s="63" t="n">
        <f aca="false">AB179*AC179*AD$7</f>
        <v>-250418</v>
      </c>
      <c r="AE179" s="10" t="n">
        <f aca="false">$F179</f>
        <v>-70000</v>
      </c>
      <c r="AF179" s="43" t="n">
        <f aca="false">$G179</f>
        <v>0.1154</v>
      </c>
      <c r="AG179" s="63" t="n">
        <f aca="false">AE179*AF179*AG$7</f>
        <v>-250418</v>
      </c>
      <c r="AH179" s="10" t="n">
        <f aca="false">$F179</f>
        <v>-70000</v>
      </c>
      <c r="AI179" s="43" t="n">
        <f aca="false">$G179</f>
        <v>0.1154</v>
      </c>
      <c r="AJ179" s="63" t="n">
        <f aca="false">AH179*AI179*AJ$7</f>
        <v>-242340</v>
      </c>
      <c r="AK179" s="10" t="n">
        <f aca="false">$F179</f>
        <v>-70000</v>
      </c>
      <c r="AL179" s="43" t="n">
        <f aca="false">$G179</f>
        <v>0.1154</v>
      </c>
      <c r="AM179" s="63" t="n">
        <f aca="false">AK179*AL179*AM$7</f>
        <v>-250418</v>
      </c>
      <c r="AN179" s="10" t="n">
        <v>0</v>
      </c>
      <c r="AO179" s="43" t="n">
        <f aca="false">$G179</f>
        <v>0.1154</v>
      </c>
      <c r="AP179" s="63" t="n">
        <f aca="false">AN179*AO179*AP$7</f>
        <v>0</v>
      </c>
      <c r="AQ179" s="10" t="n">
        <v>0</v>
      </c>
      <c r="AR179" s="43" t="n">
        <f aca="false">$G179</f>
        <v>0.1154</v>
      </c>
      <c r="AS179" s="63" t="n">
        <f aca="false">AQ179*AR179*AS$7</f>
        <v>0</v>
      </c>
      <c r="AT179" s="63"/>
      <c r="AV179" s="800" t="n">
        <f aca="false">AS179+AP179+AM179+AJ179+AG179+AD179+AA179+X179+U179+R179+O179+L179</f>
        <v>-2455712</v>
      </c>
      <c r="AW179" s="829"/>
      <c r="AY179" s="829"/>
      <c r="BB179" s="829"/>
    </row>
    <row r="180" customFormat="false" ht="12.75" hidden="false" customHeight="false" outlineLevel="0" collapsed="false">
      <c r="A180" s="774" t="n">
        <v>26490</v>
      </c>
      <c r="B180" s="838" t="s">
        <v>133</v>
      </c>
      <c r="C180" s="0" t="n">
        <v>2001</v>
      </c>
      <c r="D180" s="838" t="s">
        <v>719</v>
      </c>
      <c r="E180" s="841"/>
      <c r="F180" s="84" t="n">
        <v>-70000</v>
      </c>
      <c r="G180" s="816" t="n">
        <v>0.1254</v>
      </c>
      <c r="H180" s="225" t="n">
        <v>0.0246</v>
      </c>
      <c r="I180" s="43" t="n">
        <f aca="false">SUM(G180:H180)</f>
        <v>0.15</v>
      </c>
      <c r="J180" s="10" t="n">
        <v>0</v>
      </c>
      <c r="K180" s="43" t="n">
        <f aca="false">$G180</f>
        <v>0.1254</v>
      </c>
      <c r="L180" s="63" t="n">
        <f aca="false">J180*K180*L$7</f>
        <v>0</v>
      </c>
      <c r="M180" s="10" t="n">
        <v>0</v>
      </c>
      <c r="N180" s="43" t="n">
        <f aca="false">$G180</f>
        <v>0.1254</v>
      </c>
      <c r="O180" s="63" t="n">
        <f aca="false">M180*N180*O$7</f>
        <v>0</v>
      </c>
      <c r="P180" s="10" t="n">
        <v>0</v>
      </c>
      <c r="Q180" s="43" t="n">
        <f aca="false">$G180</f>
        <v>0.1254</v>
      </c>
      <c r="R180" s="63" t="n">
        <f aca="false">P180*Q180*R$7</f>
        <v>0</v>
      </c>
      <c r="S180" s="10" t="n">
        <v>0</v>
      </c>
      <c r="T180" s="43" t="n">
        <f aca="false">$G180</f>
        <v>0.1254</v>
      </c>
      <c r="U180" s="63" t="n">
        <f aca="false">S180*T180*U$7</f>
        <v>0</v>
      </c>
      <c r="V180" s="10" t="n">
        <v>0</v>
      </c>
      <c r="W180" s="43" t="n">
        <f aca="false">$G180</f>
        <v>0.1254</v>
      </c>
      <c r="X180" s="63" t="n">
        <f aca="false">V180*W180*X$7</f>
        <v>0</v>
      </c>
      <c r="Y180" s="10" t="n">
        <v>0</v>
      </c>
      <c r="Z180" s="43" t="n">
        <f aca="false">$G180</f>
        <v>0.1254</v>
      </c>
      <c r="AA180" s="63" t="n">
        <f aca="false">Y180*Z180*AA$7</f>
        <v>0</v>
      </c>
      <c r="AB180" s="10" t="n">
        <v>0</v>
      </c>
      <c r="AC180" s="43" t="n">
        <f aca="false">$G180</f>
        <v>0.1254</v>
      </c>
      <c r="AD180" s="63" t="n">
        <f aca="false">AB180*AC180*AD$7</f>
        <v>0</v>
      </c>
      <c r="AE180" s="10" t="n">
        <v>0</v>
      </c>
      <c r="AF180" s="43" t="n">
        <f aca="false">$G180</f>
        <v>0.1254</v>
      </c>
      <c r="AG180" s="63" t="n">
        <f aca="false">AE180*AF180*AG$7</f>
        <v>0</v>
      </c>
      <c r="AH180" s="10" t="n">
        <v>0</v>
      </c>
      <c r="AI180" s="43" t="n">
        <f aca="false">$G180</f>
        <v>0.1254</v>
      </c>
      <c r="AJ180" s="63" t="n">
        <f aca="false">AH180*AI180*AJ$7</f>
        <v>0</v>
      </c>
      <c r="AK180" s="10" t="n">
        <v>0</v>
      </c>
      <c r="AL180" s="43" t="n">
        <f aca="false">$G180</f>
        <v>0.1254</v>
      </c>
      <c r="AM180" s="63" t="n">
        <f aca="false">AK180*AL180*AM$7</f>
        <v>0</v>
      </c>
      <c r="AN180" s="10" t="n">
        <f aca="false">$F180</f>
        <v>-70000</v>
      </c>
      <c r="AO180" s="43" t="n">
        <f aca="false">$G180</f>
        <v>0.1254</v>
      </c>
      <c r="AP180" s="63" t="n">
        <f aca="false">AN180*AO180*AP$7</f>
        <v>-263340</v>
      </c>
      <c r="AQ180" s="10" t="n">
        <f aca="false">$F180</f>
        <v>-70000</v>
      </c>
      <c r="AR180" s="43" t="n">
        <f aca="false">$G180</f>
        <v>0.1254</v>
      </c>
      <c r="AS180" s="63" t="n">
        <f aca="false">AQ180*AR180*AS$7</f>
        <v>-272118</v>
      </c>
      <c r="AT180" s="63"/>
      <c r="AV180" s="800" t="n">
        <f aca="false">AS180+AP180+AM180+AJ180+AG180+AD180+AA180+X180+U180+R180+O180+L180</f>
        <v>-535458</v>
      </c>
      <c r="AW180" s="829"/>
      <c r="AY180" s="829"/>
      <c r="BB180" s="829"/>
    </row>
    <row r="181" customFormat="false" ht="12.75" hidden="false" customHeight="false" outlineLevel="0" collapsed="false">
      <c r="A181" s="617" t="s">
        <v>634</v>
      </c>
      <c r="B181" s="617" t="s">
        <v>133</v>
      </c>
      <c r="C181" s="0" t="n">
        <v>2002</v>
      </c>
      <c r="D181" s="95" t="n">
        <v>36100</v>
      </c>
      <c r="E181" s="95" t="n">
        <v>37925</v>
      </c>
      <c r="F181" s="616" t="n">
        <v>70000</v>
      </c>
      <c r="G181" s="93" t="n">
        <v>0.1254</v>
      </c>
      <c r="H181" s="93" t="n">
        <v>0.0246</v>
      </c>
      <c r="I181" s="43" t="n">
        <f aca="false">SUM(G181:H181)</f>
        <v>0.15</v>
      </c>
      <c r="J181" s="10" t="n">
        <f aca="false">$F181</f>
        <v>70000</v>
      </c>
      <c r="K181" s="43" t="n">
        <f aca="false">$G181</f>
        <v>0.1254</v>
      </c>
      <c r="L181" s="63" t="n">
        <f aca="false">J181*K181*L$7</f>
        <v>272118</v>
      </c>
      <c r="M181" s="10" t="n">
        <f aca="false">$F181</f>
        <v>70000</v>
      </c>
      <c r="N181" s="43" t="n">
        <f aca="false">$G181</f>
        <v>0.1254</v>
      </c>
      <c r="O181" s="63" t="n">
        <f aca="false">M181*N181*O$7</f>
        <v>245784</v>
      </c>
      <c r="P181" s="10" t="n">
        <f aca="false">$F181</f>
        <v>70000</v>
      </c>
      <c r="Q181" s="43" t="n">
        <f aca="false">$G181</f>
        <v>0.1254</v>
      </c>
      <c r="R181" s="63" t="n">
        <f aca="false">P181*Q181*R$7</f>
        <v>272118</v>
      </c>
      <c r="S181" s="10" t="n">
        <f aca="false">$F181</f>
        <v>70000</v>
      </c>
      <c r="T181" s="43" t="n">
        <f aca="false">$G181</f>
        <v>0.1254</v>
      </c>
      <c r="U181" s="63" t="n">
        <f aca="false">S181*T181*U$7</f>
        <v>263340</v>
      </c>
      <c r="V181" s="10" t="n">
        <f aca="false">$F181</f>
        <v>70000</v>
      </c>
      <c r="W181" s="43" t="n">
        <f aca="false">$G181</f>
        <v>0.1254</v>
      </c>
      <c r="X181" s="63" t="n">
        <f aca="false">V181*W181*X$7</f>
        <v>272118</v>
      </c>
      <c r="Y181" s="10" t="n">
        <f aca="false">$F181</f>
        <v>70000</v>
      </c>
      <c r="Z181" s="43" t="n">
        <f aca="false">$G181</f>
        <v>0.1254</v>
      </c>
      <c r="AA181" s="63" t="n">
        <f aca="false">Y181*Z181*AA$7</f>
        <v>263340</v>
      </c>
      <c r="AB181" s="10" t="n">
        <f aca="false">$F181</f>
        <v>70000</v>
      </c>
      <c r="AC181" s="43" t="n">
        <f aca="false">$G181</f>
        <v>0.1254</v>
      </c>
      <c r="AD181" s="63" t="n">
        <f aca="false">AB181*AC181*AD$7</f>
        <v>272118</v>
      </c>
      <c r="AE181" s="10" t="n">
        <f aca="false">$F181</f>
        <v>70000</v>
      </c>
      <c r="AF181" s="43" t="n">
        <f aca="false">$G181</f>
        <v>0.1254</v>
      </c>
      <c r="AG181" s="63" t="n">
        <f aca="false">AE181*AF181*AG$7</f>
        <v>272118</v>
      </c>
      <c r="AH181" s="10" t="n">
        <f aca="false">$F181</f>
        <v>70000</v>
      </c>
      <c r="AI181" s="43" t="n">
        <f aca="false">$G181</f>
        <v>0.1254</v>
      </c>
      <c r="AJ181" s="63" t="n">
        <f aca="false">AH181*AI181*AJ$7</f>
        <v>263340</v>
      </c>
      <c r="AK181" s="10" t="n">
        <f aca="false">$F181</f>
        <v>70000</v>
      </c>
      <c r="AL181" s="43" t="n">
        <f aca="false">$G181</f>
        <v>0.1254</v>
      </c>
      <c r="AM181" s="63" t="n">
        <f aca="false">AK181*AL181*AM$7</f>
        <v>272118</v>
      </c>
      <c r="AN181" s="10" t="n">
        <f aca="false">$F181</f>
        <v>70000</v>
      </c>
      <c r="AO181" s="43" t="n">
        <f aca="false">$G181</f>
        <v>0.1254</v>
      </c>
      <c r="AP181" s="63" t="n">
        <f aca="false">AN181*AO181*AP$7</f>
        <v>263340</v>
      </c>
      <c r="AQ181" s="10" t="n">
        <f aca="false">$F181</f>
        <v>70000</v>
      </c>
      <c r="AR181" s="43" t="n">
        <f aca="false">$G181</f>
        <v>0.1254</v>
      </c>
      <c r="AS181" s="63" t="n">
        <f aca="false">AQ181*AR181*AS$7</f>
        <v>272118</v>
      </c>
      <c r="AT181" s="63"/>
      <c r="AV181" s="800" t="n">
        <f aca="false">AS181+AP181+AM181+AJ181+AG181+AD181+AA181+X181+U181+R181+O181+L181</f>
        <v>3203970</v>
      </c>
      <c r="AW181" s="829"/>
      <c r="AX181" s="65" t="n">
        <f aca="false">SUM(AV179:AV181)</f>
        <v>212800</v>
      </c>
      <c r="AY181" s="829"/>
      <c r="BB181" s="829"/>
      <c r="BD181" s="65" t="n">
        <f aca="false">AX181</f>
        <v>212800</v>
      </c>
    </row>
    <row r="182" customFormat="false" ht="12.75" hidden="false" customHeight="false" outlineLevel="0" collapsed="false">
      <c r="A182" s="835"/>
      <c r="B182" s="836"/>
      <c r="D182" s="770"/>
      <c r="E182" s="837"/>
      <c r="F182" s="839"/>
      <c r="G182" s="811"/>
      <c r="H182" s="25"/>
      <c r="J182" s="10"/>
      <c r="L182" s="63"/>
      <c r="M182" s="10"/>
      <c r="N182" s="43"/>
      <c r="O182" s="63"/>
      <c r="P182" s="10"/>
      <c r="Q182" s="43"/>
      <c r="R182" s="63"/>
      <c r="S182" s="10"/>
      <c r="T182" s="43"/>
      <c r="U182" s="63"/>
      <c r="V182" s="10"/>
      <c r="W182" s="43"/>
      <c r="X182" s="63"/>
      <c r="Y182" s="10"/>
      <c r="Z182" s="43"/>
      <c r="AA182" s="63"/>
      <c r="AB182" s="10"/>
      <c r="AC182" s="43"/>
      <c r="AD182" s="63"/>
      <c r="AE182" s="10"/>
      <c r="AF182" s="43"/>
      <c r="AG182" s="63"/>
      <c r="AH182" s="10"/>
      <c r="AI182" s="43"/>
      <c r="AJ182" s="63"/>
      <c r="AK182" s="10"/>
      <c r="AL182" s="43"/>
      <c r="AM182" s="63"/>
      <c r="AN182" s="10"/>
      <c r="AO182" s="43"/>
      <c r="AP182" s="63"/>
      <c r="AQ182" s="10"/>
      <c r="AR182" s="43"/>
      <c r="AS182" s="63"/>
      <c r="AT182" s="63"/>
      <c r="AV182" s="65"/>
      <c r="AW182" s="812"/>
      <c r="AY182" s="812"/>
      <c r="BB182" s="812"/>
    </row>
    <row r="183" customFormat="false" ht="12.75" hidden="false" customHeight="false" outlineLevel="0" collapsed="false">
      <c r="A183" s="842" t="n">
        <v>8255</v>
      </c>
      <c r="B183" s="836" t="s">
        <v>149</v>
      </c>
      <c r="C183" s="0" t="n">
        <v>2001</v>
      </c>
      <c r="D183" s="274"/>
      <c r="E183" s="837" t="n">
        <v>38656</v>
      </c>
      <c r="F183" s="839" t="n">
        <v>-306000</v>
      </c>
      <c r="G183" s="811" t="n">
        <f aca="false">0.3232+0.0686+0.003+0.0051+0.0007</f>
        <v>0.4006</v>
      </c>
      <c r="H183" s="25" t="n">
        <v>0.0343</v>
      </c>
      <c r="I183" s="43" t="n">
        <f aca="false">SUM(G183:H183)</f>
        <v>0.4349</v>
      </c>
      <c r="J183" s="10" t="n">
        <f aca="false">$F183</f>
        <v>-306000</v>
      </c>
      <c r="K183" s="43" t="n">
        <f aca="false">$G183</f>
        <v>0.4006</v>
      </c>
      <c r="L183" s="63" t="n">
        <f aca="false">J183*K183*L$7</f>
        <v>-3800091.6</v>
      </c>
      <c r="M183" s="10" t="n">
        <f aca="false">$F183</f>
        <v>-306000</v>
      </c>
      <c r="N183" s="43" t="n">
        <f aca="false">$G183</f>
        <v>0.4006</v>
      </c>
      <c r="O183" s="63" t="n">
        <f aca="false">M183*N183*O$7</f>
        <v>-3432340.8</v>
      </c>
      <c r="P183" s="10" t="n">
        <f aca="false">$F183</f>
        <v>-306000</v>
      </c>
      <c r="Q183" s="43" t="n">
        <f aca="false">$G183</f>
        <v>0.4006</v>
      </c>
      <c r="R183" s="63" t="n">
        <f aca="false">P183*Q183*R$7</f>
        <v>-3800091.6</v>
      </c>
      <c r="S183" s="10" t="n">
        <f aca="false">$F183</f>
        <v>-306000</v>
      </c>
      <c r="T183" s="43" t="n">
        <f aca="false">$G183</f>
        <v>0.4006</v>
      </c>
      <c r="U183" s="63" t="n">
        <f aca="false">S183*T183*U$7</f>
        <v>-3677508</v>
      </c>
      <c r="V183" s="10" t="n">
        <f aca="false">$F183</f>
        <v>-306000</v>
      </c>
      <c r="W183" s="43" t="n">
        <f aca="false">$G183</f>
        <v>0.4006</v>
      </c>
      <c r="X183" s="63" t="n">
        <f aca="false">V183*W183*X$7</f>
        <v>-3800091.6</v>
      </c>
      <c r="Y183" s="10" t="n">
        <f aca="false">$F183</f>
        <v>-306000</v>
      </c>
      <c r="Z183" s="43" t="n">
        <f aca="false">$G183</f>
        <v>0.4006</v>
      </c>
      <c r="AA183" s="63" t="n">
        <f aca="false">Y183*Z183*AA$7</f>
        <v>-3677508</v>
      </c>
      <c r="AB183" s="10" t="n">
        <f aca="false">$F183</f>
        <v>-306000</v>
      </c>
      <c r="AC183" s="43" t="n">
        <f aca="false">$G183</f>
        <v>0.4006</v>
      </c>
      <c r="AD183" s="63" t="n">
        <f aca="false">AB183*AC183*AD$7</f>
        <v>-3800091.6</v>
      </c>
      <c r="AE183" s="10" t="n">
        <f aca="false">$F183</f>
        <v>-306000</v>
      </c>
      <c r="AF183" s="43" t="n">
        <f aca="false">$G183</f>
        <v>0.4006</v>
      </c>
      <c r="AG183" s="63" t="n">
        <f aca="false">AE183*AF183*AG$7</f>
        <v>-3800091.6</v>
      </c>
      <c r="AH183" s="10" t="n">
        <f aca="false">$F183</f>
        <v>-306000</v>
      </c>
      <c r="AI183" s="43" t="n">
        <f aca="false">$G183</f>
        <v>0.4006</v>
      </c>
      <c r="AJ183" s="63" t="n">
        <f aca="false">AH183*AI183*AJ$7</f>
        <v>-3677508</v>
      </c>
      <c r="AK183" s="10" t="n">
        <f aca="false">$F183</f>
        <v>-306000</v>
      </c>
      <c r="AL183" s="43" t="n">
        <f aca="false">$G183</f>
        <v>0.4006</v>
      </c>
      <c r="AM183" s="63" t="n">
        <f aca="false">AK183*AL183*AM$7</f>
        <v>-3800091.6</v>
      </c>
      <c r="AN183" s="10" t="n">
        <f aca="false">$F183</f>
        <v>-306000</v>
      </c>
      <c r="AO183" s="43" t="n">
        <f aca="false">$G183-0.0686+0.0065</f>
        <v>0.3385</v>
      </c>
      <c r="AP183" s="63" t="n">
        <f aca="false">AN183*AO183*AP$7</f>
        <v>-3107430</v>
      </c>
      <c r="AQ183" s="10" t="n">
        <f aca="false">$F183</f>
        <v>-306000</v>
      </c>
      <c r="AR183" s="43" t="n">
        <f aca="false">$G183-0.0686+0.0065</f>
        <v>0.3385</v>
      </c>
      <c r="AS183" s="63" t="n">
        <f aca="false">AQ183*AR183*AS$7</f>
        <v>-3211011</v>
      </c>
      <c r="AT183" s="63"/>
      <c r="AV183" s="800" t="n">
        <f aca="false">AS183+AP183+AM183+AJ183+AG183+AD183+AA183+X183+U183+R183+O183+L183</f>
        <v>-43583855.4</v>
      </c>
      <c r="AW183" s="829"/>
      <c r="AY183" s="829"/>
      <c r="BB183" s="829"/>
    </row>
    <row r="184" customFormat="false" ht="12.75" hidden="false" customHeight="false" outlineLevel="0" collapsed="false">
      <c r="A184" s="617" t="n">
        <v>8255</v>
      </c>
      <c r="B184" s="617" t="s">
        <v>628</v>
      </c>
      <c r="C184" s="0" t="n">
        <v>2002</v>
      </c>
      <c r="D184" s="681" t="s">
        <v>629</v>
      </c>
      <c r="E184" s="95" t="n">
        <v>38656</v>
      </c>
      <c r="F184" s="615" t="n">
        <v>306000</v>
      </c>
      <c r="G184" s="93" t="n">
        <f aca="false">0.3232+0.0057+0.002</f>
        <v>0.3309</v>
      </c>
      <c r="H184" s="663" t="n">
        <v>0.0332</v>
      </c>
      <c r="I184" s="43" t="n">
        <f aca="false">SUM(G184:H184)</f>
        <v>0.3641</v>
      </c>
      <c r="J184" s="10" t="n">
        <f aca="false">$F184</f>
        <v>306000</v>
      </c>
      <c r="K184" s="43" t="n">
        <f aca="false">$G184</f>
        <v>0.3309</v>
      </c>
      <c r="L184" s="63" t="n">
        <f aca="false">J184*K184*L$7</f>
        <v>3138917.4</v>
      </c>
      <c r="M184" s="10" t="n">
        <f aca="false">$F184</f>
        <v>306000</v>
      </c>
      <c r="N184" s="43" t="n">
        <f aca="false">$G184</f>
        <v>0.3309</v>
      </c>
      <c r="O184" s="63" t="n">
        <f aca="false">M184*N184*O$7</f>
        <v>2835151.2</v>
      </c>
      <c r="P184" s="10" t="n">
        <f aca="false">$F184</f>
        <v>306000</v>
      </c>
      <c r="Q184" s="43" t="n">
        <f aca="false">$G184</f>
        <v>0.3309</v>
      </c>
      <c r="R184" s="63" t="n">
        <f aca="false">P184*Q184*R$7</f>
        <v>3138917.4</v>
      </c>
      <c r="S184" s="10" t="n">
        <f aca="false">$F184</f>
        <v>306000</v>
      </c>
      <c r="T184" s="43" t="n">
        <f aca="false">$G184</f>
        <v>0.3309</v>
      </c>
      <c r="U184" s="63" t="n">
        <f aca="false">S184*T184*U$7</f>
        <v>3037662</v>
      </c>
      <c r="V184" s="10" t="n">
        <f aca="false">$F184</f>
        <v>306000</v>
      </c>
      <c r="W184" s="43" t="n">
        <f aca="false">$G184</f>
        <v>0.3309</v>
      </c>
      <c r="X184" s="63" t="n">
        <f aca="false">V184*W184*X$7</f>
        <v>3138917.4</v>
      </c>
      <c r="Y184" s="10" t="n">
        <f aca="false">$F184</f>
        <v>306000</v>
      </c>
      <c r="Z184" s="43" t="n">
        <f aca="false">$G184</f>
        <v>0.3309</v>
      </c>
      <c r="AA184" s="63" t="n">
        <f aca="false">Y184*Z184*AA$7</f>
        <v>3037662</v>
      </c>
      <c r="AB184" s="10" t="n">
        <f aca="false">$F184</f>
        <v>306000</v>
      </c>
      <c r="AC184" s="43" t="n">
        <f aca="false">$G184</f>
        <v>0.3309</v>
      </c>
      <c r="AD184" s="63" t="n">
        <f aca="false">AB184*AC184*AD$7</f>
        <v>3138917.4</v>
      </c>
      <c r="AE184" s="10" t="n">
        <f aca="false">$F184</f>
        <v>306000</v>
      </c>
      <c r="AF184" s="43" t="n">
        <f aca="false">$G184</f>
        <v>0.3309</v>
      </c>
      <c r="AG184" s="63" t="n">
        <f aca="false">AE184*AF184*AG$7</f>
        <v>3138917.4</v>
      </c>
      <c r="AH184" s="10" t="n">
        <f aca="false">$F184</f>
        <v>306000</v>
      </c>
      <c r="AI184" s="43" t="n">
        <f aca="false">$G184</f>
        <v>0.3309</v>
      </c>
      <c r="AJ184" s="63" t="n">
        <f aca="false">AH184*AI184*AJ$7</f>
        <v>3037662</v>
      </c>
      <c r="AK184" s="10" t="n">
        <f aca="false">$F184</f>
        <v>306000</v>
      </c>
      <c r="AL184" s="43" t="n">
        <f aca="false">$G184</f>
        <v>0.3309</v>
      </c>
      <c r="AM184" s="63" t="n">
        <f aca="false">AK184*AL184*AM$7</f>
        <v>3138917.4</v>
      </c>
      <c r="AN184" s="10" t="n">
        <f aca="false">$F184</f>
        <v>306000</v>
      </c>
      <c r="AO184" s="43" t="n">
        <f aca="false">$G184</f>
        <v>0.3309</v>
      </c>
      <c r="AP184" s="63" t="n">
        <f aca="false">AN184*AO184*AP$7</f>
        <v>3037662</v>
      </c>
      <c r="AQ184" s="10" t="n">
        <f aca="false">$F184</f>
        <v>306000</v>
      </c>
      <c r="AR184" s="43" t="n">
        <f aca="false">$G184</f>
        <v>0.3309</v>
      </c>
      <c r="AS184" s="63" t="n">
        <f aca="false">AQ184*AR184*AS$7</f>
        <v>3138917.4</v>
      </c>
      <c r="AT184" s="63"/>
      <c r="AV184" s="800" t="n">
        <f aca="false">AS184+AP184+AM184+AJ184+AG184+AD184+AA184+X184+U184+R184+O184+L184</f>
        <v>36958221</v>
      </c>
      <c r="AW184" s="829"/>
      <c r="AY184" s="829"/>
      <c r="AZ184" s="65"/>
      <c r="BA184" s="65"/>
      <c r="BB184" s="829"/>
      <c r="BC184" s="65"/>
    </row>
    <row r="185" customFormat="false" ht="12.75" hidden="false" customHeight="false" outlineLevel="0" collapsed="false">
      <c r="A185" s="715" t="n">
        <v>8255</v>
      </c>
      <c r="B185" s="715" t="s">
        <v>149</v>
      </c>
      <c r="C185" s="183" t="n">
        <v>2002</v>
      </c>
      <c r="D185" s="637"/>
      <c r="E185" s="830" t="s">
        <v>150</v>
      </c>
      <c r="F185" s="839" t="n">
        <v>306000</v>
      </c>
      <c r="G185" s="43" t="n">
        <f aca="false">0.3297-0.3232</f>
        <v>0.00650000000000001</v>
      </c>
      <c r="H185" s="96" t="s">
        <v>148</v>
      </c>
      <c r="I185" s="96"/>
      <c r="J185" s="10" t="n">
        <v>0</v>
      </c>
      <c r="K185" s="43" t="n">
        <v>0</v>
      </c>
      <c r="L185" s="63" t="n">
        <v>61659</v>
      </c>
      <c r="M185" s="10" t="n">
        <v>0</v>
      </c>
      <c r="N185" s="43" t="n">
        <v>0</v>
      </c>
      <c r="O185" s="63" t="n">
        <v>55692</v>
      </c>
      <c r="P185" s="10" t="n">
        <v>0</v>
      </c>
      <c r="Q185" s="43" t="n">
        <v>0</v>
      </c>
      <c r="R185" s="63" t="n">
        <v>61659</v>
      </c>
      <c r="S185" s="10" t="n">
        <v>0</v>
      </c>
      <c r="T185" s="43" t="n">
        <v>0</v>
      </c>
      <c r="U185" s="63" t="n">
        <v>59670</v>
      </c>
      <c r="V185" s="10" t="n">
        <v>0</v>
      </c>
      <c r="W185" s="43" t="n">
        <v>0</v>
      </c>
      <c r="X185" s="63" t="n">
        <v>61659</v>
      </c>
      <c r="Y185" s="10" t="n">
        <v>0</v>
      </c>
      <c r="Z185" s="43" t="n">
        <v>0</v>
      </c>
      <c r="AA185" s="63" t="n">
        <v>59670</v>
      </c>
      <c r="AB185" s="10" t="n">
        <v>0</v>
      </c>
      <c r="AC185" s="43" t="n">
        <v>0</v>
      </c>
      <c r="AD185" s="63" t="n">
        <v>61659</v>
      </c>
      <c r="AE185" s="10" t="n">
        <v>0</v>
      </c>
      <c r="AF185" s="43" t="n">
        <v>0</v>
      </c>
      <c r="AG185" s="63" t="n">
        <v>61659</v>
      </c>
      <c r="AH185" s="10" t="n">
        <v>0</v>
      </c>
      <c r="AI185" s="43" t="n">
        <v>0</v>
      </c>
      <c r="AJ185" s="63" t="n">
        <v>59670</v>
      </c>
      <c r="AK185" s="10" t="n">
        <v>0</v>
      </c>
      <c r="AL185" s="43" t="n">
        <v>0</v>
      </c>
      <c r="AM185" s="63" t="n">
        <v>61659</v>
      </c>
      <c r="AN185" s="10" t="n">
        <v>0</v>
      </c>
      <c r="AO185" s="43" t="n">
        <v>0</v>
      </c>
      <c r="AP185" s="63" t="n">
        <v>121176</v>
      </c>
      <c r="AQ185" s="10" t="n">
        <v>0</v>
      </c>
      <c r="AR185" s="43" t="n">
        <v>0</v>
      </c>
      <c r="AS185" s="63" t="n">
        <v>125215</v>
      </c>
      <c r="AT185" s="63"/>
      <c r="AU185" s="75"/>
      <c r="AV185" s="800" t="n">
        <f aca="false">AS185+AP185+AM185+AJ185+AG185+AD185+AA185+X185+U185+R185+O185+L185</f>
        <v>851047</v>
      </c>
      <c r="AW185" s="829"/>
      <c r="AX185" s="800" t="n">
        <f aca="false">SUM(AV183:AV185)</f>
        <v>-5774587.4</v>
      </c>
      <c r="AY185" s="829"/>
      <c r="AZ185" s="800" t="n">
        <f aca="false">(306000*304*0.0065)+(306000*61*0.0067)-(306000*365*0.0001)</f>
        <v>718549.2</v>
      </c>
      <c r="BA185" s="800" t="n">
        <f aca="false">306000*304*-0.0686</f>
        <v>-6381446.4</v>
      </c>
      <c r="BB185" s="829"/>
      <c r="BC185" s="800" t="n">
        <f aca="false">306000*365*-0.001</f>
        <v>-111690</v>
      </c>
      <c r="BD185" s="183"/>
      <c r="BE185" s="183"/>
      <c r="BF185" s="183"/>
      <c r="BG185" s="183"/>
    </row>
    <row r="186" customFormat="false" ht="12.75" hidden="false" customHeight="false" outlineLevel="0" collapsed="false">
      <c r="A186" s="842"/>
      <c r="B186" s="836"/>
      <c r="D186" s="274"/>
      <c r="E186" s="837"/>
      <c r="F186" s="839"/>
      <c r="G186" s="811"/>
      <c r="H186" s="25"/>
      <c r="J186" s="10"/>
      <c r="L186" s="63"/>
      <c r="M186" s="10"/>
      <c r="N186" s="43"/>
      <c r="O186" s="63"/>
      <c r="P186" s="10"/>
      <c r="Q186" s="43"/>
      <c r="R186" s="63"/>
      <c r="S186" s="10"/>
      <c r="T186" s="43"/>
      <c r="U186" s="63"/>
      <c r="V186" s="10"/>
      <c r="W186" s="43"/>
      <c r="X186" s="63"/>
      <c r="Y186" s="10"/>
      <c r="Z186" s="43"/>
      <c r="AA186" s="63"/>
      <c r="AB186" s="10"/>
      <c r="AC186" s="43"/>
      <c r="AD186" s="63"/>
      <c r="AE186" s="10"/>
      <c r="AF186" s="43"/>
      <c r="AG186" s="63"/>
      <c r="AH186" s="10"/>
      <c r="AI186" s="43"/>
      <c r="AJ186" s="63"/>
      <c r="AK186" s="10"/>
      <c r="AL186" s="43"/>
      <c r="AM186" s="63"/>
      <c r="AN186" s="10"/>
      <c r="AO186" s="43"/>
      <c r="AP186" s="63"/>
      <c r="AQ186" s="10"/>
      <c r="AR186" s="43"/>
      <c r="AS186" s="63"/>
      <c r="AT186" s="63"/>
      <c r="AV186" s="65"/>
      <c r="AW186" s="812"/>
      <c r="AY186" s="812"/>
      <c r="BB186" s="812"/>
    </row>
    <row r="187" customFormat="false" ht="12.75" hidden="false" customHeight="false" outlineLevel="0" collapsed="false">
      <c r="A187" s="842" t="n">
        <v>25841</v>
      </c>
      <c r="B187" s="836" t="s">
        <v>151</v>
      </c>
      <c r="C187" s="0" t="n">
        <v>2001</v>
      </c>
      <c r="D187" s="770" t="n">
        <v>36557</v>
      </c>
      <c r="E187" s="837" t="n">
        <v>37560</v>
      </c>
      <c r="F187" s="839" t="n">
        <v>-40000</v>
      </c>
      <c r="G187" s="811" t="n">
        <v>0.0829</v>
      </c>
      <c r="H187" s="25" t="n">
        <v>0.0246</v>
      </c>
      <c r="I187" s="43" t="n">
        <f aca="false">SUM(G187:H187)</f>
        <v>0.1075</v>
      </c>
      <c r="J187" s="10" t="n">
        <f aca="false">$F187</f>
        <v>-40000</v>
      </c>
      <c r="K187" s="43" t="n">
        <f aca="false">$G187</f>
        <v>0.0829</v>
      </c>
      <c r="L187" s="63" t="n">
        <f aca="false">J187*K187*L$7</f>
        <v>-102796</v>
      </c>
      <c r="M187" s="10" t="n">
        <f aca="false">$F187</f>
        <v>-40000</v>
      </c>
      <c r="N187" s="43" t="n">
        <f aca="false">$G187</f>
        <v>0.0829</v>
      </c>
      <c r="O187" s="63" t="n">
        <f aca="false">M187*N187*O$7</f>
        <v>-92848</v>
      </c>
      <c r="P187" s="10" t="n">
        <f aca="false">$F187</f>
        <v>-40000</v>
      </c>
      <c r="Q187" s="43" t="n">
        <f aca="false">$G187</f>
        <v>0.0829</v>
      </c>
      <c r="R187" s="63" t="n">
        <f aca="false">P187*Q187*R$7</f>
        <v>-102796</v>
      </c>
      <c r="S187" s="10" t="n">
        <f aca="false">$F187</f>
        <v>-40000</v>
      </c>
      <c r="T187" s="43" t="n">
        <f aca="false">$G187</f>
        <v>0.0829</v>
      </c>
      <c r="U187" s="63" t="n">
        <f aca="false">S187*T187*U$7</f>
        <v>-99480</v>
      </c>
      <c r="V187" s="10" t="n">
        <f aca="false">$F187</f>
        <v>-40000</v>
      </c>
      <c r="W187" s="43" t="n">
        <f aca="false">$G187</f>
        <v>0.0829</v>
      </c>
      <c r="X187" s="63" t="n">
        <f aca="false">V187*W187*X$7</f>
        <v>-102796</v>
      </c>
      <c r="Y187" s="10" t="n">
        <f aca="false">$F187</f>
        <v>-40000</v>
      </c>
      <c r="Z187" s="43" t="n">
        <f aca="false">$G187</f>
        <v>0.0829</v>
      </c>
      <c r="AA187" s="63" t="n">
        <f aca="false">Y187*Z187*AA$7</f>
        <v>-99480</v>
      </c>
      <c r="AB187" s="10" t="n">
        <f aca="false">$F187</f>
        <v>-40000</v>
      </c>
      <c r="AC187" s="43" t="n">
        <f aca="false">$G187</f>
        <v>0.0829</v>
      </c>
      <c r="AD187" s="63" t="n">
        <f aca="false">AB187*AC187*AD$7</f>
        <v>-102796</v>
      </c>
      <c r="AE187" s="10" t="n">
        <f aca="false">$F187</f>
        <v>-40000</v>
      </c>
      <c r="AF187" s="43" t="n">
        <f aca="false">$G187</f>
        <v>0.0829</v>
      </c>
      <c r="AG187" s="63" t="n">
        <f aca="false">AE187*AF187*AG$7</f>
        <v>-102796</v>
      </c>
      <c r="AH187" s="10" t="n">
        <f aca="false">$F187</f>
        <v>-40000</v>
      </c>
      <c r="AI187" s="43" t="n">
        <f aca="false">$G187</f>
        <v>0.0829</v>
      </c>
      <c r="AJ187" s="63" t="n">
        <f aca="false">AH187*AI187*AJ$7</f>
        <v>-99480</v>
      </c>
      <c r="AK187" s="10" t="n">
        <f aca="false">$F187</f>
        <v>-40000</v>
      </c>
      <c r="AL187" s="43" t="n">
        <f aca="false">$G187</f>
        <v>0.0829</v>
      </c>
      <c r="AM187" s="63" t="n">
        <f aca="false">AK187*AL187*AM$7</f>
        <v>-102796</v>
      </c>
      <c r="AN187" s="10" t="n">
        <f aca="false">$F187</f>
        <v>-40000</v>
      </c>
      <c r="AO187" s="43" t="n">
        <f aca="false">$G187</f>
        <v>0.0829</v>
      </c>
      <c r="AP187" s="63" t="n">
        <f aca="false">AN187*AO187*AP$7</f>
        <v>-99480</v>
      </c>
      <c r="AQ187" s="10" t="n">
        <f aca="false">$F187</f>
        <v>-40000</v>
      </c>
      <c r="AR187" s="43" t="n">
        <f aca="false">$G187</f>
        <v>0.0829</v>
      </c>
      <c r="AS187" s="63" t="n">
        <f aca="false">AQ187*AR187*AS$7</f>
        <v>-102796</v>
      </c>
      <c r="AT187" s="63"/>
      <c r="AV187" s="800" t="n">
        <f aca="false">AS187+AP187+AM187+AJ187+AG187+AD187+AA187+X187+U187+R187+O187+L187</f>
        <v>-1210340</v>
      </c>
      <c r="AW187" s="829"/>
      <c r="AY187" s="829"/>
      <c r="BB187" s="829"/>
    </row>
    <row r="188" customFormat="false" ht="12.75" hidden="false" customHeight="false" outlineLevel="0" collapsed="false">
      <c r="A188" s="617" t="n">
        <v>25841</v>
      </c>
      <c r="B188" s="617" t="s">
        <v>151</v>
      </c>
      <c r="C188" s="0" t="n">
        <v>2002</v>
      </c>
      <c r="D188" s="95" t="n">
        <v>36557</v>
      </c>
      <c r="E188" s="95" t="n">
        <v>37560</v>
      </c>
      <c r="F188" s="616" t="n">
        <v>40000</v>
      </c>
      <c r="G188" s="93" t="n">
        <v>0.0829</v>
      </c>
      <c r="H188" s="93" t="n">
        <v>0.0246</v>
      </c>
      <c r="I188" s="43" t="n">
        <f aca="false">SUM(G188:H188)</f>
        <v>0.1075</v>
      </c>
      <c r="J188" s="10" t="n">
        <f aca="false">$F188</f>
        <v>40000</v>
      </c>
      <c r="K188" s="43" t="n">
        <f aca="false">$G188</f>
        <v>0.0829</v>
      </c>
      <c r="L188" s="63" t="n">
        <f aca="false">J188*K188*L$7</f>
        <v>102796</v>
      </c>
      <c r="M188" s="10" t="n">
        <f aca="false">$F188</f>
        <v>40000</v>
      </c>
      <c r="N188" s="43" t="n">
        <f aca="false">$G188</f>
        <v>0.0829</v>
      </c>
      <c r="O188" s="63" t="n">
        <f aca="false">M188*N188*O$7</f>
        <v>92848</v>
      </c>
      <c r="P188" s="10" t="n">
        <f aca="false">$F188</f>
        <v>40000</v>
      </c>
      <c r="Q188" s="43" t="n">
        <f aca="false">$G188</f>
        <v>0.0829</v>
      </c>
      <c r="R188" s="63" t="n">
        <f aca="false">P188*Q188*R$7</f>
        <v>102796</v>
      </c>
      <c r="S188" s="10" t="n">
        <f aca="false">$F188</f>
        <v>40000</v>
      </c>
      <c r="T188" s="43" t="n">
        <f aca="false">$G188</f>
        <v>0.0829</v>
      </c>
      <c r="U188" s="63" t="n">
        <f aca="false">S188*T188*U$7</f>
        <v>99480</v>
      </c>
      <c r="V188" s="10" t="n">
        <f aca="false">$F188</f>
        <v>40000</v>
      </c>
      <c r="W188" s="43" t="n">
        <f aca="false">$G188</f>
        <v>0.0829</v>
      </c>
      <c r="X188" s="63" t="n">
        <f aca="false">V188*W188*X$7</f>
        <v>102796</v>
      </c>
      <c r="Y188" s="10" t="n">
        <f aca="false">$F188</f>
        <v>40000</v>
      </c>
      <c r="Z188" s="43" t="n">
        <f aca="false">$G188</f>
        <v>0.0829</v>
      </c>
      <c r="AA188" s="63" t="n">
        <f aca="false">Y188*Z188*AA$7</f>
        <v>99480</v>
      </c>
      <c r="AB188" s="10" t="n">
        <f aca="false">$F188</f>
        <v>40000</v>
      </c>
      <c r="AC188" s="43" t="n">
        <f aca="false">$G188</f>
        <v>0.0829</v>
      </c>
      <c r="AD188" s="63" t="n">
        <f aca="false">AB188*AC188*AD$7</f>
        <v>102796</v>
      </c>
      <c r="AE188" s="10" t="n">
        <f aca="false">$F188</f>
        <v>40000</v>
      </c>
      <c r="AF188" s="43" t="n">
        <f aca="false">$G188</f>
        <v>0.0829</v>
      </c>
      <c r="AG188" s="63" t="n">
        <f aca="false">AE188*AF188*AG$7</f>
        <v>102796</v>
      </c>
      <c r="AH188" s="10" t="n">
        <f aca="false">$F188</f>
        <v>40000</v>
      </c>
      <c r="AI188" s="43" t="n">
        <f aca="false">$G188</f>
        <v>0.0829</v>
      </c>
      <c r="AJ188" s="63" t="n">
        <f aca="false">AH188*AI188*AJ$7</f>
        <v>99480</v>
      </c>
      <c r="AK188" s="10" t="n">
        <f aca="false">$F188</f>
        <v>40000</v>
      </c>
      <c r="AL188" s="43" t="n">
        <f aca="false">$G188</f>
        <v>0.0829</v>
      </c>
      <c r="AM188" s="63" t="n">
        <f aca="false">AK188*AL188*AM$7</f>
        <v>102796</v>
      </c>
      <c r="AN188" s="10" t="n">
        <v>0</v>
      </c>
      <c r="AO188" s="43" t="n">
        <f aca="false">$G188</f>
        <v>0.0829</v>
      </c>
      <c r="AP188" s="63" t="n">
        <f aca="false">AN188*AO188*AP$7</f>
        <v>0</v>
      </c>
      <c r="AQ188" s="10" t="n">
        <v>0</v>
      </c>
      <c r="AR188" s="43" t="n">
        <f aca="false">$G188</f>
        <v>0.0829</v>
      </c>
      <c r="AS188" s="63" t="n">
        <f aca="false">AQ188*AR188*AS$7</f>
        <v>0</v>
      </c>
      <c r="AT188" s="63"/>
      <c r="AV188" s="800" t="n">
        <f aca="false">AS188+AP188+AM188+AJ188+AG188+AD188+AA188+X188+U188+R188+O188+L188</f>
        <v>1008064</v>
      </c>
      <c r="AW188" s="829"/>
      <c r="AY188" s="829"/>
      <c r="BB188" s="829"/>
    </row>
    <row r="189" customFormat="false" ht="12.75" hidden="false" customHeight="false" outlineLevel="0" collapsed="false">
      <c r="A189" s="715" t="n">
        <v>25841</v>
      </c>
      <c r="B189" s="715" t="s">
        <v>169</v>
      </c>
      <c r="C189" s="183" t="n">
        <v>2002</v>
      </c>
      <c r="D189" s="830" t="n">
        <v>37561</v>
      </c>
      <c r="E189" s="830" t="n">
        <v>37621</v>
      </c>
      <c r="F189" s="839" t="n">
        <v>40000</v>
      </c>
      <c r="G189" s="93" t="n">
        <v>0.14</v>
      </c>
      <c r="H189" s="93" t="n">
        <v>0.0246</v>
      </c>
      <c r="I189" s="43" t="n">
        <f aca="false">SUM(G189:H189)</f>
        <v>0.1646</v>
      </c>
      <c r="J189" s="10" t="n">
        <v>0</v>
      </c>
      <c r="K189" s="43" t="n">
        <v>0</v>
      </c>
      <c r="L189" s="63" t="n">
        <v>0</v>
      </c>
      <c r="M189" s="10" t="n">
        <v>0</v>
      </c>
      <c r="N189" s="43" t="n">
        <v>0</v>
      </c>
      <c r="O189" s="63" t="n">
        <v>0</v>
      </c>
      <c r="P189" s="10" t="n">
        <v>0</v>
      </c>
      <c r="Q189" s="43" t="n">
        <v>0</v>
      </c>
      <c r="R189" s="63" t="n">
        <v>0</v>
      </c>
      <c r="S189" s="10" t="n">
        <v>0</v>
      </c>
      <c r="T189" s="43" t="n">
        <v>0</v>
      </c>
      <c r="U189" s="63" t="n">
        <v>0</v>
      </c>
      <c r="V189" s="10" t="n">
        <v>0</v>
      </c>
      <c r="W189" s="43" t="n">
        <v>0</v>
      </c>
      <c r="X189" s="63" t="n">
        <v>0</v>
      </c>
      <c r="Y189" s="10" t="n">
        <v>0</v>
      </c>
      <c r="Z189" s="43" t="n">
        <v>0</v>
      </c>
      <c r="AA189" s="63" t="n">
        <v>0</v>
      </c>
      <c r="AB189" s="10" t="n">
        <v>0</v>
      </c>
      <c r="AC189" s="43" t="n">
        <v>0</v>
      </c>
      <c r="AD189" s="63" t="n">
        <v>0</v>
      </c>
      <c r="AE189" s="10" t="n">
        <v>0</v>
      </c>
      <c r="AF189" s="43" t="n">
        <v>0</v>
      </c>
      <c r="AG189" s="63" t="n">
        <v>0</v>
      </c>
      <c r="AH189" s="10" t="n">
        <v>0</v>
      </c>
      <c r="AI189" s="43" t="n">
        <v>0</v>
      </c>
      <c r="AJ189" s="63" t="n">
        <v>0</v>
      </c>
      <c r="AK189" s="10" t="n">
        <v>0</v>
      </c>
      <c r="AL189" s="43" t="n">
        <v>0</v>
      </c>
      <c r="AM189" s="63" t="n">
        <v>0</v>
      </c>
      <c r="AN189" s="10" t="n">
        <v>40000</v>
      </c>
      <c r="AO189" s="43" t="n">
        <f aca="false">$G189</f>
        <v>0.14</v>
      </c>
      <c r="AP189" s="63" t="n">
        <f aca="false">AN189*AO189*AP$7</f>
        <v>168000</v>
      </c>
      <c r="AQ189" s="10" t="n">
        <v>40000</v>
      </c>
      <c r="AR189" s="43" t="n">
        <f aca="false">$G189</f>
        <v>0.14</v>
      </c>
      <c r="AS189" s="63" t="n">
        <f aca="false">AQ189*AR189*AS$7</f>
        <v>173600</v>
      </c>
      <c r="AT189" s="63"/>
      <c r="AU189" s="183"/>
      <c r="AV189" s="800" t="n">
        <f aca="false">AS189+AP189+AM189+AJ189+AG189+AD189+AA189+X189+U189+R189+O189+L189</f>
        <v>341600</v>
      </c>
      <c r="AW189" s="829"/>
      <c r="AX189" s="800" t="n">
        <f aca="false">SUM(AV187:AV189)</f>
        <v>139324</v>
      </c>
      <c r="AY189" s="829"/>
      <c r="AZ189" s="183"/>
      <c r="BA189" s="183"/>
      <c r="BB189" s="829"/>
      <c r="BC189" s="183"/>
      <c r="BD189" s="183"/>
      <c r="BE189" s="183"/>
      <c r="BF189" s="183"/>
      <c r="BG189" s="183"/>
    </row>
    <row r="190" customFormat="false" ht="12.75" hidden="false" customHeight="false" outlineLevel="0" collapsed="false">
      <c r="AW190" s="160"/>
      <c r="AY190" s="160"/>
      <c r="BB190" s="160"/>
    </row>
    <row r="191" customFormat="false" ht="12.75" hidden="false" customHeight="false" outlineLevel="0" collapsed="false">
      <c r="A191" s="842" t="n">
        <v>26511</v>
      </c>
      <c r="B191" s="836" t="s">
        <v>151</v>
      </c>
      <c r="C191" s="0" t="n">
        <v>2001</v>
      </c>
      <c r="D191" s="770" t="n">
        <v>36465</v>
      </c>
      <c r="E191" s="837" t="n">
        <v>37560</v>
      </c>
      <c r="F191" s="839" t="n">
        <v>-21000</v>
      </c>
      <c r="G191" s="811" t="n">
        <v>0.0829</v>
      </c>
      <c r="H191" s="25" t="n">
        <v>0.0246</v>
      </c>
      <c r="I191" s="43" t="n">
        <f aca="false">SUM(G191:H191)</f>
        <v>0.1075</v>
      </c>
      <c r="J191" s="10" t="n">
        <f aca="false">$F191</f>
        <v>-21000</v>
      </c>
      <c r="K191" s="43" t="n">
        <f aca="false">$G191</f>
        <v>0.0829</v>
      </c>
      <c r="L191" s="63" t="n">
        <f aca="false">J191*K191*L$7</f>
        <v>-53967.9</v>
      </c>
      <c r="M191" s="10" t="n">
        <f aca="false">$F191</f>
        <v>-21000</v>
      </c>
      <c r="N191" s="43" t="n">
        <f aca="false">$G191</f>
        <v>0.0829</v>
      </c>
      <c r="O191" s="63" t="n">
        <f aca="false">M191*N191*O$7</f>
        <v>-48745.2</v>
      </c>
      <c r="P191" s="10" t="n">
        <f aca="false">$F191</f>
        <v>-21000</v>
      </c>
      <c r="Q191" s="43" t="n">
        <f aca="false">$G191</f>
        <v>0.0829</v>
      </c>
      <c r="R191" s="63" t="n">
        <f aca="false">P191*Q191*R$7</f>
        <v>-53967.9</v>
      </c>
      <c r="S191" s="10" t="n">
        <f aca="false">$F191</f>
        <v>-21000</v>
      </c>
      <c r="T191" s="43" t="n">
        <f aca="false">$G191</f>
        <v>0.0829</v>
      </c>
      <c r="U191" s="63" t="n">
        <f aca="false">S191*T191*U$7</f>
        <v>-52227</v>
      </c>
      <c r="V191" s="10" t="n">
        <f aca="false">$F191</f>
        <v>-21000</v>
      </c>
      <c r="W191" s="43" t="n">
        <f aca="false">$G191</f>
        <v>0.0829</v>
      </c>
      <c r="X191" s="63" t="n">
        <f aca="false">V191*W191*X$7</f>
        <v>-53967.9</v>
      </c>
      <c r="Y191" s="10" t="n">
        <f aca="false">$F191</f>
        <v>-21000</v>
      </c>
      <c r="Z191" s="43" t="n">
        <f aca="false">$G191</f>
        <v>0.0829</v>
      </c>
      <c r="AA191" s="63" t="n">
        <f aca="false">Y191*Z191*AA$7</f>
        <v>-52227</v>
      </c>
      <c r="AB191" s="10" t="n">
        <f aca="false">$F191</f>
        <v>-21000</v>
      </c>
      <c r="AC191" s="43" t="n">
        <f aca="false">$G191</f>
        <v>0.0829</v>
      </c>
      <c r="AD191" s="63" t="n">
        <f aca="false">AB191*AC191*AD$7</f>
        <v>-53967.9</v>
      </c>
      <c r="AE191" s="10" t="n">
        <f aca="false">$F191</f>
        <v>-21000</v>
      </c>
      <c r="AF191" s="43" t="n">
        <f aca="false">$G191</f>
        <v>0.0829</v>
      </c>
      <c r="AG191" s="63" t="n">
        <f aca="false">AE191*AF191*AG$7</f>
        <v>-53967.9</v>
      </c>
      <c r="AH191" s="10" t="n">
        <f aca="false">$F191</f>
        <v>-21000</v>
      </c>
      <c r="AI191" s="43" t="n">
        <f aca="false">$G191</f>
        <v>0.0829</v>
      </c>
      <c r="AJ191" s="63" t="n">
        <f aca="false">AH191*AI191*AJ$7</f>
        <v>-52227</v>
      </c>
      <c r="AK191" s="10" t="n">
        <f aca="false">$F191</f>
        <v>-21000</v>
      </c>
      <c r="AL191" s="43" t="n">
        <f aca="false">$G191</f>
        <v>0.0829</v>
      </c>
      <c r="AM191" s="63" t="n">
        <f aca="false">AK191*AL191*AM$7</f>
        <v>-53967.9</v>
      </c>
      <c r="AN191" s="10" t="n">
        <f aca="false">$F191</f>
        <v>-21000</v>
      </c>
      <c r="AO191" s="43" t="n">
        <f aca="false">$G191</f>
        <v>0.0829</v>
      </c>
      <c r="AP191" s="63" t="n">
        <f aca="false">AN191*AO191*AP$7</f>
        <v>-52227</v>
      </c>
      <c r="AQ191" s="10" t="n">
        <f aca="false">$F191</f>
        <v>-21000</v>
      </c>
      <c r="AR191" s="43" t="n">
        <f aca="false">$G191</f>
        <v>0.0829</v>
      </c>
      <c r="AS191" s="63" t="n">
        <f aca="false">AQ191*AR191*AS$7</f>
        <v>-53967.9</v>
      </c>
      <c r="AT191" s="63"/>
      <c r="AV191" s="800" t="n">
        <f aca="false">AS191+AP191+AM191+AJ191+AG191+AD191+AA191+X191+U191+R191+O191+L191</f>
        <v>-635428.5</v>
      </c>
      <c r="AW191" s="829"/>
      <c r="AY191" s="829"/>
      <c r="BB191" s="829"/>
    </row>
    <row r="192" customFormat="false" ht="12.75" hidden="false" customHeight="false" outlineLevel="0" collapsed="false">
      <c r="A192" s="617" t="n">
        <v>26511</v>
      </c>
      <c r="B192" s="617" t="s">
        <v>151</v>
      </c>
      <c r="C192" s="0" t="n">
        <v>2002</v>
      </c>
      <c r="D192" s="95" t="n">
        <v>36465</v>
      </c>
      <c r="E192" s="95" t="n">
        <v>37560</v>
      </c>
      <c r="F192" s="616" t="n">
        <v>21000</v>
      </c>
      <c r="G192" s="93" t="n">
        <v>0.0829</v>
      </c>
      <c r="H192" s="93" t="n">
        <v>0.0246</v>
      </c>
      <c r="I192" s="43" t="n">
        <f aca="false">SUM(G192:H192)</f>
        <v>0.1075</v>
      </c>
      <c r="J192" s="10" t="n">
        <f aca="false">$F192</f>
        <v>21000</v>
      </c>
      <c r="K192" s="43" t="n">
        <f aca="false">$G192</f>
        <v>0.0829</v>
      </c>
      <c r="L192" s="63" t="n">
        <f aca="false">J192*K192*L$7</f>
        <v>53967.9</v>
      </c>
      <c r="M192" s="10" t="n">
        <f aca="false">$F192</f>
        <v>21000</v>
      </c>
      <c r="N192" s="43" t="n">
        <f aca="false">$G192</f>
        <v>0.0829</v>
      </c>
      <c r="O192" s="63" t="n">
        <f aca="false">M192*N192*O$7</f>
        <v>48745.2</v>
      </c>
      <c r="P192" s="10" t="n">
        <f aca="false">$F192</f>
        <v>21000</v>
      </c>
      <c r="Q192" s="43" t="n">
        <f aca="false">$G192</f>
        <v>0.0829</v>
      </c>
      <c r="R192" s="63" t="n">
        <f aca="false">P192*Q192*R$7</f>
        <v>53967.9</v>
      </c>
      <c r="S192" s="10" t="n">
        <f aca="false">$F192</f>
        <v>21000</v>
      </c>
      <c r="T192" s="43" t="n">
        <f aca="false">$G192</f>
        <v>0.0829</v>
      </c>
      <c r="U192" s="63" t="n">
        <f aca="false">S192*T192*U$7</f>
        <v>52227</v>
      </c>
      <c r="V192" s="10" t="n">
        <f aca="false">$F192</f>
        <v>21000</v>
      </c>
      <c r="W192" s="43" t="n">
        <f aca="false">$G192</f>
        <v>0.0829</v>
      </c>
      <c r="X192" s="63" t="n">
        <f aca="false">V192*W192*X$7</f>
        <v>53967.9</v>
      </c>
      <c r="Y192" s="10" t="n">
        <f aca="false">$F192</f>
        <v>21000</v>
      </c>
      <c r="Z192" s="43" t="n">
        <f aca="false">$G192</f>
        <v>0.0829</v>
      </c>
      <c r="AA192" s="63" t="n">
        <f aca="false">Y192*Z192*AA$7</f>
        <v>52227</v>
      </c>
      <c r="AB192" s="10" t="n">
        <f aca="false">$F192</f>
        <v>21000</v>
      </c>
      <c r="AC192" s="43" t="n">
        <f aca="false">$G192</f>
        <v>0.0829</v>
      </c>
      <c r="AD192" s="63" t="n">
        <f aca="false">AB192*AC192*AD$7</f>
        <v>53967.9</v>
      </c>
      <c r="AE192" s="10" t="n">
        <f aca="false">$F192</f>
        <v>21000</v>
      </c>
      <c r="AF192" s="43" t="n">
        <f aca="false">$G192</f>
        <v>0.0829</v>
      </c>
      <c r="AG192" s="63" t="n">
        <f aca="false">AE192*AF192*AG$7</f>
        <v>53967.9</v>
      </c>
      <c r="AH192" s="10" t="n">
        <f aca="false">$F192</f>
        <v>21000</v>
      </c>
      <c r="AI192" s="43" t="n">
        <f aca="false">$G192</f>
        <v>0.0829</v>
      </c>
      <c r="AJ192" s="63" t="n">
        <f aca="false">AH192*AI192*AJ$7</f>
        <v>52227</v>
      </c>
      <c r="AK192" s="10" t="n">
        <f aca="false">$F192</f>
        <v>21000</v>
      </c>
      <c r="AL192" s="43" t="n">
        <f aca="false">$G192</f>
        <v>0.0829</v>
      </c>
      <c r="AM192" s="63" t="n">
        <f aca="false">AK192*AL192*AM$7</f>
        <v>53967.9</v>
      </c>
      <c r="AN192" s="10" t="n">
        <v>0</v>
      </c>
      <c r="AO192" s="43" t="n">
        <f aca="false">$G192</f>
        <v>0.0829</v>
      </c>
      <c r="AP192" s="63" t="n">
        <f aca="false">AN192*AO192*AP$7</f>
        <v>0</v>
      </c>
      <c r="AQ192" s="10" t="n">
        <v>0</v>
      </c>
      <c r="AR192" s="43" t="n">
        <f aca="false">$G192</f>
        <v>0.0829</v>
      </c>
      <c r="AS192" s="63" t="n">
        <f aca="false">AQ192*AR192*AS$7</f>
        <v>0</v>
      </c>
      <c r="AT192" s="63"/>
      <c r="AV192" s="800" t="n">
        <f aca="false">AS192+AP192+AM192+AJ192+AG192+AD192+AA192+X192+U192+R192+O192+L192</f>
        <v>529233.6</v>
      </c>
      <c r="AW192" s="829"/>
      <c r="AY192" s="829"/>
      <c r="BB192" s="829"/>
    </row>
    <row r="193" customFormat="false" ht="12.75" hidden="false" customHeight="false" outlineLevel="0" collapsed="false">
      <c r="A193" s="715" t="n">
        <v>26511</v>
      </c>
      <c r="B193" s="715" t="s">
        <v>169</v>
      </c>
      <c r="C193" s="183" t="n">
        <v>2002</v>
      </c>
      <c r="D193" s="830" t="n">
        <v>37561</v>
      </c>
      <c r="E193" s="830" t="n">
        <v>37621</v>
      </c>
      <c r="F193" s="839" t="n">
        <v>21000</v>
      </c>
      <c r="G193" s="93" t="n">
        <v>0.2</v>
      </c>
      <c r="H193" s="93" t="n">
        <v>0.0246</v>
      </c>
      <c r="I193" s="43" t="n">
        <f aca="false">SUM(G193:H193)</f>
        <v>0.2246</v>
      </c>
      <c r="J193" s="10"/>
      <c r="L193" s="63"/>
      <c r="M193" s="10"/>
      <c r="N193" s="43"/>
      <c r="O193" s="63"/>
      <c r="P193" s="10"/>
      <c r="Q193" s="43"/>
      <c r="R193" s="63"/>
      <c r="S193" s="10" t="n">
        <v>0</v>
      </c>
      <c r="T193" s="43" t="n">
        <v>0</v>
      </c>
      <c r="U193" s="63" t="n">
        <v>0</v>
      </c>
      <c r="V193" s="10" t="n">
        <v>0</v>
      </c>
      <c r="W193" s="43"/>
      <c r="X193" s="63" t="n">
        <v>0</v>
      </c>
      <c r="Y193" s="10" t="n">
        <v>0</v>
      </c>
      <c r="Z193" s="43"/>
      <c r="AA193" s="63" t="n">
        <v>0</v>
      </c>
      <c r="AB193" s="10" t="n">
        <v>0</v>
      </c>
      <c r="AC193" s="43"/>
      <c r="AD193" s="63" t="n">
        <v>0</v>
      </c>
      <c r="AE193" s="10" t="n">
        <v>0</v>
      </c>
      <c r="AF193" s="43"/>
      <c r="AG193" s="63" t="n">
        <v>0</v>
      </c>
      <c r="AH193" s="10" t="n">
        <v>0</v>
      </c>
      <c r="AI193" s="43"/>
      <c r="AJ193" s="63" t="n">
        <v>0</v>
      </c>
      <c r="AK193" s="10" t="n">
        <v>0</v>
      </c>
      <c r="AL193" s="43"/>
      <c r="AM193" s="63" t="n">
        <v>0</v>
      </c>
      <c r="AN193" s="10" t="n">
        <v>21000</v>
      </c>
      <c r="AO193" s="43" t="n">
        <f aca="false">$G193</f>
        <v>0.2</v>
      </c>
      <c r="AP193" s="63" t="n">
        <f aca="false">AN193*AO193*AP$7</f>
        <v>126000</v>
      </c>
      <c r="AQ193" s="10" t="n">
        <v>21000</v>
      </c>
      <c r="AR193" s="43" t="n">
        <f aca="false">$G193</f>
        <v>0.2</v>
      </c>
      <c r="AS193" s="63" t="n">
        <f aca="false">AQ193*AR193*AS$7</f>
        <v>130200</v>
      </c>
      <c r="AT193" s="63"/>
      <c r="AU193" s="183"/>
      <c r="AV193" s="800" t="n">
        <f aca="false">AS193+AP193+AM193+AJ193+AG193+AD193+AA193+X193+U193+R193+O193+L193</f>
        <v>256200</v>
      </c>
      <c r="AW193" s="829"/>
      <c r="AX193" s="800" t="n">
        <f aca="false">SUM(AV191:AV193)</f>
        <v>150005.1</v>
      </c>
      <c r="AY193" s="829"/>
      <c r="AZ193" s="183"/>
      <c r="BA193" s="183"/>
      <c r="BB193" s="829"/>
      <c r="BC193" s="183"/>
      <c r="BD193" s="183"/>
      <c r="BE193" s="183"/>
      <c r="BF193" s="183"/>
      <c r="BG193" s="183"/>
    </row>
    <row r="194" customFormat="false" ht="12.75" hidden="false" customHeight="false" outlineLevel="0" collapsed="false">
      <c r="A194" s="842"/>
      <c r="B194" s="836"/>
      <c r="D194" s="770"/>
      <c r="E194" s="837"/>
      <c r="F194" s="839"/>
      <c r="G194" s="811"/>
      <c r="H194" s="25"/>
      <c r="J194" s="10"/>
      <c r="L194" s="63"/>
      <c r="M194" s="10"/>
      <c r="N194" s="43"/>
      <c r="O194" s="63"/>
      <c r="P194" s="10"/>
      <c r="Q194" s="43"/>
      <c r="R194" s="63"/>
      <c r="S194" s="10"/>
      <c r="T194" s="43"/>
      <c r="U194" s="63"/>
      <c r="V194" s="10"/>
      <c r="W194" s="43"/>
      <c r="X194" s="63"/>
      <c r="Y194" s="10"/>
      <c r="Z194" s="43"/>
      <c r="AA194" s="63"/>
      <c r="AB194" s="10"/>
      <c r="AC194" s="43"/>
      <c r="AD194" s="63"/>
      <c r="AE194" s="10"/>
      <c r="AF194" s="43"/>
      <c r="AG194" s="63"/>
      <c r="AH194" s="10"/>
      <c r="AI194" s="43"/>
      <c r="AJ194" s="63"/>
      <c r="AK194" s="10"/>
      <c r="AL194" s="43"/>
      <c r="AM194" s="63"/>
      <c r="AN194" s="10"/>
      <c r="AO194" s="43"/>
      <c r="AP194" s="63"/>
      <c r="AQ194" s="10"/>
      <c r="AR194" s="43"/>
      <c r="AS194" s="63"/>
      <c r="AT194" s="63"/>
      <c r="AV194" s="65"/>
      <c r="AW194" s="812"/>
      <c r="AY194" s="812"/>
      <c r="BB194" s="812"/>
    </row>
    <row r="195" customFormat="false" ht="12.75" hidden="false" customHeight="false" outlineLevel="0" collapsed="false">
      <c r="A195" s="842" t="n">
        <v>26683</v>
      </c>
      <c r="B195" s="836" t="s">
        <v>645</v>
      </c>
      <c r="C195" s="0" t="n">
        <v>2001</v>
      </c>
      <c r="D195" s="770" t="n">
        <v>36220</v>
      </c>
      <c r="E195" s="837" t="n">
        <v>36981</v>
      </c>
      <c r="F195" s="84" t="n">
        <v>-8000</v>
      </c>
      <c r="G195" s="811" t="n">
        <v>0.1274</v>
      </c>
      <c r="H195" s="25" t="n">
        <v>0.0246</v>
      </c>
      <c r="I195" s="43" t="n">
        <f aca="false">SUM(G195:H195)</f>
        <v>0.152</v>
      </c>
      <c r="J195" s="10" t="n">
        <f aca="false">$F195</f>
        <v>-8000</v>
      </c>
      <c r="K195" s="43" t="n">
        <f aca="false">$G195</f>
        <v>0.1274</v>
      </c>
      <c r="L195" s="63" t="n">
        <f aca="false">J195*K195*L$7</f>
        <v>-31595.2</v>
      </c>
      <c r="M195" s="10" t="n">
        <f aca="false">$F195</f>
        <v>-8000</v>
      </c>
      <c r="N195" s="43" t="n">
        <f aca="false">$G195</f>
        <v>0.1274</v>
      </c>
      <c r="O195" s="63" t="n">
        <f aca="false">M195*N195*O$7</f>
        <v>-28537.6</v>
      </c>
      <c r="P195" s="10" t="n">
        <f aca="false">$F195</f>
        <v>-8000</v>
      </c>
      <c r="Q195" s="43" t="n">
        <f aca="false">$G195</f>
        <v>0.1274</v>
      </c>
      <c r="R195" s="63" t="n">
        <f aca="false">P195*Q195*R$7</f>
        <v>-31595.2</v>
      </c>
      <c r="S195" s="10" t="n">
        <v>0</v>
      </c>
      <c r="T195" s="43" t="n">
        <f aca="false">$G195</f>
        <v>0.1274</v>
      </c>
      <c r="U195" s="63" t="n">
        <f aca="false">S195*T195*U$7</f>
        <v>0</v>
      </c>
      <c r="V195" s="10" t="n">
        <v>0</v>
      </c>
      <c r="W195" s="43" t="n">
        <f aca="false">$G195</f>
        <v>0.1274</v>
      </c>
      <c r="X195" s="63" t="n">
        <f aca="false">V195*W195*X$7</f>
        <v>0</v>
      </c>
      <c r="Y195" s="10" t="n">
        <v>0</v>
      </c>
      <c r="Z195" s="43" t="n">
        <f aca="false">$G195</f>
        <v>0.1274</v>
      </c>
      <c r="AA195" s="63" t="n">
        <f aca="false">Y195*Z195*AA$7</f>
        <v>0</v>
      </c>
      <c r="AB195" s="10" t="n">
        <v>0</v>
      </c>
      <c r="AC195" s="43" t="n">
        <f aca="false">$G195</f>
        <v>0.1274</v>
      </c>
      <c r="AD195" s="63" t="n">
        <f aca="false">AB195*AC195*AD$7</f>
        <v>0</v>
      </c>
      <c r="AE195" s="10" t="n">
        <v>0</v>
      </c>
      <c r="AF195" s="43" t="n">
        <f aca="false">$G195</f>
        <v>0.1274</v>
      </c>
      <c r="AG195" s="63" t="n">
        <f aca="false">AE195*AF195*AG$7</f>
        <v>0</v>
      </c>
      <c r="AH195" s="10" t="n">
        <v>0</v>
      </c>
      <c r="AI195" s="43" t="n">
        <f aca="false">$G195</f>
        <v>0.1274</v>
      </c>
      <c r="AJ195" s="63" t="n">
        <f aca="false">AH195*AI195*AJ$7</f>
        <v>0</v>
      </c>
      <c r="AK195" s="10" t="n">
        <v>0</v>
      </c>
      <c r="AL195" s="43" t="n">
        <f aca="false">$G195</f>
        <v>0.1274</v>
      </c>
      <c r="AM195" s="63" t="n">
        <f aca="false">AK195*AL195*AM$7</f>
        <v>0</v>
      </c>
      <c r="AN195" s="10" t="n">
        <v>0</v>
      </c>
      <c r="AO195" s="43" t="n">
        <f aca="false">$G195</f>
        <v>0.1274</v>
      </c>
      <c r="AP195" s="63" t="n">
        <f aca="false">AN195*AO195*AP$7</f>
        <v>0</v>
      </c>
      <c r="AQ195" s="10" t="n">
        <v>0</v>
      </c>
      <c r="AR195" s="43" t="n">
        <f aca="false">$G195</f>
        <v>0.1274</v>
      </c>
      <c r="AS195" s="63" t="n">
        <f aca="false">AQ195*AR195*AS$7</f>
        <v>0</v>
      </c>
      <c r="AT195" s="63"/>
      <c r="AV195" s="800" t="n">
        <f aca="false">AS195+AP195+AM195+AJ195+AG195+AD195+AA195+X195+U195+R195+O195+L195</f>
        <v>-91728</v>
      </c>
      <c r="AW195" s="829"/>
      <c r="AY195" s="829"/>
      <c r="BB195" s="829"/>
    </row>
    <row r="196" customFormat="false" ht="12.75" hidden="false" customHeight="false" outlineLevel="0" collapsed="false">
      <c r="A196" s="774" t="n">
        <v>26683</v>
      </c>
      <c r="B196" s="838" t="s">
        <v>645</v>
      </c>
      <c r="C196" s="0" t="n">
        <v>2001</v>
      </c>
      <c r="D196" s="838" t="s">
        <v>719</v>
      </c>
      <c r="E196" s="841"/>
      <c r="F196" s="843" t="n">
        <v>-8000</v>
      </c>
      <c r="G196" s="816" t="n">
        <v>0.1254</v>
      </c>
      <c r="H196" s="225" t="n">
        <v>0.0246</v>
      </c>
      <c r="I196" s="43" t="n">
        <f aca="false">SUM(G196:H196)</f>
        <v>0.15</v>
      </c>
      <c r="J196" s="10" t="n">
        <v>0</v>
      </c>
      <c r="K196" s="43" t="n">
        <f aca="false">$G196</f>
        <v>0.1254</v>
      </c>
      <c r="L196" s="63" t="n">
        <f aca="false">J196*K196*L$7</f>
        <v>0</v>
      </c>
      <c r="M196" s="10" t="n">
        <v>0</v>
      </c>
      <c r="N196" s="43" t="n">
        <f aca="false">$G196</f>
        <v>0.1254</v>
      </c>
      <c r="O196" s="63" t="n">
        <f aca="false">M196*N196*O$7</f>
        <v>0</v>
      </c>
      <c r="P196" s="10" t="n">
        <v>0</v>
      </c>
      <c r="Q196" s="43" t="n">
        <f aca="false">$G196</f>
        <v>0.1254</v>
      </c>
      <c r="R196" s="63" t="n">
        <f aca="false">P196*Q196*R$7</f>
        <v>0</v>
      </c>
      <c r="S196" s="10" t="n">
        <f aca="false">$F196</f>
        <v>-8000</v>
      </c>
      <c r="T196" s="43" t="n">
        <f aca="false">$G196</f>
        <v>0.1254</v>
      </c>
      <c r="U196" s="63" t="n">
        <f aca="false">S196*T196*U$7</f>
        <v>-30096</v>
      </c>
      <c r="V196" s="10" t="n">
        <f aca="false">$F196</f>
        <v>-8000</v>
      </c>
      <c r="W196" s="43" t="n">
        <f aca="false">$G196</f>
        <v>0.1254</v>
      </c>
      <c r="X196" s="63" t="n">
        <f aca="false">V196*W196*X$7</f>
        <v>-31099.2</v>
      </c>
      <c r="Y196" s="10" t="n">
        <f aca="false">$F196</f>
        <v>-8000</v>
      </c>
      <c r="Z196" s="43" t="n">
        <f aca="false">$G196</f>
        <v>0.1254</v>
      </c>
      <c r="AA196" s="63" t="n">
        <f aca="false">Y196*Z196*AA$7</f>
        <v>-30096</v>
      </c>
      <c r="AB196" s="10" t="n">
        <f aca="false">$F196</f>
        <v>-8000</v>
      </c>
      <c r="AC196" s="43" t="n">
        <f aca="false">$G196</f>
        <v>0.1254</v>
      </c>
      <c r="AD196" s="63" t="n">
        <f aca="false">AB196*AC196*AD$7</f>
        <v>-31099.2</v>
      </c>
      <c r="AE196" s="10" t="n">
        <f aca="false">$F196</f>
        <v>-8000</v>
      </c>
      <c r="AF196" s="43" t="n">
        <f aca="false">$G196</f>
        <v>0.1254</v>
      </c>
      <c r="AG196" s="63" t="n">
        <f aca="false">AE196*AF196*AG$7</f>
        <v>-31099.2</v>
      </c>
      <c r="AH196" s="10" t="n">
        <f aca="false">$F196</f>
        <v>-8000</v>
      </c>
      <c r="AI196" s="43" t="n">
        <f aca="false">$G196</f>
        <v>0.1254</v>
      </c>
      <c r="AJ196" s="63" t="n">
        <f aca="false">AH196*AI196*AJ$7</f>
        <v>-30096</v>
      </c>
      <c r="AK196" s="10" t="n">
        <f aca="false">$F196</f>
        <v>-8000</v>
      </c>
      <c r="AL196" s="43" t="n">
        <f aca="false">$G196</f>
        <v>0.1254</v>
      </c>
      <c r="AM196" s="63" t="n">
        <f aca="false">AK196*AL196*AM$7</f>
        <v>-31099.2</v>
      </c>
      <c r="AN196" s="10" t="n">
        <f aca="false">$F196</f>
        <v>-8000</v>
      </c>
      <c r="AO196" s="43" t="n">
        <f aca="false">$G196</f>
        <v>0.1254</v>
      </c>
      <c r="AP196" s="63" t="n">
        <f aca="false">AN196*AO196*AP$7</f>
        <v>-30096</v>
      </c>
      <c r="AQ196" s="10" t="n">
        <f aca="false">$F196</f>
        <v>-8000</v>
      </c>
      <c r="AR196" s="43" t="n">
        <f aca="false">$G196</f>
        <v>0.1254</v>
      </c>
      <c r="AS196" s="63" t="n">
        <f aca="false">AQ196*AR196*AS$7</f>
        <v>-31099.2</v>
      </c>
      <c r="AT196" s="63"/>
      <c r="AV196" s="800" t="n">
        <f aca="false">AS196+AP196+AM196+AJ196+AG196+AD196+AA196+X196+U196+R196+O196+L196</f>
        <v>-275880</v>
      </c>
      <c r="AW196" s="829"/>
      <c r="AY196" s="829"/>
      <c r="BB196" s="829"/>
    </row>
    <row r="197" customFormat="false" ht="12.75" hidden="false" customHeight="false" outlineLevel="0" collapsed="false">
      <c r="A197" s="617" t="n">
        <v>26683</v>
      </c>
      <c r="B197" s="617" t="s">
        <v>637</v>
      </c>
      <c r="C197" s="0" t="n">
        <v>2002</v>
      </c>
      <c r="D197" s="95" t="n">
        <v>36220</v>
      </c>
      <c r="E197" s="95" t="n">
        <v>37346</v>
      </c>
      <c r="F197" s="615" t="n">
        <v>8000</v>
      </c>
      <c r="G197" s="93" t="n">
        <v>0.3473</v>
      </c>
      <c r="H197" s="93" t="n">
        <v>0.0246</v>
      </c>
      <c r="I197" s="43" t="n">
        <f aca="false">SUM(G197:H197)</f>
        <v>0.3719</v>
      </c>
      <c r="J197" s="10" t="n">
        <f aca="false">$F197</f>
        <v>8000</v>
      </c>
      <c r="K197" s="43" t="n">
        <f aca="false">$G197</f>
        <v>0.3473</v>
      </c>
      <c r="L197" s="63" t="n">
        <f aca="false">J197*K197*L$7</f>
        <v>86130.4</v>
      </c>
      <c r="M197" s="10" t="n">
        <f aca="false">$F197</f>
        <v>8000</v>
      </c>
      <c r="N197" s="43" t="n">
        <f aca="false">$G197</f>
        <v>0.3473</v>
      </c>
      <c r="O197" s="63" t="n">
        <f aca="false">M197*N197*O$7</f>
        <v>77795.2</v>
      </c>
      <c r="P197" s="10" t="n">
        <f aca="false">$F197</f>
        <v>8000</v>
      </c>
      <c r="Q197" s="43" t="n">
        <f aca="false">$G197</f>
        <v>0.3473</v>
      </c>
      <c r="R197" s="63" t="n">
        <f aca="false">P197*Q197*R$7</f>
        <v>86130.4</v>
      </c>
      <c r="S197" s="10" t="n">
        <v>0</v>
      </c>
      <c r="T197" s="43" t="n">
        <f aca="false">$G197</f>
        <v>0.3473</v>
      </c>
      <c r="U197" s="63" t="n">
        <v>0</v>
      </c>
      <c r="V197" s="10" t="n">
        <v>0</v>
      </c>
      <c r="W197" s="43" t="n">
        <v>0</v>
      </c>
      <c r="X197" s="63" t="n">
        <v>0</v>
      </c>
      <c r="Y197" s="10" t="n">
        <v>0</v>
      </c>
      <c r="Z197" s="43" t="n">
        <f aca="false">$G197</f>
        <v>0.3473</v>
      </c>
      <c r="AA197" s="63" t="n">
        <f aca="false">Y197*Z197*AA$7</f>
        <v>0</v>
      </c>
      <c r="AB197" s="10" t="n">
        <v>0</v>
      </c>
      <c r="AC197" s="43" t="n">
        <f aca="false">$G197</f>
        <v>0.3473</v>
      </c>
      <c r="AD197" s="63" t="n">
        <f aca="false">AB197*AC197*AD$7</f>
        <v>0</v>
      </c>
      <c r="AE197" s="10" t="n">
        <v>0</v>
      </c>
      <c r="AF197" s="43" t="n">
        <f aca="false">$G197</f>
        <v>0.3473</v>
      </c>
      <c r="AG197" s="63" t="n">
        <f aca="false">AE197*AF197*AG$7</f>
        <v>0</v>
      </c>
      <c r="AH197" s="10" t="n">
        <v>0</v>
      </c>
      <c r="AI197" s="43" t="n">
        <f aca="false">$G197</f>
        <v>0.3473</v>
      </c>
      <c r="AJ197" s="63" t="n">
        <f aca="false">AH197*AI197*AJ$7</f>
        <v>0</v>
      </c>
      <c r="AK197" s="10" t="n">
        <v>0</v>
      </c>
      <c r="AL197" s="43" t="n">
        <f aca="false">$G197</f>
        <v>0.3473</v>
      </c>
      <c r="AM197" s="63" t="n">
        <f aca="false">AK197*AL197*AM$7</f>
        <v>0</v>
      </c>
      <c r="AN197" s="10" t="n">
        <v>0</v>
      </c>
      <c r="AO197" s="43" t="n">
        <f aca="false">$G197</f>
        <v>0.3473</v>
      </c>
      <c r="AP197" s="63" t="n">
        <f aca="false">AN197*AO197*AP$7</f>
        <v>0</v>
      </c>
      <c r="AQ197" s="10" t="n">
        <v>0</v>
      </c>
      <c r="AR197" s="43" t="n">
        <f aca="false">$G197</f>
        <v>0.3473</v>
      </c>
      <c r="AS197" s="63" t="n">
        <f aca="false">AQ197*AR197*AS$7</f>
        <v>0</v>
      </c>
      <c r="AT197" s="63"/>
      <c r="AV197" s="800" t="n">
        <f aca="false">AS197+AP197+AM197+AJ197+AG197+AD197+AA197+X197+U197+R197+O197+L197</f>
        <v>250056</v>
      </c>
      <c r="AW197" s="829"/>
      <c r="AY197" s="829"/>
      <c r="BB197" s="829"/>
    </row>
    <row r="198" customFormat="false" ht="12.75" hidden="false" customHeight="false" outlineLevel="0" collapsed="false">
      <c r="A198" s="629" t="n">
        <v>26683</v>
      </c>
      <c r="B198" s="629" t="s">
        <v>637</v>
      </c>
      <c r="C198" s="0" t="n">
        <v>2002</v>
      </c>
      <c r="D198" s="669" t="n">
        <v>37347</v>
      </c>
      <c r="E198" s="669" t="n">
        <v>37711</v>
      </c>
      <c r="F198" s="632" t="n">
        <v>8000</v>
      </c>
      <c r="G198" s="671" t="n">
        <v>0.3473</v>
      </c>
      <c r="H198" s="671" t="n">
        <v>0.0246</v>
      </c>
      <c r="I198" s="43" t="n">
        <f aca="false">SUM(G198:H198)</f>
        <v>0.3719</v>
      </c>
      <c r="J198" s="10" t="n">
        <v>0</v>
      </c>
      <c r="K198" s="43" t="n">
        <f aca="false">$G198</f>
        <v>0.3473</v>
      </c>
      <c r="L198" s="63" t="n">
        <f aca="false">J198*K198*L$7</f>
        <v>0</v>
      </c>
      <c r="M198" s="10" t="n">
        <v>0</v>
      </c>
      <c r="N198" s="43" t="n">
        <f aca="false">$G198</f>
        <v>0.3473</v>
      </c>
      <c r="O198" s="63" t="n">
        <f aca="false">M198*N198*O$7</f>
        <v>0</v>
      </c>
      <c r="P198" s="10" t="n">
        <v>0</v>
      </c>
      <c r="Q198" s="43" t="n">
        <f aca="false">$G198</f>
        <v>0.3473</v>
      </c>
      <c r="R198" s="63" t="n">
        <f aca="false">P198*Q198*R$7</f>
        <v>0</v>
      </c>
      <c r="S198" s="10" t="n">
        <v>8000</v>
      </c>
      <c r="T198" s="43" t="n">
        <f aca="false">$G198</f>
        <v>0.3473</v>
      </c>
      <c r="U198" s="63" t="n">
        <f aca="false">S198*T198*U$7</f>
        <v>83352</v>
      </c>
      <c r="V198" s="10" t="n">
        <v>8000</v>
      </c>
      <c r="W198" s="43" t="n">
        <f aca="false">$G198</f>
        <v>0.3473</v>
      </c>
      <c r="X198" s="63" t="n">
        <f aca="false">V198*W198*X$7</f>
        <v>86130.4</v>
      </c>
      <c r="Y198" s="10" t="n">
        <v>8000</v>
      </c>
      <c r="Z198" s="43" t="n">
        <f aca="false">$G198</f>
        <v>0.3473</v>
      </c>
      <c r="AA198" s="63" t="n">
        <f aca="false">Y198*Z198*AA$7</f>
        <v>83352</v>
      </c>
      <c r="AB198" s="10" t="n">
        <v>8000</v>
      </c>
      <c r="AC198" s="43" t="n">
        <f aca="false">$G198</f>
        <v>0.3473</v>
      </c>
      <c r="AD198" s="63" t="n">
        <f aca="false">AB198*AC198*AD$7</f>
        <v>86130.4</v>
      </c>
      <c r="AE198" s="10" t="n">
        <v>8000</v>
      </c>
      <c r="AF198" s="43" t="n">
        <f aca="false">$G198</f>
        <v>0.3473</v>
      </c>
      <c r="AG198" s="63" t="n">
        <f aca="false">AE198*AF198*AG$7</f>
        <v>86130.4</v>
      </c>
      <c r="AH198" s="10" t="n">
        <v>8000</v>
      </c>
      <c r="AI198" s="43" t="n">
        <f aca="false">$G198</f>
        <v>0.3473</v>
      </c>
      <c r="AJ198" s="63" t="n">
        <f aca="false">AH198*AI198*AJ$7</f>
        <v>83352</v>
      </c>
      <c r="AK198" s="10" t="n">
        <v>8000</v>
      </c>
      <c r="AL198" s="43" t="n">
        <f aca="false">$G198</f>
        <v>0.3473</v>
      </c>
      <c r="AM198" s="63" t="n">
        <f aca="false">AK198*AL198*AM$7</f>
        <v>86130.4</v>
      </c>
      <c r="AN198" s="10" t="n">
        <v>8000</v>
      </c>
      <c r="AO198" s="43" t="n">
        <f aca="false">$G198</f>
        <v>0.3473</v>
      </c>
      <c r="AP198" s="63" t="n">
        <f aca="false">AN198*AO198*AP$7</f>
        <v>83352</v>
      </c>
      <c r="AQ198" s="10" t="n">
        <v>8000</v>
      </c>
      <c r="AR198" s="43" t="n">
        <f aca="false">$G198</f>
        <v>0.3473</v>
      </c>
      <c r="AS198" s="63" t="n">
        <f aca="false">AQ198*AR198*AS$7</f>
        <v>86130.4</v>
      </c>
      <c r="AT198" s="63"/>
      <c r="AV198" s="800" t="n">
        <f aca="false">AS198+AP198+AM198+AJ198+AG198+AD198+AA198+X198+U198+R198+O198+L198</f>
        <v>764060</v>
      </c>
      <c r="AW198" s="829"/>
      <c r="AX198" s="65" t="n">
        <f aca="false">SUM(AV195:AV198)</f>
        <v>646508</v>
      </c>
      <c r="AY198" s="829"/>
      <c r="BB198" s="829"/>
      <c r="BD198" s="65" t="n">
        <f aca="false">AX198</f>
        <v>646508</v>
      </c>
    </row>
    <row r="199" customFormat="false" ht="12.75" hidden="false" customHeight="false" outlineLevel="0" collapsed="false">
      <c r="A199" s="715"/>
      <c r="B199" s="715"/>
      <c r="C199" s="183"/>
      <c r="D199" s="830"/>
      <c r="E199" s="830"/>
      <c r="F199" s="839"/>
      <c r="J199" s="10"/>
      <c r="L199" s="63"/>
      <c r="M199" s="10"/>
      <c r="N199" s="43"/>
      <c r="O199" s="63"/>
      <c r="P199" s="10"/>
      <c r="Q199" s="43"/>
      <c r="R199" s="63"/>
      <c r="S199" s="10"/>
      <c r="T199" s="43"/>
      <c r="U199" s="63"/>
      <c r="V199" s="10"/>
      <c r="W199" s="43"/>
      <c r="X199" s="63"/>
      <c r="Y199" s="10"/>
      <c r="Z199" s="43"/>
      <c r="AA199" s="63"/>
      <c r="AB199" s="10"/>
      <c r="AC199" s="43"/>
      <c r="AD199" s="63"/>
      <c r="AE199" s="10"/>
      <c r="AF199" s="43"/>
      <c r="AG199" s="63"/>
      <c r="AH199" s="10"/>
      <c r="AI199" s="43"/>
      <c r="AJ199" s="63"/>
      <c r="AK199" s="10"/>
      <c r="AL199" s="43"/>
      <c r="AM199" s="63"/>
      <c r="AN199" s="10"/>
      <c r="AO199" s="43"/>
      <c r="AP199" s="63"/>
      <c r="AQ199" s="7"/>
      <c r="AR199" s="43"/>
      <c r="AS199" s="63"/>
      <c r="AT199" s="63"/>
      <c r="AU199" s="183"/>
      <c r="AV199" s="800"/>
      <c r="AW199" s="829"/>
      <c r="AX199" s="183"/>
      <c r="AY199" s="829"/>
      <c r="AZ199" s="183"/>
      <c r="BA199" s="183"/>
      <c r="BB199" s="829"/>
      <c r="BC199" s="183"/>
      <c r="BD199" s="183"/>
      <c r="BE199" s="183"/>
      <c r="BF199" s="183"/>
      <c r="BG199" s="183"/>
    </row>
    <row r="200" customFormat="false" ht="12.75" hidden="false" customHeight="false" outlineLevel="0" collapsed="false">
      <c r="A200" s="842" t="n">
        <v>26758</v>
      </c>
      <c r="B200" s="836" t="s">
        <v>564</v>
      </c>
      <c r="C200" s="0" t="n">
        <v>2001</v>
      </c>
      <c r="D200" s="770" t="n">
        <v>36647</v>
      </c>
      <c r="E200" s="837" t="n">
        <v>38472</v>
      </c>
      <c r="F200" s="84" t="n">
        <v>-40000</v>
      </c>
      <c r="G200" s="811" t="n">
        <v>0.0866</v>
      </c>
      <c r="H200" s="25" t="n">
        <v>0.0246</v>
      </c>
      <c r="I200" s="43" t="n">
        <f aca="false">SUM(G200:H200)</f>
        <v>0.1112</v>
      </c>
      <c r="J200" s="10" t="n">
        <f aca="false">$F200</f>
        <v>-40000</v>
      </c>
      <c r="K200" s="43" t="n">
        <f aca="false">$G200</f>
        <v>0.0866</v>
      </c>
      <c r="L200" s="63" t="n">
        <f aca="false">J200*K200*L$7</f>
        <v>-107384</v>
      </c>
      <c r="M200" s="10" t="n">
        <f aca="false">$F200</f>
        <v>-40000</v>
      </c>
      <c r="N200" s="43" t="n">
        <f aca="false">$G200</f>
        <v>0.0866</v>
      </c>
      <c r="O200" s="63" t="n">
        <f aca="false">M200*N200*O$7</f>
        <v>-96992</v>
      </c>
      <c r="P200" s="10" t="n">
        <f aca="false">$F200</f>
        <v>-40000</v>
      </c>
      <c r="Q200" s="43" t="n">
        <f aca="false">$G200</f>
        <v>0.0866</v>
      </c>
      <c r="R200" s="63" t="n">
        <f aca="false">P200*Q200*R$7</f>
        <v>-107384</v>
      </c>
      <c r="S200" s="10" t="n">
        <f aca="false">$F200</f>
        <v>-40000</v>
      </c>
      <c r="T200" s="43" t="n">
        <f aca="false">$G200</f>
        <v>0.0866</v>
      </c>
      <c r="U200" s="63" t="n">
        <f aca="false">S200*T200*U$7</f>
        <v>-103920</v>
      </c>
      <c r="V200" s="10" t="n">
        <f aca="false">$F200</f>
        <v>-40000</v>
      </c>
      <c r="W200" s="43" t="n">
        <f aca="false">$G200</f>
        <v>0.0866</v>
      </c>
      <c r="X200" s="63" t="n">
        <f aca="false">V200*W200*X$7</f>
        <v>-107384</v>
      </c>
      <c r="Y200" s="10" t="n">
        <f aca="false">$F200</f>
        <v>-40000</v>
      </c>
      <c r="Z200" s="43" t="n">
        <f aca="false">$G200</f>
        <v>0.0866</v>
      </c>
      <c r="AA200" s="63" t="n">
        <f aca="false">Y200*Z200*AA$7</f>
        <v>-103920</v>
      </c>
      <c r="AB200" s="10" t="n">
        <f aca="false">$F200</f>
        <v>-40000</v>
      </c>
      <c r="AC200" s="43" t="n">
        <f aca="false">$G200</f>
        <v>0.0866</v>
      </c>
      <c r="AD200" s="63" t="n">
        <f aca="false">AB200*AC200*AD$7</f>
        <v>-107384</v>
      </c>
      <c r="AE200" s="10" t="n">
        <f aca="false">$F200</f>
        <v>-40000</v>
      </c>
      <c r="AF200" s="43" t="n">
        <f aca="false">$G200</f>
        <v>0.0866</v>
      </c>
      <c r="AG200" s="63" t="n">
        <f aca="false">AE200*AF200*AG$7</f>
        <v>-107384</v>
      </c>
      <c r="AH200" s="10" t="n">
        <f aca="false">$F200</f>
        <v>-40000</v>
      </c>
      <c r="AI200" s="43" t="n">
        <f aca="false">$G200</f>
        <v>0.0866</v>
      </c>
      <c r="AJ200" s="63" t="n">
        <f aca="false">AH200*AI200*AJ$7</f>
        <v>-103920</v>
      </c>
      <c r="AK200" s="10" t="n">
        <f aca="false">$F200</f>
        <v>-40000</v>
      </c>
      <c r="AL200" s="43" t="n">
        <f aca="false">$G200</f>
        <v>0.0866</v>
      </c>
      <c r="AM200" s="63" t="n">
        <f aca="false">AK200*AL200*AM$7</f>
        <v>-107384</v>
      </c>
      <c r="AN200" s="10" t="n">
        <f aca="false">$F200</f>
        <v>-40000</v>
      </c>
      <c r="AO200" s="43" t="n">
        <f aca="false">$G200</f>
        <v>0.0866</v>
      </c>
      <c r="AP200" s="63" t="n">
        <f aca="false">AN200*AO200*AP$7</f>
        <v>-103920</v>
      </c>
      <c r="AQ200" s="7" t="n">
        <f aca="false">$F200</f>
        <v>-40000</v>
      </c>
      <c r="AR200" s="43" t="n">
        <f aca="false">$G200</f>
        <v>0.0866</v>
      </c>
      <c r="AS200" s="63" t="n">
        <f aca="false">AQ200*AR200*AS$7</f>
        <v>-107384</v>
      </c>
      <c r="AT200" s="63"/>
      <c r="AV200" s="800" t="n">
        <f aca="false">AS200+AP200+AM200+AJ200+AG200+AD200+AA200+X200+U200+R200+O200+L200</f>
        <v>-1264360</v>
      </c>
      <c r="AW200" s="829"/>
      <c r="AY200" s="829"/>
      <c r="BB200" s="829"/>
    </row>
    <row r="201" customFormat="false" ht="12.75" hidden="false" customHeight="false" outlineLevel="0" collapsed="false">
      <c r="A201" s="617" t="n">
        <v>26758</v>
      </c>
      <c r="B201" s="620" t="s">
        <v>640</v>
      </c>
      <c r="C201" s="0" t="n">
        <v>2002</v>
      </c>
      <c r="D201" s="95" t="n">
        <v>36647</v>
      </c>
      <c r="E201" s="95" t="n">
        <v>38472</v>
      </c>
      <c r="F201" s="616" t="n">
        <v>40000</v>
      </c>
      <c r="G201" s="93" t="n">
        <v>0.0866</v>
      </c>
      <c r="H201" s="93" t="n">
        <v>0.0246</v>
      </c>
      <c r="I201" s="43" t="n">
        <f aca="false">SUM(G201:H201)</f>
        <v>0.1112</v>
      </c>
      <c r="J201" s="10" t="n">
        <f aca="false">$F201</f>
        <v>40000</v>
      </c>
      <c r="K201" s="43" t="n">
        <f aca="false">$G201</f>
        <v>0.0866</v>
      </c>
      <c r="L201" s="63" t="n">
        <f aca="false">J201*K201*L$7</f>
        <v>107384</v>
      </c>
      <c r="M201" s="10" t="n">
        <f aca="false">$F201</f>
        <v>40000</v>
      </c>
      <c r="N201" s="43" t="n">
        <f aca="false">$G201</f>
        <v>0.0866</v>
      </c>
      <c r="O201" s="63" t="n">
        <f aca="false">M201*N201*O$7</f>
        <v>96992</v>
      </c>
      <c r="P201" s="10" t="n">
        <f aca="false">$F201</f>
        <v>40000</v>
      </c>
      <c r="Q201" s="43" t="n">
        <f aca="false">$G201</f>
        <v>0.0866</v>
      </c>
      <c r="R201" s="63" t="n">
        <f aca="false">P201*Q201*R$7</f>
        <v>107384</v>
      </c>
      <c r="S201" s="10" t="n">
        <f aca="false">$F201</f>
        <v>40000</v>
      </c>
      <c r="T201" s="43" t="n">
        <f aca="false">$G201</f>
        <v>0.0866</v>
      </c>
      <c r="U201" s="63" t="n">
        <f aca="false">S201*T201*U$7</f>
        <v>103920</v>
      </c>
      <c r="V201" s="10" t="n">
        <f aca="false">$F201</f>
        <v>40000</v>
      </c>
      <c r="W201" s="43" t="n">
        <f aca="false">$G201</f>
        <v>0.0866</v>
      </c>
      <c r="X201" s="63" t="n">
        <f aca="false">V201*W201*X$7</f>
        <v>107384</v>
      </c>
      <c r="Y201" s="10" t="n">
        <f aca="false">$F201</f>
        <v>40000</v>
      </c>
      <c r="Z201" s="43" t="n">
        <f aca="false">$G201</f>
        <v>0.0866</v>
      </c>
      <c r="AA201" s="63" t="n">
        <f aca="false">Y201*Z201*AA$7</f>
        <v>103920</v>
      </c>
      <c r="AB201" s="10" t="n">
        <f aca="false">$F201</f>
        <v>40000</v>
      </c>
      <c r="AC201" s="43" t="n">
        <f aca="false">$G201</f>
        <v>0.0866</v>
      </c>
      <c r="AD201" s="63" t="n">
        <f aca="false">AB201*AC201*AD$7</f>
        <v>107384</v>
      </c>
      <c r="AE201" s="10" t="n">
        <f aca="false">$F201</f>
        <v>40000</v>
      </c>
      <c r="AF201" s="43" t="n">
        <f aca="false">$G201</f>
        <v>0.0866</v>
      </c>
      <c r="AG201" s="63" t="n">
        <f aca="false">AE201*AF201*AG$7</f>
        <v>107384</v>
      </c>
      <c r="AH201" s="10" t="n">
        <f aca="false">$F201</f>
        <v>40000</v>
      </c>
      <c r="AI201" s="43" t="n">
        <f aca="false">$G201</f>
        <v>0.0866</v>
      </c>
      <c r="AJ201" s="63" t="n">
        <f aca="false">AH201*AI201*AJ$7</f>
        <v>103920</v>
      </c>
      <c r="AK201" s="10" t="n">
        <f aca="false">$F201</f>
        <v>40000</v>
      </c>
      <c r="AL201" s="43" t="n">
        <f aca="false">$G201</f>
        <v>0.0866</v>
      </c>
      <c r="AM201" s="63" t="n">
        <f aca="false">AK201*AL201*AM$7</f>
        <v>107384</v>
      </c>
      <c r="AN201" s="10" t="n">
        <f aca="false">$F201</f>
        <v>40000</v>
      </c>
      <c r="AO201" s="43" t="n">
        <f aca="false">$G201</f>
        <v>0.0866</v>
      </c>
      <c r="AP201" s="63" t="n">
        <f aca="false">AN201*AO201*AP$7</f>
        <v>103920</v>
      </c>
      <c r="AQ201" s="10" t="n">
        <f aca="false">$F201</f>
        <v>40000</v>
      </c>
      <c r="AR201" s="43" t="n">
        <f aca="false">$G201</f>
        <v>0.0866</v>
      </c>
      <c r="AS201" s="63" t="n">
        <f aca="false">AQ201*AR201*AS$7</f>
        <v>107384</v>
      </c>
      <c r="AT201" s="63"/>
      <c r="AV201" s="800" t="n">
        <f aca="false">AS201+AP201+AM201+AJ201+AG201+AD201+AA201+X201+U201+R201+O201+L201</f>
        <v>1264360</v>
      </c>
      <c r="AW201" s="829"/>
      <c r="AX201" s="65" t="n">
        <f aca="false">SUM(AV200:AV201)</f>
        <v>0</v>
      </c>
      <c r="AY201" s="829"/>
      <c r="BB201" s="829"/>
    </row>
    <row r="202" customFormat="false" ht="12.75" hidden="false" customHeight="false" outlineLevel="0" collapsed="false">
      <c r="A202" s="842"/>
      <c r="B202" s="836"/>
      <c r="D202" s="770"/>
      <c r="E202" s="837"/>
      <c r="F202" s="84"/>
      <c r="G202" s="811"/>
      <c r="H202" s="25"/>
      <c r="J202" s="10"/>
      <c r="L202" s="63"/>
      <c r="M202" s="10"/>
      <c r="N202" s="43"/>
      <c r="O202" s="63"/>
      <c r="P202" s="10"/>
      <c r="Q202" s="43"/>
      <c r="R202" s="63"/>
      <c r="S202" s="10"/>
      <c r="T202" s="43"/>
      <c r="U202" s="63"/>
      <c r="V202" s="10"/>
      <c r="W202" s="43"/>
      <c r="X202" s="63"/>
      <c r="Y202" s="10"/>
      <c r="Z202" s="43"/>
      <c r="AA202" s="63"/>
      <c r="AB202" s="10"/>
      <c r="AC202" s="43"/>
      <c r="AD202" s="63"/>
      <c r="AE202" s="10"/>
      <c r="AF202" s="43"/>
      <c r="AG202" s="63"/>
      <c r="AH202" s="10"/>
      <c r="AI202" s="43"/>
      <c r="AJ202" s="63"/>
      <c r="AK202" s="10"/>
      <c r="AL202" s="43"/>
      <c r="AM202" s="63"/>
      <c r="AN202" s="10"/>
      <c r="AO202" s="43"/>
      <c r="AP202" s="63"/>
      <c r="AQ202" s="7"/>
      <c r="AR202" s="43"/>
      <c r="AS202" s="63"/>
      <c r="AT202" s="63"/>
      <c r="AV202" s="65"/>
      <c r="AW202" s="812"/>
      <c r="AY202" s="812"/>
      <c r="BB202" s="812"/>
    </row>
    <row r="203" customFormat="false" ht="12.75" hidden="false" customHeight="false" outlineLevel="0" collapsed="false">
      <c r="A203" s="774"/>
      <c r="B203" s="100" t="s">
        <v>645</v>
      </c>
      <c r="C203" s="0" t="n">
        <v>2001</v>
      </c>
      <c r="D203" s="542"/>
      <c r="E203" s="844"/>
      <c r="F203" s="843" t="n">
        <v>-14000</v>
      </c>
      <c r="G203" s="818" t="n">
        <v>0.2054</v>
      </c>
      <c r="H203" s="41" t="n">
        <v>0.0246</v>
      </c>
      <c r="I203" s="43" t="n">
        <f aca="false">SUM(G203:H203)</f>
        <v>0.23</v>
      </c>
      <c r="J203" s="10" t="n">
        <v>0</v>
      </c>
      <c r="K203" s="43" t="n">
        <f aca="false">$G203</f>
        <v>0.2054</v>
      </c>
      <c r="L203" s="63" t="n">
        <f aca="false">J203*K203*L$7</f>
        <v>0</v>
      </c>
      <c r="M203" s="10" t="n">
        <v>0</v>
      </c>
      <c r="N203" s="43" t="n">
        <f aca="false">$G203</f>
        <v>0.2054</v>
      </c>
      <c r="O203" s="63" t="n">
        <f aca="false">M203*N203*O$7</f>
        <v>0</v>
      </c>
      <c r="P203" s="10" t="n">
        <v>0</v>
      </c>
      <c r="Q203" s="43" t="n">
        <f aca="false">$G203</f>
        <v>0.2054</v>
      </c>
      <c r="R203" s="63" t="n">
        <f aca="false">P203*Q203*R$7</f>
        <v>0</v>
      </c>
      <c r="S203" s="10" t="n">
        <f aca="false">$F203</f>
        <v>-14000</v>
      </c>
      <c r="T203" s="43" t="n">
        <f aca="false">$G203</f>
        <v>0.2054</v>
      </c>
      <c r="U203" s="63" t="n">
        <f aca="false">S203*T203*U$7</f>
        <v>-86268</v>
      </c>
      <c r="V203" s="10" t="n">
        <f aca="false">$F203</f>
        <v>-14000</v>
      </c>
      <c r="W203" s="43" t="n">
        <f aca="false">$G203</f>
        <v>0.2054</v>
      </c>
      <c r="X203" s="63" t="n">
        <f aca="false">V203*W203*X$7</f>
        <v>-89143.6</v>
      </c>
      <c r="Y203" s="10" t="n">
        <f aca="false">$F203</f>
        <v>-14000</v>
      </c>
      <c r="Z203" s="43" t="n">
        <f aca="false">$G203</f>
        <v>0.2054</v>
      </c>
      <c r="AA203" s="63" t="n">
        <f aca="false">Y203*Z203*AA$7</f>
        <v>-86268</v>
      </c>
      <c r="AB203" s="10" t="n">
        <f aca="false">$F203</f>
        <v>-14000</v>
      </c>
      <c r="AC203" s="43" t="n">
        <f aca="false">$G203</f>
        <v>0.2054</v>
      </c>
      <c r="AD203" s="63" t="n">
        <f aca="false">AB203*AC203*AD$7</f>
        <v>-89143.6</v>
      </c>
      <c r="AE203" s="10" t="n">
        <f aca="false">$F203</f>
        <v>-14000</v>
      </c>
      <c r="AF203" s="43" t="n">
        <f aca="false">$G203</f>
        <v>0.2054</v>
      </c>
      <c r="AG203" s="63" t="n">
        <f aca="false">AE203*AF203*AG$7</f>
        <v>-89143.6</v>
      </c>
      <c r="AH203" s="10" t="n">
        <f aca="false">$F203</f>
        <v>-14000</v>
      </c>
      <c r="AI203" s="43" t="n">
        <f aca="false">$G203</f>
        <v>0.2054</v>
      </c>
      <c r="AJ203" s="63" t="n">
        <f aca="false">AH203*AI203*AJ$7</f>
        <v>-86268</v>
      </c>
      <c r="AK203" s="10" t="n">
        <f aca="false">$F203</f>
        <v>-14000</v>
      </c>
      <c r="AL203" s="43" t="n">
        <f aca="false">$G203</f>
        <v>0.2054</v>
      </c>
      <c r="AM203" s="63" t="n">
        <f aca="false">AK203*AL203*AM$7</f>
        <v>-89143.6</v>
      </c>
      <c r="AN203" s="10" t="n">
        <v>0</v>
      </c>
      <c r="AO203" s="43" t="n">
        <f aca="false">$G203</f>
        <v>0.2054</v>
      </c>
      <c r="AP203" s="63" t="n">
        <f aca="false">AN203*AO203*AP$7</f>
        <v>0</v>
      </c>
      <c r="AQ203" s="10" t="n">
        <v>0</v>
      </c>
      <c r="AR203" s="43" t="n">
        <f aca="false">$G203</f>
        <v>0.2054</v>
      </c>
      <c r="AS203" s="63" t="n">
        <f aca="false">AQ203*AR203*AS$7</f>
        <v>0</v>
      </c>
      <c r="AT203" s="63"/>
      <c r="AV203" s="800" t="n">
        <f aca="false">AS203+AP203+AM203+AJ203+AG203+AD203+AA203+X203+U203+R203+O203+L203</f>
        <v>-615378.4</v>
      </c>
      <c r="AW203" s="829"/>
      <c r="AX203" s="65" t="n">
        <f aca="false">AV203</f>
        <v>-615378.4</v>
      </c>
      <c r="AY203" s="829"/>
      <c r="BB203" s="829"/>
      <c r="BD203" s="65" t="n">
        <f aca="false">AX203</f>
        <v>-615378.4</v>
      </c>
    </row>
    <row r="204" customFormat="false" ht="12.75" hidden="false" customHeight="false" outlineLevel="0" collapsed="false">
      <c r="A204" s="774"/>
      <c r="B204" s="100"/>
      <c r="D204" s="542"/>
      <c r="E204" s="844"/>
      <c r="F204" s="843"/>
      <c r="G204" s="818"/>
      <c r="H204" s="41"/>
      <c r="J204" s="10"/>
      <c r="L204" s="63"/>
      <c r="M204" s="10"/>
      <c r="N204" s="43"/>
      <c r="O204" s="63"/>
      <c r="P204" s="10"/>
      <c r="Q204" s="43"/>
      <c r="R204" s="63"/>
      <c r="S204" s="10"/>
      <c r="T204" s="43"/>
      <c r="U204" s="63"/>
      <c r="V204" s="10"/>
      <c r="W204" s="43"/>
      <c r="X204" s="63"/>
      <c r="Y204" s="10"/>
      <c r="Z204" s="43"/>
      <c r="AA204" s="63"/>
      <c r="AB204" s="10"/>
      <c r="AC204" s="43"/>
      <c r="AD204" s="63"/>
      <c r="AE204" s="10"/>
      <c r="AF204" s="43"/>
      <c r="AG204" s="63"/>
      <c r="AH204" s="10"/>
      <c r="AI204" s="43"/>
      <c r="AJ204" s="63"/>
      <c r="AK204" s="10"/>
      <c r="AL204" s="43"/>
      <c r="AM204" s="63"/>
      <c r="AN204" s="10"/>
      <c r="AO204" s="43"/>
      <c r="AP204" s="63"/>
      <c r="AQ204" s="10"/>
      <c r="AR204" s="43"/>
      <c r="AS204" s="63"/>
      <c r="AT204" s="63"/>
      <c r="AV204" s="65"/>
      <c r="AW204" s="812"/>
      <c r="AY204" s="812"/>
      <c r="BB204" s="812"/>
    </row>
    <row r="205" customFormat="false" ht="12.75" hidden="false" customHeight="false" outlineLevel="0" collapsed="false">
      <c r="A205" s="842" t="n">
        <v>26819</v>
      </c>
      <c r="B205" s="836" t="s">
        <v>643</v>
      </c>
      <c r="C205" s="0" t="n">
        <v>2001</v>
      </c>
      <c r="D205" s="770" t="n">
        <v>36647</v>
      </c>
      <c r="E205" s="837" t="n">
        <v>38472</v>
      </c>
      <c r="F205" s="843" t="n">
        <v>-10000</v>
      </c>
      <c r="G205" s="811" t="n">
        <v>0.0954</v>
      </c>
      <c r="H205" s="25" t="n">
        <v>0.0246</v>
      </c>
      <c r="I205" s="43" t="n">
        <f aca="false">SUM(G205:H205)</f>
        <v>0.12</v>
      </c>
      <c r="J205" s="10" t="n">
        <f aca="false">$F205</f>
        <v>-10000</v>
      </c>
      <c r="K205" s="43" t="n">
        <f aca="false">$G205</f>
        <v>0.0954</v>
      </c>
      <c r="L205" s="63" t="n">
        <f aca="false">J205*K205*L$7</f>
        <v>-29574</v>
      </c>
      <c r="M205" s="10" t="n">
        <f aca="false">$F205</f>
        <v>-10000</v>
      </c>
      <c r="N205" s="43" t="n">
        <f aca="false">$G205</f>
        <v>0.0954</v>
      </c>
      <c r="O205" s="63" t="n">
        <f aca="false">M205*N205*O$7</f>
        <v>-26712</v>
      </c>
      <c r="P205" s="10" t="n">
        <f aca="false">$F205</f>
        <v>-10000</v>
      </c>
      <c r="Q205" s="43" t="n">
        <f aca="false">$G205</f>
        <v>0.0954</v>
      </c>
      <c r="R205" s="63" t="n">
        <f aca="false">P205*Q205*R$7</f>
        <v>-29574</v>
      </c>
      <c r="S205" s="10" t="n">
        <f aca="false">$F205</f>
        <v>-10000</v>
      </c>
      <c r="T205" s="43" t="n">
        <f aca="false">$G205</f>
        <v>0.0954</v>
      </c>
      <c r="U205" s="63" t="n">
        <f aca="false">S205*T205*U$7</f>
        <v>-28620</v>
      </c>
      <c r="V205" s="10" t="n">
        <f aca="false">$F205</f>
        <v>-10000</v>
      </c>
      <c r="W205" s="43" t="n">
        <f aca="false">$G205</f>
        <v>0.0954</v>
      </c>
      <c r="X205" s="63" t="n">
        <f aca="false">V205*W205*X$7</f>
        <v>-29574</v>
      </c>
      <c r="Y205" s="10" t="n">
        <f aca="false">$F205</f>
        <v>-10000</v>
      </c>
      <c r="Z205" s="43" t="n">
        <f aca="false">$G205</f>
        <v>0.0954</v>
      </c>
      <c r="AA205" s="63" t="n">
        <f aca="false">Y205*Z205*AA$7</f>
        <v>-28620</v>
      </c>
      <c r="AB205" s="10" t="n">
        <f aca="false">$F205</f>
        <v>-10000</v>
      </c>
      <c r="AC205" s="43" t="n">
        <f aca="false">$G205</f>
        <v>0.0954</v>
      </c>
      <c r="AD205" s="63" t="n">
        <f aca="false">AB205*AC205*AD$7</f>
        <v>-29574</v>
      </c>
      <c r="AE205" s="10" t="n">
        <f aca="false">$F205</f>
        <v>-10000</v>
      </c>
      <c r="AF205" s="43" t="n">
        <f aca="false">$G205</f>
        <v>0.0954</v>
      </c>
      <c r="AG205" s="63" t="n">
        <f aca="false">AE205*AF205*AG$7</f>
        <v>-29574</v>
      </c>
      <c r="AH205" s="10" t="n">
        <f aca="false">$F205</f>
        <v>-10000</v>
      </c>
      <c r="AI205" s="43" t="n">
        <f aca="false">$G205</f>
        <v>0.0954</v>
      </c>
      <c r="AJ205" s="63" t="n">
        <f aca="false">AH205*AI205*AJ$7</f>
        <v>-28620</v>
      </c>
      <c r="AK205" s="10" t="n">
        <f aca="false">$F205</f>
        <v>-10000</v>
      </c>
      <c r="AL205" s="43" t="n">
        <f aca="false">$G205</f>
        <v>0.0954</v>
      </c>
      <c r="AM205" s="63" t="n">
        <f aca="false">AK205*AL205*AM$7</f>
        <v>-29574</v>
      </c>
      <c r="AN205" s="10" t="n">
        <f aca="false">$F205</f>
        <v>-10000</v>
      </c>
      <c r="AO205" s="43" t="n">
        <f aca="false">$G205</f>
        <v>0.0954</v>
      </c>
      <c r="AP205" s="63" t="n">
        <f aca="false">AN205*AO205*AP$7</f>
        <v>-28620</v>
      </c>
      <c r="AQ205" s="10" t="n">
        <f aca="false">$F205</f>
        <v>-10000</v>
      </c>
      <c r="AR205" s="43" t="n">
        <f aca="false">$G205</f>
        <v>0.0954</v>
      </c>
      <c r="AS205" s="63" t="n">
        <f aca="false">AQ205*AR205*AS$7</f>
        <v>-29574</v>
      </c>
      <c r="AT205" s="63"/>
      <c r="AV205" s="800" t="n">
        <f aca="false">AS205+AP205+AM205+AJ205+AG205+AD205+AA205+X205+U205+R205+O205+L205</f>
        <v>-348210</v>
      </c>
      <c r="AW205" s="829"/>
      <c r="AY205" s="829"/>
      <c r="BB205" s="829"/>
    </row>
    <row r="206" customFormat="false" ht="12.75" hidden="false" customHeight="false" outlineLevel="0" collapsed="false">
      <c r="A206" s="617" t="n">
        <v>26819</v>
      </c>
      <c r="B206" s="617" t="s">
        <v>643</v>
      </c>
      <c r="C206" s="0" t="n">
        <v>2002</v>
      </c>
      <c r="D206" s="95" t="n">
        <v>36647</v>
      </c>
      <c r="E206" s="95" t="n">
        <v>38472</v>
      </c>
      <c r="F206" s="616" t="n">
        <v>10000</v>
      </c>
      <c r="G206" s="93" t="n">
        <f aca="false">0.12-0.0246</f>
        <v>0.0954</v>
      </c>
      <c r="H206" s="93" t="n">
        <v>0.0246</v>
      </c>
      <c r="I206" s="43" t="n">
        <f aca="false">SUM(G206:H206)</f>
        <v>0.12</v>
      </c>
      <c r="J206" s="10" t="n">
        <f aca="false">$F206</f>
        <v>10000</v>
      </c>
      <c r="K206" s="43" t="n">
        <f aca="false">$G206</f>
        <v>0.0954</v>
      </c>
      <c r="L206" s="63" t="n">
        <f aca="false">J206*K206*L$7</f>
        <v>29574</v>
      </c>
      <c r="M206" s="10" t="n">
        <f aca="false">$F206</f>
        <v>10000</v>
      </c>
      <c r="N206" s="43" t="n">
        <f aca="false">$G206</f>
        <v>0.0954</v>
      </c>
      <c r="O206" s="63" t="n">
        <f aca="false">M206*N206*O$7</f>
        <v>26712</v>
      </c>
      <c r="P206" s="10" t="n">
        <f aca="false">$F206</f>
        <v>10000</v>
      </c>
      <c r="Q206" s="43" t="n">
        <f aca="false">$G206</f>
        <v>0.0954</v>
      </c>
      <c r="R206" s="63" t="n">
        <f aca="false">P206*Q206*R$7</f>
        <v>29574</v>
      </c>
      <c r="S206" s="10" t="n">
        <f aca="false">$F206</f>
        <v>10000</v>
      </c>
      <c r="T206" s="43" t="n">
        <f aca="false">$G206</f>
        <v>0.0954</v>
      </c>
      <c r="U206" s="63" t="n">
        <f aca="false">S206*T206*U$7</f>
        <v>28620</v>
      </c>
      <c r="V206" s="10" t="n">
        <f aca="false">$F206</f>
        <v>10000</v>
      </c>
      <c r="W206" s="43" t="n">
        <f aca="false">$G206</f>
        <v>0.0954</v>
      </c>
      <c r="X206" s="63" t="n">
        <f aca="false">V206*W206*X$7</f>
        <v>29574</v>
      </c>
      <c r="Y206" s="10" t="n">
        <f aca="false">$F206</f>
        <v>10000</v>
      </c>
      <c r="Z206" s="43" t="n">
        <f aca="false">$G206</f>
        <v>0.0954</v>
      </c>
      <c r="AA206" s="63" t="n">
        <f aca="false">Y206*Z206*AA$7</f>
        <v>28620</v>
      </c>
      <c r="AB206" s="10" t="n">
        <f aca="false">$F206</f>
        <v>10000</v>
      </c>
      <c r="AC206" s="43" t="n">
        <f aca="false">$G206</f>
        <v>0.0954</v>
      </c>
      <c r="AD206" s="63" t="n">
        <f aca="false">AB206*AC206*AD$7</f>
        <v>29574</v>
      </c>
      <c r="AE206" s="10" t="n">
        <f aca="false">$F206</f>
        <v>10000</v>
      </c>
      <c r="AF206" s="43" t="n">
        <f aca="false">$G206</f>
        <v>0.0954</v>
      </c>
      <c r="AG206" s="63" t="n">
        <f aca="false">AE206*AF206*AG$7</f>
        <v>29574</v>
      </c>
      <c r="AH206" s="10" t="n">
        <f aca="false">$F206</f>
        <v>10000</v>
      </c>
      <c r="AI206" s="43" t="n">
        <f aca="false">$G206</f>
        <v>0.0954</v>
      </c>
      <c r="AJ206" s="63" t="n">
        <f aca="false">AH206*AI206*AJ$7</f>
        <v>28620</v>
      </c>
      <c r="AK206" s="10" t="n">
        <f aca="false">$F206</f>
        <v>10000</v>
      </c>
      <c r="AL206" s="43" t="n">
        <f aca="false">$G206</f>
        <v>0.0954</v>
      </c>
      <c r="AM206" s="63" t="n">
        <f aca="false">AK206*AL206*AM$7</f>
        <v>29574</v>
      </c>
      <c r="AN206" s="10" t="n">
        <f aca="false">$F206</f>
        <v>10000</v>
      </c>
      <c r="AO206" s="43" t="n">
        <f aca="false">$G206</f>
        <v>0.0954</v>
      </c>
      <c r="AP206" s="63" t="n">
        <f aca="false">AN206*AO206*AP$7</f>
        <v>28620</v>
      </c>
      <c r="AQ206" s="10" t="n">
        <f aca="false">$F206</f>
        <v>10000</v>
      </c>
      <c r="AR206" s="43" t="n">
        <f aca="false">$G206</f>
        <v>0.0954</v>
      </c>
      <c r="AS206" s="63" t="n">
        <f aca="false">AQ206*AR206*AS$7</f>
        <v>29574</v>
      </c>
      <c r="AT206" s="63"/>
      <c r="AV206" s="800" t="n">
        <f aca="false">AS206+AP206+AM206+AJ206+AG206+AD206+AA206+X206+U206+R206+O206+L206</f>
        <v>348210</v>
      </c>
      <c r="AW206" s="829"/>
      <c r="AX206" s="65" t="n">
        <f aca="false">SUM(AV205:AV206)</f>
        <v>0</v>
      </c>
      <c r="AY206" s="829"/>
      <c r="BB206" s="829"/>
    </row>
    <row r="207" customFormat="false" ht="12.75" hidden="false" customHeight="false" outlineLevel="0" collapsed="false">
      <c r="A207" s="842"/>
      <c r="B207" s="836"/>
      <c r="D207" s="770"/>
      <c r="E207" s="837"/>
      <c r="F207" s="843"/>
      <c r="G207" s="811"/>
      <c r="H207" s="25"/>
      <c r="J207" s="10"/>
      <c r="L207" s="63"/>
      <c r="M207" s="10"/>
      <c r="N207" s="43"/>
      <c r="O207" s="63"/>
      <c r="P207" s="10"/>
      <c r="Q207" s="43"/>
      <c r="R207" s="63"/>
      <c r="S207" s="10"/>
      <c r="T207" s="43"/>
      <c r="U207" s="63"/>
      <c r="V207" s="10"/>
      <c r="W207" s="43"/>
      <c r="X207" s="63"/>
      <c r="Y207" s="10"/>
      <c r="Z207" s="43"/>
      <c r="AA207" s="63"/>
      <c r="AB207" s="10"/>
      <c r="AC207" s="43"/>
      <c r="AD207" s="63"/>
      <c r="AE207" s="10"/>
      <c r="AF207" s="43"/>
      <c r="AG207" s="63"/>
      <c r="AH207" s="10"/>
      <c r="AI207" s="43"/>
      <c r="AJ207" s="63"/>
      <c r="AK207" s="10"/>
      <c r="AL207" s="43"/>
      <c r="AM207" s="63"/>
      <c r="AN207" s="10"/>
      <c r="AO207" s="43"/>
      <c r="AP207" s="63"/>
      <c r="AQ207" s="10"/>
      <c r="AR207" s="43"/>
      <c r="AS207" s="63"/>
      <c r="AT207" s="63"/>
      <c r="AV207" s="65"/>
      <c r="AW207" s="812"/>
      <c r="AY207" s="812"/>
      <c r="BB207" s="812"/>
    </row>
    <row r="208" customFormat="false" ht="12.75" hidden="false" customHeight="false" outlineLevel="0" collapsed="false">
      <c r="A208" s="754" t="n">
        <v>27340</v>
      </c>
      <c r="B208" s="754" t="s">
        <v>646</v>
      </c>
      <c r="C208" s="0" t="n">
        <v>2002</v>
      </c>
      <c r="D208" s="701" t="n">
        <v>36923</v>
      </c>
      <c r="E208" s="702" t="n">
        <v>37287</v>
      </c>
      <c r="F208" s="703" t="n">
        <v>20000</v>
      </c>
      <c r="G208" s="706" t="n">
        <v>0.3473</v>
      </c>
      <c r="H208" s="706" t="n">
        <v>0.0316</v>
      </c>
      <c r="I208" s="43" t="n">
        <f aca="false">SUM(G208:H208)</f>
        <v>0.3789</v>
      </c>
      <c r="J208" s="10" t="n">
        <f aca="false">$F208</f>
        <v>20000</v>
      </c>
      <c r="K208" s="43" t="n">
        <f aca="false">$G208</f>
        <v>0.3473</v>
      </c>
      <c r="L208" s="63" t="n">
        <f aca="false">J208*K208*L$7</f>
        <v>215326</v>
      </c>
      <c r="M208" s="10" t="n">
        <v>0</v>
      </c>
      <c r="N208" s="43" t="n">
        <f aca="false">$G208</f>
        <v>0.3473</v>
      </c>
      <c r="O208" s="63" t="n">
        <f aca="false">M208*N208*O$7</f>
        <v>0</v>
      </c>
      <c r="P208" s="10" t="n">
        <v>0</v>
      </c>
      <c r="Q208" s="43" t="n">
        <f aca="false">$G208</f>
        <v>0.3473</v>
      </c>
      <c r="R208" s="63" t="n">
        <f aca="false">P208*Q208*R$7</f>
        <v>0</v>
      </c>
      <c r="S208" s="10" t="n">
        <v>0</v>
      </c>
      <c r="T208" s="43" t="n">
        <f aca="false">$G208</f>
        <v>0.3473</v>
      </c>
      <c r="U208" s="63" t="n">
        <f aca="false">S208*T208*U$7</f>
        <v>0</v>
      </c>
      <c r="V208" s="10" t="n">
        <v>0</v>
      </c>
      <c r="W208" s="43" t="n">
        <f aca="false">$G208</f>
        <v>0.3473</v>
      </c>
      <c r="X208" s="63" t="n">
        <f aca="false">V208*W208*X$7</f>
        <v>0</v>
      </c>
      <c r="Y208" s="10" t="n">
        <v>0</v>
      </c>
      <c r="Z208" s="43" t="n">
        <f aca="false">$G208</f>
        <v>0.3473</v>
      </c>
      <c r="AA208" s="63" t="n">
        <f aca="false">Y208*Z208*AA$7</f>
        <v>0</v>
      </c>
      <c r="AB208" s="10" t="n">
        <v>0</v>
      </c>
      <c r="AC208" s="43" t="n">
        <f aca="false">$G208</f>
        <v>0.3473</v>
      </c>
      <c r="AD208" s="63" t="n">
        <f aca="false">AB208*AC208*AD$7</f>
        <v>0</v>
      </c>
      <c r="AE208" s="10" t="n">
        <v>0</v>
      </c>
      <c r="AF208" s="43" t="n">
        <f aca="false">$G208</f>
        <v>0.3473</v>
      </c>
      <c r="AG208" s="63" t="n">
        <f aca="false">AE208*AF208*AG$7</f>
        <v>0</v>
      </c>
      <c r="AH208" s="10" t="n">
        <v>0</v>
      </c>
      <c r="AI208" s="43" t="n">
        <f aca="false">$G208</f>
        <v>0.3473</v>
      </c>
      <c r="AJ208" s="63" t="n">
        <f aca="false">AH208*AI208*AJ$7</f>
        <v>0</v>
      </c>
      <c r="AK208" s="10" t="n">
        <v>0</v>
      </c>
      <c r="AL208" s="43" t="n">
        <f aca="false">$G208</f>
        <v>0.3473</v>
      </c>
      <c r="AM208" s="63" t="n">
        <f aca="false">AK208*AL208*AM$7</f>
        <v>0</v>
      </c>
      <c r="AN208" s="10" t="n">
        <v>0</v>
      </c>
      <c r="AO208" s="43" t="n">
        <f aca="false">$G208</f>
        <v>0.3473</v>
      </c>
      <c r="AP208" s="63" t="n">
        <f aca="false">AN208*AO208*AP$7</f>
        <v>0</v>
      </c>
      <c r="AQ208" s="10" t="n">
        <v>0</v>
      </c>
      <c r="AR208" s="43" t="n">
        <f aca="false">$G208</f>
        <v>0.3473</v>
      </c>
      <c r="AS208" s="63" t="n">
        <f aca="false">AQ208*AR208*AS$7</f>
        <v>0</v>
      </c>
      <c r="AT208" s="63"/>
      <c r="AV208" s="800" t="n">
        <f aca="false">AS208+AP208+AM208+AJ208+AG208+AD208+AA208+X208+U208+R208+O208+L208</f>
        <v>215326</v>
      </c>
      <c r="AW208" s="829"/>
      <c r="AY208" s="829"/>
      <c r="BB208" s="829"/>
    </row>
    <row r="209" customFormat="false" ht="12.75" hidden="false" customHeight="false" outlineLevel="0" collapsed="false">
      <c r="A209" s="629" t="n">
        <v>27340</v>
      </c>
      <c r="B209" s="629" t="s">
        <v>752</v>
      </c>
      <c r="C209" s="0" t="n">
        <v>2002</v>
      </c>
      <c r="D209" s="669" t="n">
        <v>37288</v>
      </c>
      <c r="E209" s="822" t="n">
        <v>37621</v>
      </c>
      <c r="F209" s="823" t="n">
        <v>10000</v>
      </c>
      <c r="G209" s="671" t="n">
        <v>0.1154</v>
      </c>
      <c r="H209" s="671" t="n">
        <v>0.0246</v>
      </c>
      <c r="I209" s="824" t="n">
        <f aca="false">SUM(G209:H209)</f>
        <v>0.14</v>
      </c>
      <c r="J209" s="825" t="n">
        <v>0</v>
      </c>
      <c r="K209" s="824" t="n">
        <f aca="false">$G209</f>
        <v>0.1154</v>
      </c>
      <c r="L209" s="826" t="n">
        <f aca="false">J209*K209*L$7</f>
        <v>0</v>
      </c>
      <c r="M209" s="825" t="n">
        <f aca="false">$F209</f>
        <v>10000</v>
      </c>
      <c r="N209" s="824" t="n">
        <f aca="false">$G209</f>
        <v>0.1154</v>
      </c>
      <c r="O209" s="826" t="n">
        <f aca="false">M209*N209*O$7</f>
        <v>32312</v>
      </c>
      <c r="P209" s="825" t="n">
        <f aca="false">$F209</f>
        <v>10000</v>
      </c>
      <c r="Q209" s="824" t="n">
        <f aca="false">$G209</f>
        <v>0.1154</v>
      </c>
      <c r="R209" s="826" t="n">
        <f aca="false">P209*Q209*R$7</f>
        <v>35774</v>
      </c>
      <c r="S209" s="825" t="n">
        <f aca="false">$F209</f>
        <v>10000</v>
      </c>
      <c r="T209" s="824" t="n">
        <f aca="false">$G209</f>
        <v>0.1154</v>
      </c>
      <c r="U209" s="826" t="n">
        <f aca="false">S209*T209*U$7</f>
        <v>34620</v>
      </c>
      <c r="V209" s="825" t="n">
        <f aca="false">$F209</f>
        <v>10000</v>
      </c>
      <c r="W209" s="824" t="n">
        <f aca="false">$G209</f>
        <v>0.1154</v>
      </c>
      <c r="X209" s="826" t="n">
        <f aca="false">V209*W209*X$7</f>
        <v>35774</v>
      </c>
      <c r="Y209" s="825" t="n">
        <f aca="false">$F209</f>
        <v>10000</v>
      </c>
      <c r="Z209" s="824" t="n">
        <f aca="false">$G209</f>
        <v>0.1154</v>
      </c>
      <c r="AA209" s="826" t="n">
        <f aca="false">Y209*Z209*AA$7</f>
        <v>34620</v>
      </c>
      <c r="AB209" s="825" t="n">
        <f aca="false">$F209</f>
        <v>10000</v>
      </c>
      <c r="AC209" s="824" t="n">
        <f aca="false">$G209</f>
        <v>0.1154</v>
      </c>
      <c r="AD209" s="826" t="n">
        <f aca="false">AB209*AC209*AD$7</f>
        <v>35774</v>
      </c>
      <c r="AE209" s="825" t="n">
        <f aca="false">$F209</f>
        <v>10000</v>
      </c>
      <c r="AF209" s="824" t="n">
        <f aca="false">$G209</f>
        <v>0.1154</v>
      </c>
      <c r="AG209" s="826" t="n">
        <f aca="false">AE209*AF209*AG$7</f>
        <v>35774</v>
      </c>
      <c r="AH209" s="825" t="n">
        <f aca="false">$F209</f>
        <v>10000</v>
      </c>
      <c r="AI209" s="824" t="n">
        <f aca="false">$G209</f>
        <v>0.1154</v>
      </c>
      <c r="AJ209" s="826" t="n">
        <f aca="false">AH209*AI209*AJ$7</f>
        <v>34620</v>
      </c>
      <c r="AK209" s="825" t="n">
        <f aca="false">$F209</f>
        <v>10000</v>
      </c>
      <c r="AL209" s="824" t="n">
        <f aca="false">$G209</f>
        <v>0.1154</v>
      </c>
      <c r="AM209" s="826" t="n">
        <f aca="false">AK209*AL209*AM$7</f>
        <v>35774</v>
      </c>
      <c r="AN209" s="825" t="n">
        <f aca="false">$F209</f>
        <v>10000</v>
      </c>
      <c r="AO209" s="824" t="n">
        <f aca="false">$G209</f>
        <v>0.1154</v>
      </c>
      <c r="AP209" s="826" t="n">
        <f aca="false">AN209*AO209*AP$7</f>
        <v>34620</v>
      </c>
      <c r="AQ209" s="825" t="n">
        <f aca="false">$F209</f>
        <v>10000</v>
      </c>
      <c r="AR209" s="824" t="n">
        <f aca="false">$G209</f>
        <v>0.1154</v>
      </c>
      <c r="AS209" s="826" t="n">
        <f aca="false">AQ209*AR209*AS$7</f>
        <v>35774</v>
      </c>
      <c r="AT209" s="826"/>
      <c r="AU209" s="827"/>
      <c r="AV209" s="800" t="n">
        <f aca="false">AS209+AP209+AM209+AJ209+AG209+AD209+AA209+X209+U209+R209+O209+L209</f>
        <v>385436</v>
      </c>
      <c r="AW209" s="829"/>
      <c r="AX209" s="65"/>
      <c r="AY209" s="829"/>
      <c r="BB209" s="829"/>
    </row>
    <row r="210" customFormat="false" ht="12.75" hidden="false" customHeight="false" outlineLevel="0" collapsed="false">
      <c r="A210" s="629" t="n">
        <v>27340</v>
      </c>
      <c r="B210" s="629" t="s">
        <v>752</v>
      </c>
      <c r="C210" s="0" t="n">
        <v>2002</v>
      </c>
      <c r="D210" s="669" t="n">
        <v>37288</v>
      </c>
      <c r="E210" s="822" t="n">
        <v>37621</v>
      </c>
      <c r="F210" s="823" t="n">
        <v>10000</v>
      </c>
      <c r="G210" s="671" t="n">
        <v>0.3479</v>
      </c>
      <c r="H210" s="671" t="n">
        <v>0.0246</v>
      </c>
      <c r="I210" s="824" t="n">
        <f aca="false">SUM(G210:H210)</f>
        <v>0.3725</v>
      </c>
      <c r="J210" s="825" t="n">
        <v>0</v>
      </c>
      <c r="K210" s="824" t="n">
        <f aca="false">$G210</f>
        <v>0.3479</v>
      </c>
      <c r="L210" s="826" t="n">
        <f aca="false">J210*K210*L$7</f>
        <v>0</v>
      </c>
      <c r="M210" s="825" t="n">
        <f aca="false">$F210</f>
        <v>10000</v>
      </c>
      <c r="N210" s="824" t="n">
        <f aca="false">$G210</f>
        <v>0.3479</v>
      </c>
      <c r="O210" s="826" t="n">
        <f aca="false">M210*N210*O$7</f>
        <v>97412</v>
      </c>
      <c r="P210" s="825" t="n">
        <f aca="false">$F210</f>
        <v>10000</v>
      </c>
      <c r="Q210" s="824" t="n">
        <f aca="false">$G210</f>
        <v>0.3479</v>
      </c>
      <c r="R210" s="826" t="n">
        <f aca="false">P210*Q210*R$7</f>
        <v>107849</v>
      </c>
      <c r="S210" s="825" t="n">
        <f aca="false">$F210</f>
        <v>10000</v>
      </c>
      <c r="T210" s="824" t="n">
        <f aca="false">$G210</f>
        <v>0.3479</v>
      </c>
      <c r="U210" s="826" t="n">
        <f aca="false">S210*T210*U$7</f>
        <v>104370</v>
      </c>
      <c r="V210" s="825" t="n">
        <f aca="false">$F210</f>
        <v>10000</v>
      </c>
      <c r="W210" s="824" t="n">
        <f aca="false">$G210</f>
        <v>0.3479</v>
      </c>
      <c r="X210" s="826" t="n">
        <f aca="false">V210*W210*X$7</f>
        <v>107849</v>
      </c>
      <c r="Y210" s="825" t="n">
        <f aca="false">$F210</f>
        <v>10000</v>
      </c>
      <c r="Z210" s="824" t="n">
        <f aca="false">$G210</f>
        <v>0.3479</v>
      </c>
      <c r="AA210" s="826" t="n">
        <f aca="false">Y210*Z210*AA$7</f>
        <v>104370</v>
      </c>
      <c r="AB210" s="825" t="n">
        <f aca="false">$F210</f>
        <v>10000</v>
      </c>
      <c r="AC210" s="824" t="n">
        <f aca="false">$G210</f>
        <v>0.3479</v>
      </c>
      <c r="AD210" s="826" t="n">
        <f aca="false">AB210*AC210*AD$7</f>
        <v>107849</v>
      </c>
      <c r="AE210" s="825" t="n">
        <f aca="false">$F210</f>
        <v>10000</v>
      </c>
      <c r="AF210" s="824" t="n">
        <f aca="false">$G210</f>
        <v>0.3479</v>
      </c>
      <c r="AG210" s="826" t="n">
        <f aca="false">AE210*AF210*AG$7</f>
        <v>107849</v>
      </c>
      <c r="AH210" s="825" t="n">
        <f aca="false">$F210</f>
        <v>10000</v>
      </c>
      <c r="AI210" s="824" t="n">
        <f aca="false">$G210</f>
        <v>0.3479</v>
      </c>
      <c r="AJ210" s="826" t="n">
        <f aca="false">AH210*AI210*AJ$7</f>
        <v>104370</v>
      </c>
      <c r="AK210" s="825" t="n">
        <f aca="false">$F210</f>
        <v>10000</v>
      </c>
      <c r="AL210" s="824" t="n">
        <f aca="false">$G210</f>
        <v>0.3479</v>
      </c>
      <c r="AM210" s="826" t="n">
        <f aca="false">AK210*AL210*AM$7</f>
        <v>107849</v>
      </c>
      <c r="AN210" s="825" t="n">
        <f aca="false">$F210</f>
        <v>10000</v>
      </c>
      <c r="AO210" s="824" t="n">
        <f aca="false">$G210</f>
        <v>0.3479</v>
      </c>
      <c r="AP210" s="826" t="n">
        <f aca="false">AN210*AO210*AP$7</f>
        <v>104370</v>
      </c>
      <c r="AQ210" s="825" t="n">
        <f aca="false">$F210</f>
        <v>10000</v>
      </c>
      <c r="AR210" s="824" t="n">
        <f aca="false">$G210</f>
        <v>0.3479</v>
      </c>
      <c r="AS210" s="826" t="n">
        <f aca="false">AQ210*AR210*AS$7</f>
        <v>107849</v>
      </c>
      <c r="AT210" s="826"/>
      <c r="AU210" s="827"/>
      <c r="AV210" s="800" t="n">
        <f aca="false">AS210+AP210+AM210+AJ210+AG210+AD210+AA210+X210+U210+R210+O210+L210</f>
        <v>1161986</v>
      </c>
      <c r="AW210" s="829"/>
      <c r="AX210" s="65" t="n">
        <f aca="false">SUM(AV208:AV210)</f>
        <v>1762748</v>
      </c>
      <c r="AY210" s="829"/>
      <c r="BB210" s="829"/>
      <c r="BD210" s="65" t="n">
        <f aca="false">AX210</f>
        <v>1762748</v>
      </c>
    </row>
    <row r="211" customFormat="false" ht="12.75" hidden="false" customHeight="false" outlineLevel="0" collapsed="false">
      <c r="A211" s="715"/>
      <c r="B211" s="715"/>
      <c r="C211" s="183"/>
      <c r="D211" s="830"/>
      <c r="E211" s="830"/>
      <c r="F211" s="839"/>
      <c r="J211" s="10"/>
      <c r="L211" s="63"/>
      <c r="M211" s="10"/>
      <c r="N211" s="43"/>
      <c r="O211" s="63"/>
      <c r="P211" s="10"/>
      <c r="Q211" s="43"/>
      <c r="R211" s="63"/>
      <c r="S211" s="10"/>
      <c r="T211" s="43"/>
      <c r="U211" s="63"/>
      <c r="V211" s="10"/>
      <c r="W211" s="43"/>
      <c r="X211" s="63"/>
      <c r="Y211" s="10"/>
      <c r="Z211" s="43"/>
      <c r="AA211" s="63"/>
      <c r="AB211" s="10"/>
      <c r="AC211" s="43"/>
      <c r="AD211" s="63"/>
      <c r="AE211" s="10"/>
      <c r="AF211" s="43"/>
      <c r="AG211" s="63"/>
      <c r="AH211" s="10"/>
      <c r="AI211" s="43"/>
      <c r="AJ211" s="63"/>
      <c r="AK211" s="10"/>
      <c r="AL211" s="43"/>
      <c r="AM211" s="63"/>
      <c r="AN211" s="10"/>
      <c r="AO211" s="43"/>
      <c r="AP211" s="63"/>
      <c r="AQ211" s="10"/>
      <c r="AR211" s="43"/>
      <c r="AS211" s="63"/>
      <c r="AT211" s="63"/>
      <c r="AU211" s="183"/>
      <c r="AV211" s="800"/>
      <c r="AW211" s="829"/>
      <c r="AX211" s="183"/>
      <c r="AY211" s="829"/>
      <c r="AZ211" s="183"/>
      <c r="BA211" s="183"/>
      <c r="BB211" s="829"/>
      <c r="BC211" s="183"/>
      <c r="BD211" s="183"/>
      <c r="BE211" s="183"/>
      <c r="BF211" s="183"/>
      <c r="BG211" s="183"/>
    </row>
    <row r="212" customFormat="false" ht="12.75" hidden="false" customHeight="false" outlineLevel="0" collapsed="false">
      <c r="A212" s="617" t="n">
        <v>27352</v>
      </c>
      <c r="B212" s="617" t="s">
        <v>648</v>
      </c>
      <c r="C212" s="0" t="n">
        <v>2002</v>
      </c>
      <c r="D212" s="95" t="n">
        <v>37196</v>
      </c>
      <c r="E212" s="83" t="n">
        <v>37560</v>
      </c>
      <c r="F212" s="638" t="n">
        <v>21500</v>
      </c>
      <c r="G212" s="93" t="n">
        <v>0.2754</v>
      </c>
      <c r="H212" s="93" t="n">
        <v>0.0246</v>
      </c>
      <c r="I212" s="43" t="n">
        <f aca="false">SUM(G212:H212)</f>
        <v>0.3</v>
      </c>
      <c r="J212" s="10" t="n">
        <f aca="false">$F212</f>
        <v>21500</v>
      </c>
      <c r="K212" s="43" t="n">
        <f aca="false">$G212</f>
        <v>0.2754</v>
      </c>
      <c r="L212" s="63" t="n">
        <f aca="false">J212*K212*L$7</f>
        <v>183554.1</v>
      </c>
      <c r="M212" s="10" t="n">
        <f aca="false">$F212</f>
        <v>21500</v>
      </c>
      <c r="N212" s="43" t="n">
        <f aca="false">$G212</f>
        <v>0.2754</v>
      </c>
      <c r="O212" s="63" t="n">
        <f aca="false">M212*N212*O$7</f>
        <v>165790.8</v>
      </c>
      <c r="P212" s="10" t="n">
        <f aca="false">$F212</f>
        <v>21500</v>
      </c>
      <c r="Q212" s="43" t="n">
        <f aca="false">$G212</f>
        <v>0.2754</v>
      </c>
      <c r="R212" s="63" t="n">
        <f aca="false">P212*Q212*R$7</f>
        <v>183554.1</v>
      </c>
      <c r="S212" s="10" t="n">
        <f aca="false">$F212</f>
        <v>21500</v>
      </c>
      <c r="T212" s="43" t="n">
        <f aca="false">$G212</f>
        <v>0.2754</v>
      </c>
      <c r="U212" s="63" t="n">
        <f aca="false">S212*T212*U$7</f>
        <v>177633</v>
      </c>
      <c r="V212" s="10" t="n">
        <f aca="false">$F212</f>
        <v>21500</v>
      </c>
      <c r="W212" s="43" t="n">
        <f aca="false">$G212</f>
        <v>0.2754</v>
      </c>
      <c r="X212" s="63" t="n">
        <f aca="false">V212*W212*X$7</f>
        <v>183554.1</v>
      </c>
      <c r="Y212" s="10" t="n">
        <f aca="false">$F212</f>
        <v>21500</v>
      </c>
      <c r="Z212" s="43" t="n">
        <f aca="false">$G212</f>
        <v>0.2754</v>
      </c>
      <c r="AA212" s="63" t="n">
        <f aca="false">Y212*Z212*AA$7</f>
        <v>177633</v>
      </c>
      <c r="AB212" s="10" t="n">
        <f aca="false">$F212</f>
        <v>21500</v>
      </c>
      <c r="AC212" s="43" t="n">
        <f aca="false">$G212</f>
        <v>0.2754</v>
      </c>
      <c r="AD212" s="63" t="n">
        <f aca="false">AB212*AC212*AD$7</f>
        <v>183554.1</v>
      </c>
      <c r="AE212" s="10" t="n">
        <f aca="false">$F212</f>
        <v>21500</v>
      </c>
      <c r="AF212" s="43" t="n">
        <f aca="false">$G212</f>
        <v>0.2754</v>
      </c>
      <c r="AG212" s="63" t="n">
        <f aca="false">AE212*AF212*AG$7</f>
        <v>183554.1</v>
      </c>
      <c r="AH212" s="10" t="n">
        <f aca="false">$F212</f>
        <v>21500</v>
      </c>
      <c r="AI212" s="43" t="n">
        <f aca="false">$G212</f>
        <v>0.2754</v>
      </c>
      <c r="AJ212" s="63" t="n">
        <f aca="false">AH212*AI212*AJ$7</f>
        <v>177633</v>
      </c>
      <c r="AK212" s="10" t="n">
        <f aca="false">$F212</f>
        <v>21500</v>
      </c>
      <c r="AL212" s="43" t="n">
        <f aca="false">$G212</f>
        <v>0.2754</v>
      </c>
      <c r="AM212" s="63" t="n">
        <f aca="false">AK212*AL212*AM$7</f>
        <v>183554.1</v>
      </c>
      <c r="AN212" s="10" t="n">
        <v>0</v>
      </c>
      <c r="AO212" s="43" t="n">
        <f aca="false">$G212</f>
        <v>0.2754</v>
      </c>
      <c r="AP212" s="63" t="n">
        <f aca="false">AN212*AO212*AP$7</f>
        <v>0</v>
      </c>
      <c r="AQ212" s="10" t="n">
        <v>0</v>
      </c>
      <c r="AR212" s="43" t="n">
        <f aca="false">$G212</f>
        <v>0.2754</v>
      </c>
      <c r="AS212" s="63" t="n">
        <f aca="false">AQ212*AR212*AS$7</f>
        <v>0</v>
      </c>
      <c r="AT212" s="63"/>
      <c r="AV212" s="800" t="n">
        <f aca="false">AS212+AP212+AM212+AJ212+AG212+AD212+AA212+X212+U212+R212+O212+L212</f>
        <v>1800014.4</v>
      </c>
      <c r="AW212" s="829"/>
      <c r="AX212" s="65" t="n">
        <f aca="false">AV212</f>
        <v>1800014.4</v>
      </c>
      <c r="AY212" s="829"/>
      <c r="BB212" s="829"/>
      <c r="BD212" s="65" t="n">
        <f aca="false">AX212</f>
        <v>1800014.4</v>
      </c>
    </row>
    <row r="213" customFormat="false" ht="12.75" hidden="false" customHeight="false" outlineLevel="0" collapsed="false">
      <c r="A213" s="842"/>
      <c r="B213" s="836"/>
      <c r="D213" s="770"/>
      <c r="E213" s="837"/>
      <c r="F213" s="843"/>
      <c r="G213" s="811"/>
      <c r="H213" s="25"/>
      <c r="J213" s="10"/>
      <c r="L213" s="63"/>
      <c r="M213" s="10"/>
      <c r="N213" s="43"/>
      <c r="O213" s="63"/>
      <c r="P213" s="10"/>
      <c r="Q213" s="43"/>
      <c r="R213" s="63"/>
      <c r="S213" s="10"/>
      <c r="T213" s="43"/>
      <c r="U213" s="63"/>
      <c r="V213" s="10"/>
      <c r="W213" s="43"/>
      <c r="X213" s="63"/>
      <c r="Y213" s="10"/>
      <c r="Z213" s="43"/>
      <c r="AA213" s="63"/>
      <c r="AB213" s="10"/>
      <c r="AC213" s="43"/>
      <c r="AD213" s="63"/>
      <c r="AE213" s="10"/>
      <c r="AF213" s="43"/>
      <c r="AG213" s="63"/>
      <c r="AH213" s="10"/>
      <c r="AI213" s="43"/>
      <c r="AJ213" s="63"/>
      <c r="AK213" s="10"/>
      <c r="AL213" s="43"/>
      <c r="AM213" s="63"/>
      <c r="AN213" s="10"/>
      <c r="AO213" s="43"/>
      <c r="AP213" s="63"/>
      <c r="AQ213" s="10"/>
      <c r="AR213" s="43"/>
      <c r="AS213" s="63"/>
      <c r="AT213" s="63"/>
      <c r="AV213" s="65"/>
      <c r="AW213" s="812"/>
      <c r="AY213" s="812"/>
      <c r="BB213" s="812"/>
    </row>
    <row r="214" customFormat="false" ht="12.75" hidden="false" customHeight="false" outlineLevel="0" collapsed="false">
      <c r="A214" s="617" t="n">
        <v>27581</v>
      </c>
      <c r="B214" s="617" t="s">
        <v>627</v>
      </c>
      <c r="C214" s="0" t="n">
        <v>2002</v>
      </c>
      <c r="D214" s="95" t="n">
        <v>37347</v>
      </c>
      <c r="E214" s="83" t="n">
        <v>37925</v>
      </c>
      <c r="F214" s="703" t="n">
        <v>14000</v>
      </c>
      <c r="G214" s="93" t="n">
        <v>0.3473</v>
      </c>
      <c r="H214" s="93" t="n">
        <v>0.0246</v>
      </c>
      <c r="I214" s="43" t="n">
        <f aca="false">SUM(G214:H214)</f>
        <v>0.3719</v>
      </c>
      <c r="J214" s="10" t="n">
        <v>0</v>
      </c>
      <c r="K214" s="43" t="n">
        <f aca="false">$G214</f>
        <v>0.3473</v>
      </c>
      <c r="L214" s="63" t="n">
        <f aca="false">J214*K214*L$7</f>
        <v>0</v>
      </c>
      <c r="M214" s="10" t="n">
        <v>0</v>
      </c>
      <c r="N214" s="43" t="n">
        <f aca="false">$G214</f>
        <v>0.3473</v>
      </c>
      <c r="O214" s="63" t="n">
        <f aca="false">M214*N214*O$7</f>
        <v>0</v>
      </c>
      <c r="P214" s="10" t="n">
        <v>0</v>
      </c>
      <c r="Q214" s="43" t="n">
        <f aca="false">$G214</f>
        <v>0.3473</v>
      </c>
      <c r="R214" s="63" t="n">
        <f aca="false">P214*Q214*R$7</f>
        <v>0</v>
      </c>
      <c r="S214" s="10" t="n">
        <f aca="false">$F214</f>
        <v>14000</v>
      </c>
      <c r="T214" s="43" t="n">
        <f aca="false">$G214</f>
        <v>0.3473</v>
      </c>
      <c r="U214" s="63" t="n">
        <f aca="false">S214*T214*U$7</f>
        <v>145866</v>
      </c>
      <c r="V214" s="10" t="n">
        <f aca="false">$F214</f>
        <v>14000</v>
      </c>
      <c r="W214" s="43" t="n">
        <f aca="false">$G214</f>
        <v>0.3473</v>
      </c>
      <c r="X214" s="63" t="n">
        <f aca="false">V214*W214*X$7</f>
        <v>150728.2</v>
      </c>
      <c r="Y214" s="10" t="n">
        <f aca="false">$F214</f>
        <v>14000</v>
      </c>
      <c r="Z214" s="43" t="n">
        <f aca="false">$G214</f>
        <v>0.3473</v>
      </c>
      <c r="AA214" s="63" t="n">
        <f aca="false">Y214*Z214*AA$7</f>
        <v>145866</v>
      </c>
      <c r="AB214" s="10" t="n">
        <f aca="false">$F214</f>
        <v>14000</v>
      </c>
      <c r="AC214" s="43" t="n">
        <f aca="false">$G214</f>
        <v>0.3473</v>
      </c>
      <c r="AD214" s="63" t="n">
        <f aca="false">AB214*AC214*AD$7</f>
        <v>150728.2</v>
      </c>
      <c r="AE214" s="10" t="n">
        <f aca="false">$F214</f>
        <v>14000</v>
      </c>
      <c r="AF214" s="43" t="n">
        <f aca="false">$G214</f>
        <v>0.3473</v>
      </c>
      <c r="AG214" s="63" t="n">
        <f aca="false">AE214*AF214*AG$7</f>
        <v>150728.2</v>
      </c>
      <c r="AH214" s="10" t="n">
        <f aca="false">$F214</f>
        <v>14000</v>
      </c>
      <c r="AI214" s="43" t="n">
        <f aca="false">$G214</f>
        <v>0.3473</v>
      </c>
      <c r="AJ214" s="63" t="n">
        <f aca="false">AH214*AI214*AJ$7</f>
        <v>145866</v>
      </c>
      <c r="AK214" s="10" t="n">
        <f aca="false">$F214</f>
        <v>14000</v>
      </c>
      <c r="AL214" s="43" t="n">
        <f aca="false">$G214</f>
        <v>0.3473</v>
      </c>
      <c r="AM214" s="63" t="n">
        <f aca="false">AK214*AL214*AM$7</f>
        <v>150728.2</v>
      </c>
      <c r="AN214" s="10" t="n">
        <v>0</v>
      </c>
      <c r="AO214" s="43" t="n">
        <f aca="false">$G214</f>
        <v>0.3473</v>
      </c>
      <c r="AP214" s="63" t="n">
        <f aca="false">AN214*AO214*AP$7</f>
        <v>0</v>
      </c>
      <c r="AQ214" s="10" t="n">
        <v>0</v>
      </c>
      <c r="AR214" s="43" t="n">
        <f aca="false">$G214</f>
        <v>0.3473</v>
      </c>
      <c r="AS214" s="63" t="n">
        <f aca="false">AQ214*AR214*AS$7</f>
        <v>0</v>
      </c>
      <c r="AT214" s="63"/>
      <c r="AV214" s="800" t="n">
        <f aca="false">AS214+AP214+AM214+AJ214+AG214+AD214+AA214+X214+U214+R214+O214+L214</f>
        <v>1040510.8</v>
      </c>
      <c r="AW214" s="829"/>
      <c r="AX214" s="65" t="n">
        <f aca="false">AV214</f>
        <v>1040510.8</v>
      </c>
      <c r="AY214" s="829"/>
      <c r="BB214" s="829"/>
      <c r="BD214" s="65" t="n">
        <f aca="false">AX214</f>
        <v>1040510.8</v>
      </c>
    </row>
    <row r="215" customFormat="false" ht="12.75" hidden="false" customHeight="false" outlineLevel="0" collapsed="false">
      <c r="A215" s="842"/>
      <c r="B215" s="836"/>
      <c r="D215" s="770"/>
      <c r="E215" s="837"/>
      <c r="F215" s="843"/>
      <c r="G215" s="811"/>
      <c r="H215" s="25"/>
      <c r="J215" s="10"/>
      <c r="L215" s="63"/>
      <c r="M215" s="10"/>
      <c r="N215" s="43"/>
      <c r="O215" s="63"/>
      <c r="P215" s="10"/>
      <c r="Q215" s="43"/>
      <c r="R215" s="63"/>
      <c r="S215" s="10"/>
      <c r="T215" s="43"/>
      <c r="U215" s="63"/>
      <c r="V215" s="10"/>
      <c r="W215" s="43"/>
      <c r="X215" s="63"/>
      <c r="Y215" s="10"/>
      <c r="Z215" s="43"/>
      <c r="AA215" s="63"/>
      <c r="AB215" s="10"/>
      <c r="AC215" s="43"/>
      <c r="AD215" s="63"/>
      <c r="AE215" s="10"/>
      <c r="AF215" s="43"/>
      <c r="AG215" s="63"/>
      <c r="AH215" s="10"/>
      <c r="AI215" s="43"/>
      <c r="AJ215" s="63"/>
      <c r="AK215" s="10"/>
      <c r="AL215" s="43"/>
      <c r="AM215" s="63"/>
      <c r="AN215" s="10"/>
      <c r="AO215" s="43"/>
      <c r="AP215" s="63"/>
      <c r="AQ215" s="10"/>
      <c r="AR215" s="43"/>
      <c r="AS215" s="63"/>
      <c r="AT215" s="63"/>
      <c r="AV215" s="65"/>
      <c r="AW215" s="812"/>
      <c r="AY215" s="812"/>
      <c r="BB215" s="812"/>
    </row>
    <row r="216" customFormat="false" ht="12.75" hidden="false" customHeight="false" outlineLevel="0" collapsed="false">
      <c r="A216" s="715" t="n">
        <v>27649</v>
      </c>
      <c r="B216" s="715" t="s">
        <v>158</v>
      </c>
      <c r="C216" s="183" t="n">
        <v>2002</v>
      </c>
      <c r="D216" s="637" t="s">
        <v>159</v>
      </c>
      <c r="E216" s="830" t="n">
        <v>39233</v>
      </c>
      <c r="F216" s="839" t="n">
        <v>7500</v>
      </c>
      <c r="G216" s="43" t="n">
        <f aca="false">I216-H216</f>
        <v>0.2004</v>
      </c>
      <c r="H216" s="93" t="n">
        <v>0.0246</v>
      </c>
      <c r="I216" s="43" t="n">
        <v>0.225</v>
      </c>
      <c r="J216" s="10" t="n">
        <v>0</v>
      </c>
      <c r="K216" s="43" t="n">
        <v>0</v>
      </c>
      <c r="L216" s="63" t="n">
        <v>0</v>
      </c>
      <c r="M216" s="10" t="n">
        <v>0</v>
      </c>
      <c r="N216" s="43" t="n">
        <v>0</v>
      </c>
      <c r="O216" s="63" t="n">
        <v>0</v>
      </c>
      <c r="P216" s="10" t="n">
        <v>0</v>
      </c>
      <c r="Q216" s="43" t="n">
        <v>0</v>
      </c>
      <c r="R216" s="63" t="n">
        <v>0</v>
      </c>
      <c r="S216" s="10" t="n">
        <v>0</v>
      </c>
      <c r="T216" s="43" t="n">
        <v>0</v>
      </c>
      <c r="U216" s="63" t="n">
        <v>0</v>
      </c>
      <c r="V216" s="10" t="n">
        <v>0</v>
      </c>
      <c r="W216" s="43" t="n">
        <v>0</v>
      </c>
      <c r="X216" s="63" t="n">
        <v>0</v>
      </c>
      <c r="Y216" s="10" t="n">
        <f aca="false">$F216</f>
        <v>7500</v>
      </c>
      <c r="Z216" s="782" t="n">
        <f aca="false">$G216</f>
        <v>0.2004</v>
      </c>
      <c r="AA216" s="63" t="n">
        <f aca="false">Y216*Z216*AA$7</f>
        <v>45090</v>
      </c>
      <c r="AB216" s="10" t="n">
        <f aca="false">$F216</f>
        <v>7500</v>
      </c>
      <c r="AC216" s="782" t="n">
        <f aca="false">$G216</f>
        <v>0.2004</v>
      </c>
      <c r="AD216" s="63" t="n">
        <f aca="false">AB216*AC216*AD$7</f>
        <v>46593</v>
      </c>
      <c r="AE216" s="10" t="n">
        <f aca="false">$F216</f>
        <v>7500</v>
      </c>
      <c r="AF216" s="782" t="n">
        <f aca="false">$G216</f>
        <v>0.2004</v>
      </c>
      <c r="AG216" s="63" t="n">
        <f aca="false">AE216*AF216*AG$7</f>
        <v>46593</v>
      </c>
      <c r="AH216" s="10" t="n">
        <f aca="false">$F216</f>
        <v>7500</v>
      </c>
      <c r="AI216" s="782" t="n">
        <f aca="false">$G216</f>
        <v>0.2004</v>
      </c>
      <c r="AJ216" s="63" t="n">
        <f aca="false">AH216*AI216*AJ$7</f>
        <v>45090</v>
      </c>
      <c r="AK216" s="10" t="n">
        <f aca="false">$F216</f>
        <v>7500</v>
      </c>
      <c r="AL216" s="782" t="n">
        <f aca="false">$G216</f>
        <v>0.2004</v>
      </c>
      <c r="AM216" s="63" t="n">
        <f aca="false">AK216*AL216*AM$7</f>
        <v>46593</v>
      </c>
      <c r="AN216" s="10" t="n">
        <f aca="false">$F216</f>
        <v>7500</v>
      </c>
      <c r="AO216" s="782" t="n">
        <f aca="false">$G216</f>
        <v>0.2004</v>
      </c>
      <c r="AP216" s="63" t="n">
        <f aca="false">AN216*AO216*AP$7</f>
        <v>45090</v>
      </c>
      <c r="AQ216" s="10" t="n">
        <f aca="false">$F216</f>
        <v>7500</v>
      </c>
      <c r="AR216" s="782" t="n">
        <f aca="false">$G216</f>
        <v>0.2004</v>
      </c>
      <c r="AS216" s="63" t="n">
        <f aca="false">AQ216*AR216*AS$7</f>
        <v>46593</v>
      </c>
      <c r="AT216" s="63"/>
      <c r="AU216" s="183"/>
      <c r="AV216" s="800" t="n">
        <f aca="false">AS216+AP216+AM216+AJ216+AG216+AD216+AA216+X216+U216+R216+O216+L216</f>
        <v>321642</v>
      </c>
      <c r="AW216" s="829"/>
      <c r="AX216" s="183"/>
      <c r="AY216" s="829"/>
      <c r="AZ216" s="183"/>
      <c r="BA216" s="183"/>
      <c r="BB216" s="829"/>
      <c r="BC216" s="183"/>
      <c r="BD216" s="183"/>
      <c r="BE216" s="183"/>
      <c r="BF216" s="183"/>
      <c r="BG216" s="183"/>
    </row>
    <row r="217" customFormat="false" ht="12.75" hidden="false" customHeight="false" outlineLevel="0" collapsed="false">
      <c r="A217" s="715" t="s">
        <v>754</v>
      </c>
      <c r="B217" s="715"/>
      <c r="C217" s="183"/>
      <c r="D217" s="637"/>
      <c r="E217" s="830"/>
      <c r="F217" s="839" t="n">
        <v>13300</v>
      </c>
      <c r="G217" s="43" t="n">
        <v>0.14</v>
      </c>
      <c r="H217" s="93"/>
      <c r="J217" s="10"/>
      <c r="L217" s="63"/>
      <c r="M217" s="10"/>
      <c r="N217" s="43"/>
      <c r="O217" s="63"/>
      <c r="P217" s="10"/>
      <c r="Q217" s="43"/>
      <c r="R217" s="63"/>
      <c r="S217" s="10"/>
      <c r="T217" s="43"/>
      <c r="U217" s="63"/>
      <c r="V217" s="10"/>
      <c r="W217" s="43"/>
      <c r="X217" s="63"/>
      <c r="Y217" s="10" t="n">
        <f aca="false">$F217</f>
        <v>13300</v>
      </c>
      <c r="Z217" s="782" t="n">
        <f aca="false">$G217</f>
        <v>0.14</v>
      </c>
      <c r="AA217" s="63" t="n">
        <f aca="false">Y217*Z217*AA$7</f>
        <v>55860</v>
      </c>
      <c r="AB217" s="10" t="n">
        <f aca="false">$F217</f>
        <v>13300</v>
      </c>
      <c r="AC217" s="782" t="n">
        <f aca="false">$G217</f>
        <v>0.14</v>
      </c>
      <c r="AD217" s="63" t="n">
        <f aca="false">AB217*AC217*AD$7</f>
        <v>57722</v>
      </c>
      <c r="AE217" s="10" t="n">
        <f aca="false">$F217</f>
        <v>13300</v>
      </c>
      <c r="AF217" s="782" t="n">
        <f aca="false">$G217</f>
        <v>0.14</v>
      </c>
      <c r="AG217" s="63" t="n">
        <f aca="false">AE217*AF217*AG$7</f>
        <v>57722</v>
      </c>
      <c r="AH217" s="10" t="n">
        <f aca="false">$F217</f>
        <v>13300</v>
      </c>
      <c r="AI217" s="782" t="n">
        <f aca="false">$G217</f>
        <v>0.14</v>
      </c>
      <c r="AJ217" s="63" t="n">
        <f aca="false">AH217*AI217*AJ$7</f>
        <v>55860</v>
      </c>
      <c r="AK217" s="10" t="n">
        <f aca="false">$F217</f>
        <v>13300</v>
      </c>
      <c r="AL217" s="782" t="n">
        <f aca="false">$G217</f>
        <v>0.14</v>
      </c>
      <c r="AM217" s="63" t="n">
        <f aca="false">AK217*AL217*AM$7</f>
        <v>57722</v>
      </c>
      <c r="AN217" s="10" t="n">
        <f aca="false">$F217</f>
        <v>13300</v>
      </c>
      <c r="AO217" s="782" t="n">
        <f aca="false">$G217</f>
        <v>0.14</v>
      </c>
      <c r="AP217" s="63" t="n">
        <f aca="false">AN217*AO217*AP$7</f>
        <v>55860</v>
      </c>
      <c r="AQ217" s="10" t="n">
        <f aca="false">$F217</f>
        <v>13300</v>
      </c>
      <c r="AR217" s="782" t="n">
        <f aca="false">$G217</f>
        <v>0.14</v>
      </c>
      <c r="AS217" s="63" t="n">
        <f aca="false">AQ217*AR217*AS$7</f>
        <v>57722</v>
      </c>
      <c r="AT217" s="63"/>
      <c r="AU217" s="183"/>
      <c r="AV217" s="800" t="n">
        <f aca="false">AS217+AP217+AM217+AJ217+AG217+AD217+AA217+X217+U217+R217+O217+L217</f>
        <v>398468</v>
      </c>
      <c r="AW217" s="829"/>
      <c r="AX217" s="183"/>
      <c r="AY217" s="829"/>
      <c r="AZ217" s="183"/>
      <c r="BA217" s="183"/>
      <c r="BB217" s="829"/>
      <c r="BC217" s="183"/>
      <c r="BD217" s="183"/>
      <c r="BE217" s="183"/>
      <c r="BF217" s="183"/>
      <c r="BG217" s="183"/>
    </row>
    <row r="218" customFormat="false" ht="12.75" hidden="false" customHeight="false" outlineLevel="0" collapsed="false">
      <c r="A218" s="715" t="n">
        <v>27641</v>
      </c>
      <c r="B218" s="715" t="s">
        <v>158</v>
      </c>
      <c r="C218" s="183" t="n">
        <v>2002</v>
      </c>
      <c r="D218" s="637" t="s">
        <v>159</v>
      </c>
      <c r="E218" s="830" t="n">
        <v>48395</v>
      </c>
      <c r="F218" s="839" t="n">
        <v>20000</v>
      </c>
      <c r="G218" s="43" t="n">
        <f aca="false">I218-H218</f>
        <v>0.3554</v>
      </c>
      <c r="H218" s="93" t="n">
        <v>0.0246</v>
      </c>
      <c r="I218" s="43" t="n">
        <v>0.38</v>
      </c>
      <c r="J218" s="10" t="n">
        <v>0</v>
      </c>
      <c r="K218" s="43" t="n">
        <v>0</v>
      </c>
      <c r="L218" s="63" t="n">
        <v>0</v>
      </c>
      <c r="M218" s="10" t="n">
        <v>0</v>
      </c>
      <c r="N218" s="43" t="n">
        <v>0</v>
      </c>
      <c r="O218" s="63" t="n">
        <v>0</v>
      </c>
      <c r="P218" s="10" t="n">
        <v>0</v>
      </c>
      <c r="Q218" s="43" t="n">
        <v>0</v>
      </c>
      <c r="R218" s="63" t="n">
        <v>0</v>
      </c>
      <c r="S218" s="10" t="n">
        <v>0</v>
      </c>
      <c r="T218" s="43" t="n">
        <v>0</v>
      </c>
      <c r="U218" s="63" t="n">
        <v>0</v>
      </c>
      <c r="V218" s="10" t="n">
        <v>0</v>
      </c>
      <c r="W218" s="43" t="n">
        <v>0</v>
      </c>
      <c r="X218" s="63" t="n">
        <v>0</v>
      </c>
      <c r="Y218" s="10" t="n">
        <f aca="false">$F218</f>
        <v>20000</v>
      </c>
      <c r="Z218" s="782" t="n">
        <f aca="false">$G218</f>
        <v>0.3554</v>
      </c>
      <c r="AA218" s="63" t="n">
        <f aca="false">Y218*Z218*AA$7</f>
        <v>213240</v>
      </c>
      <c r="AB218" s="10" t="n">
        <f aca="false">$F218</f>
        <v>20000</v>
      </c>
      <c r="AC218" s="782" t="n">
        <f aca="false">$G218</f>
        <v>0.3554</v>
      </c>
      <c r="AD218" s="63" t="n">
        <f aca="false">AB218*AC218*AD$7</f>
        <v>220348</v>
      </c>
      <c r="AE218" s="10" t="n">
        <f aca="false">$F218</f>
        <v>20000</v>
      </c>
      <c r="AF218" s="782" t="n">
        <f aca="false">$G218</f>
        <v>0.3554</v>
      </c>
      <c r="AG218" s="63" t="n">
        <f aca="false">AE218*AF218*AG$7</f>
        <v>220348</v>
      </c>
      <c r="AH218" s="10" t="n">
        <f aca="false">$F218</f>
        <v>20000</v>
      </c>
      <c r="AI218" s="782" t="n">
        <f aca="false">$G218</f>
        <v>0.3554</v>
      </c>
      <c r="AJ218" s="63" t="n">
        <f aca="false">AH218*AI218*AJ$7</f>
        <v>213240</v>
      </c>
      <c r="AK218" s="10" t="n">
        <f aca="false">$F218</f>
        <v>20000</v>
      </c>
      <c r="AL218" s="782" t="n">
        <f aca="false">$G218</f>
        <v>0.3554</v>
      </c>
      <c r="AM218" s="63" t="n">
        <f aca="false">AK218*AL218*AM$7</f>
        <v>220348</v>
      </c>
      <c r="AN218" s="10" t="n">
        <f aca="false">$F218</f>
        <v>20000</v>
      </c>
      <c r="AO218" s="782" t="n">
        <f aca="false">$G218</f>
        <v>0.3554</v>
      </c>
      <c r="AP218" s="63" t="n">
        <f aca="false">AN218*AO218*AP$7</f>
        <v>213240</v>
      </c>
      <c r="AQ218" s="10" t="n">
        <f aca="false">$F218</f>
        <v>20000</v>
      </c>
      <c r="AR218" s="782" t="n">
        <f aca="false">$G218</f>
        <v>0.3554</v>
      </c>
      <c r="AS218" s="63" t="n">
        <f aca="false">AQ218*AR218*AS$7</f>
        <v>220348</v>
      </c>
      <c r="AT218" s="63"/>
      <c r="AU218" s="183"/>
      <c r="AV218" s="800" t="n">
        <f aca="false">AS218+AP218+AM218+AJ218+AG218+AD218+AA218+X218+U218+R218+O218+L218</f>
        <v>1521112</v>
      </c>
      <c r="AW218" s="829"/>
      <c r="AX218" s="183"/>
      <c r="AY218" s="829"/>
      <c r="AZ218" s="183"/>
      <c r="BA218" s="183"/>
      <c r="BB218" s="829"/>
      <c r="BC218" s="183"/>
      <c r="BD218" s="183"/>
      <c r="BE218" s="183"/>
      <c r="BF218" s="183"/>
      <c r="BG218" s="183"/>
    </row>
    <row r="219" customFormat="false" ht="12.75" hidden="false" customHeight="false" outlineLevel="0" collapsed="false">
      <c r="A219" s="715" t="n">
        <v>27608</v>
      </c>
      <c r="B219" s="715" t="s">
        <v>160</v>
      </c>
      <c r="C219" s="183" t="n">
        <v>2002</v>
      </c>
      <c r="D219" s="637" t="s">
        <v>159</v>
      </c>
      <c r="E219" s="830" t="n">
        <v>42886</v>
      </c>
      <c r="F219" s="839" t="n">
        <v>10000</v>
      </c>
      <c r="G219" s="43" t="n">
        <f aca="false">I219-H219</f>
        <v>0.3604</v>
      </c>
      <c r="H219" s="93" t="n">
        <v>0.0246</v>
      </c>
      <c r="I219" s="43" t="n">
        <v>0.385</v>
      </c>
      <c r="J219" s="10" t="n">
        <v>0</v>
      </c>
      <c r="K219" s="43" t="n">
        <v>0</v>
      </c>
      <c r="L219" s="63" t="n">
        <v>0</v>
      </c>
      <c r="M219" s="10" t="n">
        <v>0</v>
      </c>
      <c r="N219" s="43" t="n">
        <v>0</v>
      </c>
      <c r="O219" s="63" t="n">
        <v>0</v>
      </c>
      <c r="P219" s="10" t="n">
        <v>0</v>
      </c>
      <c r="Q219" s="43" t="n">
        <v>0</v>
      </c>
      <c r="R219" s="63" t="n">
        <v>0</v>
      </c>
      <c r="S219" s="10" t="n">
        <v>0</v>
      </c>
      <c r="T219" s="43" t="n">
        <v>0</v>
      </c>
      <c r="U219" s="63" t="n">
        <v>0</v>
      </c>
      <c r="V219" s="10" t="n">
        <v>0</v>
      </c>
      <c r="W219" s="43" t="n">
        <v>0</v>
      </c>
      <c r="X219" s="63" t="n">
        <v>0</v>
      </c>
      <c r="Y219" s="10" t="n">
        <f aca="false">$F219</f>
        <v>10000</v>
      </c>
      <c r="Z219" s="782" t="n">
        <f aca="false">$G219</f>
        <v>0.3604</v>
      </c>
      <c r="AA219" s="63" t="n">
        <f aca="false">Y219*Z219*AA$7</f>
        <v>108120</v>
      </c>
      <c r="AB219" s="10" t="n">
        <f aca="false">$F219</f>
        <v>10000</v>
      </c>
      <c r="AC219" s="782" t="n">
        <f aca="false">$G219</f>
        <v>0.3604</v>
      </c>
      <c r="AD219" s="63" t="n">
        <f aca="false">AB219*AC219*AD$7</f>
        <v>111724</v>
      </c>
      <c r="AE219" s="10" t="n">
        <f aca="false">$F219</f>
        <v>10000</v>
      </c>
      <c r="AF219" s="782" t="n">
        <f aca="false">$G219</f>
        <v>0.3604</v>
      </c>
      <c r="AG219" s="63" t="n">
        <f aca="false">AE219*AF219*AG$7</f>
        <v>111724</v>
      </c>
      <c r="AH219" s="10" t="n">
        <f aca="false">$F219</f>
        <v>10000</v>
      </c>
      <c r="AI219" s="782" t="n">
        <f aca="false">$G219</f>
        <v>0.3604</v>
      </c>
      <c r="AJ219" s="63" t="n">
        <f aca="false">AH219*AI219*AJ$7</f>
        <v>108120</v>
      </c>
      <c r="AK219" s="10" t="n">
        <f aca="false">$F219</f>
        <v>10000</v>
      </c>
      <c r="AL219" s="782" t="n">
        <f aca="false">$G219</f>
        <v>0.3604</v>
      </c>
      <c r="AM219" s="63" t="n">
        <f aca="false">AK219*AL219*AM$7</f>
        <v>111724</v>
      </c>
      <c r="AN219" s="10" t="n">
        <f aca="false">$F219</f>
        <v>10000</v>
      </c>
      <c r="AO219" s="782" t="n">
        <f aca="false">$G219</f>
        <v>0.3604</v>
      </c>
      <c r="AP219" s="63" t="n">
        <f aca="false">AN219*AO219*AP$7</f>
        <v>108120</v>
      </c>
      <c r="AQ219" s="10" t="n">
        <f aca="false">$F219</f>
        <v>10000</v>
      </c>
      <c r="AR219" s="782" t="n">
        <f aca="false">$G219</f>
        <v>0.3604</v>
      </c>
      <c r="AS219" s="63" t="n">
        <f aca="false">AQ219*AR219*AS$7</f>
        <v>111724</v>
      </c>
      <c r="AT219" s="63"/>
      <c r="AU219" s="183"/>
      <c r="AV219" s="800" t="n">
        <f aca="false">AS219+AP219+AM219+AJ219+AG219+AD219+AA219+X219+U219+R219+O219+L219</f>
        <v>771256</v>
      </c>
      <c r="AW219" s="829"/>
      <c r="AX219" s="183"/>
      <c r="AY219" s="829"/>
      <c r="AZ219" s="183"/>
      <c r="BA219" s="183"/>
      <c r="BB219" s="829"/>
      <c r="BC219" s="183"/>
      <c r="BD219" s="183"/>
      <c r="BE219" s="183"/>
      <c r="BF219" s="183"/>
      <c r="BG219" s="183"/>
    </row>
    <row r="220" customFormat="false" ht="12.75" hidden="false" customHeight="false" outlineLevel="0" collapsed="false">
      <c r="A220" s="715" t="n">
        <v>27607</v>
      </c>
      <c r="B220" s="715" t="s">
        <v>161</v>
      </c>
      <c r="C220" s="183" t="n">
        <v>2002</v>
      </c>
      <c r="D220" s="637" t="s">
        <v>159</v>
      </c>
      <c r="E220" s="830" t="n">
        <v>38077</v>
      </c>
      <c r="F220" s="839" t="n">
        <v>1700</v>
      </c>
      <c r="G220" s="43" t="n">
        <f aca="false">I220-H220</f>
        <v>1.7254</v>
      </c>
      <c r="H220" s="93" t="n">
        <v>0.0246</v>
      </c>
      <c r="I220" s="43" t="n">
        <v>1.75</v>
      </c>
      <c r="J220" s="10" t="n">
        <v>0</v>
      </c>
      <c r="K220" s="43" t="n">
        <v>0</v>
      </c>
      <c r="L220" s="63" t="n">
        <v>0</v>
      </c>
      <c r="M220" s="10" t="n">
        <v>0</v>
      </c>
      <c r="N220" s="43" t="n">
        <v>0</v>
      </c>
      <c r="O220" s="63" t="n">
        <v>0</v>
      </c>
      <c r="P220" s="10" t="n">
        <v>0</v>
      </c>
      <c r="Q220" s="43" t="n">
        <v>0</v>
      </c>
      <c r="R220" s="63" t="n">
        <v>0</v>
      </c>
      <c r="S220" s="10" t="n">
        <v>0</v>
      </c>
      <c r="T220" s="43" t="n">
        <v>0</v>
      </c>
      <c r="U220" s="63" t="n">
        <v>0</v>
      </c>
      <c r="V220" s="10" t="n">
        <v>0</v>
      </c>
      <c r="W220" s="43" t="n">
        <v>0</v>
      </c>
      <c r="X220" s="63" t="n">
        <v>0</v>
      </c>
      <c r="Y220" s="10" t="n">
        <f aca="false">$F220</f>
        <v>1700</v>
      </c>
      <c r="Z220" s="782" t="n">
        <f aca="false">$G220</f>
        <v>1.7254</v>
      </c>
      <c r="AA220" s="63" t="n">
        <f aca="false">Y220*Z220*AA$7</f>
        <v>87995.4</v>
      </c>
      <c r="AB220" s="10" t="n">
        <f aca="false">$F220</f>
        <v>1700</v>
      </c>
      <c r="AC220" s="782" t="n">
        <f aca="false">$G220</f>
        <v>1.7254</v>
      </c>
      <c r="AD220" s="63" t="n">
        <f aca="false">AB220*AC220*AD$7</f>
        <v>90928.58</v>
      </c>
      <c r="AE220" s="10" t="n">
        <f aca="false">$F220</f>
        <v>1700</v>
      </c>
      <c r="AF220" s="782" t="n">
        <f aca="false">$G220</f>
        <v>1.7254</v>
      </c>
      <c r="AG220" s="63" t="n">
        <f aca="false">AE220*AF220*AG$7</f>
        <v>90928.58</v>
      </c>
      <c r="AH220" s="10" t="n">
        <f aca="false">$F220</f>
        <v>1700</v>
      </c>
      <c r="AI220" s="782" t="n">
        <f aca="false">$G220</f>
        <v>1.7254</v>
      </c>
      <c r="AJ220" s="63" t="n">
        <f aca="false">AH220*AI220*AJ$7</f>
        <v>87995.4</v>
      </c>
      <c r="AK220" s="10" t="n">
        <f aca="false">$F220</f>
        <v>1700</v>
      </c>
      <c r="AL220" s="782" t="n">
        <f aca="false">$G220</f>
        <v>1.7254</v>
      </c>
      <c r="AM220" s="63" t="n">
        <f aca="false">AK220*AL220*AM$7</f>
        <v>90928.58</v>
      </c>
      <c r="AN220" s="10" t="n">
        <f aca="false">$F220</f>
        <v>1700</v>
      </c>
      <c r="AO220" s="782" t="n">
        <f aca="false">$G220</f>
        <v>1.7254</v>
      </c>
      <c r="AP220" s="63" t="n">
        <f aca="false">AN220*AO220*AP$7</f>
        <v>87995.4</v>
      </c>
      <c r="AQ220" s="10" t="n">
        <f aca="false">$F220</f>
        <v>1700</v>
      </c>
      <c r="AR220" s="782" t="n">
        <f aca="false">$G220</f>
        <v>1.7254</v>
      </c>
      <c r="AS220" s="63" t="n">
        <f aca="false">AQ220*AR220*AS$7</f>
        <v>90928.58</v>
      </c>
      <c r="AT220" s="63"/>
      <c r="AU220" s="183"/>
      <c r="AV220" s="800" t="n">
        <f aca="false">AS220+AP220+AM220+AJ220+AG220+AD220+AA220+X220+U220+R220+O220+L220</f>
        <v>627700.52</v>
      </c>
      <c r="AW220" s="829"/>
      <c r="AX220" s="183"/>
      <c r="AY220" s="829"/>
      <c r="AZ220" s="183"/>
      <c r="BA220" s="183"/>
      <c r="BB220" s="829"/>
      <c r="BC220" s="183"/>
      <c r="BD220" s="183"/>
      <c r="BE220" s="183"/>
      <c r="BF220" s="183"/>
      <c r="BG220" s="183"/>
    </row>
    <row r="221" customFormat="false" ht="12.75" hidden="false" customHeight="false" outlineLevel="0" collapsed="false">
      <c r="A221" s="715" t="n">
        <v>27642</v>
      </c>
      <c r="B221" s="715" t="s">
        <v>162</v>
      </c>
      <c r="C221" s="183" t="n">
        <v>2002</v>
      </c>
      <c r="D221" s="637" t="s">
        <v>159</v>
      </c>
      <c r="E221" s="830" t="n">
        <v>42886</v>
      </c>
      <c r="F221" s="839" t="n">
        <v>40000</v>
      </c>
      <c r="G221" s="43" t="n">
        <f aca="false">I221-H221</f>
        <v>0.3554</v>
      </c>
      <c r="H221" s="93" t="n">
        <v>0.0246</v>
      </c>
      <c r="I221" s="43" t="n">
        <v>0.38</v>
      </c>
      <c r="J221" s="10" t="n">
        <v>0</v>
      </c>
      <c r="K221" s="43" t="n">
        <v>0</v>
      </c>
      <c r="L221" s="63" t="n">
        <v>0</v>
      </c>
      <c r="M221" s="10" t="n">
        <v>0</v>
      </c>
      <c r="N221" s="43" t="n">
        <v>0</v>
      </c>
      <c r="O221" s="63" t="n">
        <v>0</v>
      </c>
      <c r="P221" s="10" t="n">
        <v>0</v>
      </c>
      <c r="Q221" s="43" t="n">
        <v>0</v>
      </c>
      <c r="R221" s="63" t="n">
        <v>0</v>
      </c>
      <c r="S221" s="10" t="n">
        <v>0</v>
      </c>
      <c r="T221" s="43" t="n">
        <v>0</v>
      </c>
      <c r="U221" s="63" t="n">
        <v>0</v>
      </c>
      <c r="V221" s="10" t="n">
        <v>0</v>
      </c>
      <c r="W221" s="43" t="n">
        <v>0</v>
      </c>
      <c r="X221" s="63" t="n">
        <v>0</v>
      </c>
      <c r="Y221" s="10" t="n">
        <v>0</v>
      </c>
      <c r="Z221" s="43" t="n">
        <v>0</v>
      </c>
      <c r="AA221" s="63" t="n">
        <f aca="false">Y221*Z221*AA$7</f>
        <v>0</v>
      </c>
      <c r="AB221" s="10" t="n">
        <f aca="false">$F221</f>
        <v>40000</v>
      </c>
      <c r="AC221" s="782" t="n">
        <f aca="false">$G221</f>
        <v>0.3554</v>
      </c>
      <c r="AD221" s="63" t="n">
        <f aca="false">AB221*AC221*AD$7</f>
        <v>440696</v>
      </c>
      <c r="AE221" s="10" t="n">
        <f aca="false">$F221</f>
        <v>40000</v>
      </c>
      <c r="AF221" s="782" t="n">
        <f aca="false">$G221</f>
        <v>0.3554</v>
      </c>
      <c r="AG221" s="63" t="n">
        <f aca="false">AE221*AF221*AG$7</f>
        <v>440696</v>
      </c>
      <c r="AH221" s="10" t="n">
        <f aca="false">$F221</f>
        <v>40000</v>
      </c>
      <c r="AI221" s="782" t="n">
        <f aca="false">$G221</f>
        <v>0.3554</v>
      </c>
      <c r="AJ221" s="63" t="n">
        <f aca="false">AH221*AI221*AJ$7</f>
        <v>426480</v>
      </c>
      <c r="AK221" s="10" t="n">
        <f aca="false">$F221</f>
        <v>40000</v>
      </c>
      <c r="AL221" s="782" t="n">
        <f aca="false">$G221</f>
        <v>0.3554</v>
      </c>
      <c r="AM221" s="63" t="n">
        <f aca="false">AK221*AL221*AM$7</f>
        <v>440696</v>
      </c>
      <c r="AN221" s="10" t="n">
        <f aca="false">$F221</f>
        <v>40000</v>
      </c>
      <c r="AO221" s="782" t="n">
        <f aca="false">$G221</f>
        <v>0.3554</v>
      </c>
      <c r="AP221" s="63" t="n">
        <f aca="false">AN221*AO221*AP$7</f>
        <v>426480</v>
      </c>
      <c r="AQ221" s="10" t="n">
        <f aca="false">$F221</f>
        <v>40000</v>
      </c>
      <c r="AR221" s="782" t="n">
        <f aca="false">$G221</f>
        <v>0.3554</v>
      </c>
      <c r="AS221" s="63" t="n">
        <f aca="false">AQ221*AR221*AS$7</f>
        <v>440696</v>
      </c>
      <c r="AT221" s="63"/>
      <c r="AU221" s="183"/>
      <c r="AV221" s="800" t="n">
        <f aca="false">AS221+AP221+AM221+AJ221+AG221+AD221+AA221+X221+U221+R221+O221+L221</f>
        <v>2615744</v>
      </c>
      <c r="AW221" s="829"/>
      <c r="AX221" s="183"/>
      <c r="AY221" s="829"/>
      <c r="AZ221" s="183"/>
      <c r="BA221" s="183"/>
      <c r="BB221" s="829"/>
      <c r="BC221" s="183"/>
      <c r="BD221" s="183"/>
      <c r="BE221" s="183"/>
      <c r="BF221" s="183"/>
      <c r="BG221" s="183"/>
    </row>
    <row r="222" customFormat="false" ht="12.75" hidden="false" customHeight="false" outlineLevel="0" collapsed="false">
      <c r="A222" s="715" t="n">
        <v>27622</v>
      </c>
      <c r="B222" s="715" t="s">
        <v>163</v>
      </c>
      <c r="C222" s="183" t="n">
        <v>2002</v>
      </c>
      <c r="D222" s="637" t="s">
        <v>159</v>
      </c>
      <c r="E222" s="830" t="n">
        <v>41882</v>
      </c>
      <c r="F222" s="839" t="n">
        <v>4500</v>
      </c>
      <c r="G222" s="43" t="n">
        <f aca="false">I222-H222</f>
        <v>0.3954</v>
      </c>
      <c r="H222" s="93" t="n">
        <v>0.0246</v>
      </c>
      <c r="I222" s="43" t="n">
        <v>0.42</v>
      </c>
      <c r="J222" s="10" t="n">
        <v>0</v>
      </c>
      <c r="K222" s="43" t="n">
        <v>0</v>
      </c>
      <c r="L222" s="63" t="n">
        <v>0</v>
      </c>
      <c r="M222" s="10" t="n">
        <v>0</v>
      </c>
      <c r="N222" s="43" t="n">
        <v>0</v>
      </c>
      <c r="O222" s="63" t="n">
        <v>0</v>
      </c>
      <c r="P222" s="10" t="n">
        <v>0</v>
      </c>
      <c r="Q222" s="43" t="n">
        <v>0</v>
      </c>
      <c r="R222" s="63" t="n">
        <v>0</v>
      </c>
      <c r="S222" s="10" t="n">
        <v>0</v>
      </c>
      <c r="T222" s="43" t="n">
        <v>0</v>
      </c>
      <c r="U222" s="63" t="n">
        <v>0</v>
      </c>
      <c r="V222" s="10" t="n">
        <v>0</v>
      </c>
      <c r="W222" s="43" t="n">
        <v>0</v>
      </c>
      <c r="X222" s="63" t="n">
        <v>0</v>
      </c>
      <c r="Y222" s="10" t="n">
        <f aca="false">$F222</f>
        <v>4500</v>
      </c>
      <c r="Z222" s="782" t="n">
        <f aca="false">$G222</f>
        <v>0.3954</v>
      </c>
      <c r="AA222" s="63" t="n">
        <f aca="false">Y222*Z222*AA$7</f>
        <v>53379</v>
      </c>
      <c r="AB222" s="10" t="n">
        <f aca="false">$F222</f>
        <v>4500</v>
      </c>
      <c r="AC222" s="782" t="n">
        <f aca="false">$G222</f>
        <v>0.3954</v>
      </c>
      <c r="AD222" s="63" t="n">
        <f aca="false">AB222*AC222*AD$7</f>
        <v>55158.3</v>
      </c>
      <c r="AE222" s="10" t="n">
        <f aca="false">$F222</f>
        <v>4500</v>
      </c>
      <c r="AF222" s="782" t="n">
        <f aca="false">$G222</f>
        <v>0.3954</v>
      </c>
      <c r="AG222" s="63" t="n">
        <f aca="false">AE222*AF222*AG$7</f>
        <v>55158.3</v>
      </c>
      <c r="AH222" s="10" t="n">
        <f aca="false">$F222</f>
        <v>4500</v>
      </c>
      <c r="AI222" s="782" t="n">
        <f aca="false">$G222</f>
        <v>0.3954</v>
      </c>
      <c r="AJ222" s="63" t="n">
        <f aca="false">AH222*AI222*AJ$7</f>
        <v>53379</v>
      </c>
      <c r="AK222" s="10" t="n">
        <f aca="false">$F222</f>
        <v>4500</v>
      </c>
      <c r="AL222" s="782" t="n">
        <f aca="false">$G222</f>
        <v>0.3954</v>
      </c>
      <c r="AM222" s="63" t="n">
        <f aca="false">AK222*AL222*AM$7</f>
        <v>55158.3</v>
      </c>
      <c r="AN222" s="10" t="n">
        <f aca="false">$F222</f>
        <v>4500</v>
      </c>
      <c r="AO222" s="782" t="n">
        <f aca="false">$G222</f>
        <v>0.3954</v>
      </c>
      <c r="AP222" s="63" t="n">
        <f aca="false">AN222*AO222*AP$7</f>
        <v>53379</v>
      </c>
      <c r="AQ222" s="10" t="n">
        <f aca="false">$F222</f>
        <v>4500</v>
      </c>
      <c r="AR222" s="782" t="n">
        <f aca="false">$G222</f>
        <v>0.3954</v>
      </c>
      <c r="AS222" s="63" t="n">
        <f aca="false">AQ222*AR222*AS$7</f>
        <v>55158.3</v>
      </c>
      <c r="AT222" s="63"/>
      <c r="AU222" s="183"/>
      <c r="AV222" s="800" t="n">
        <f aca="false">AS222+AP222+AM222+AJ222+AG222+AD222+AA222+X222+U222+R222+O222+L222</f>
        <v>380770.2</v>
      </c>
      <c r="AW222" s="829"/>
      <c r="AX222" s="183"/>
      <c r="AY222" s="829"/>
      <c r="AZ222" s="183"/>
      <c r="BA222" s="183"/>
      <c r="BB222" s="829"/>
      <c r="BC222" s="183"/>
      <c r="BD222" s="183"/>
      <c r="BE222" s="183"/>
      <c r="BF222" s="183"/>
      <c r="BG222" s="183"/>
    </row>
    <row r="223" customFormat="false" ht="12.75" hidden="false" customHeight="false" outlineLevel="0" collapsed="false">
      <c r="A223" s="715" t="n">
        <v>27609</v>
      </c>
      <c r="B223" s="715" t="s">
        <v>140</v>
      </c>
      <c r="C223" s="183" t="n">
        <v>2002</v>
      </c>
      <c r="D223" s="637" t="s">
        <v>159</v>
      </c>
      <c r="E223" s="830" t="n">
        <v>41060</v>
      </c>
      <c r="F223" s="839" t="n">
        <v>15000</v>
      </c>
      <c r="G223" s="43" t="n">
        <f aca="false">I223-H223</f>
        <v>0.3554</v>
      </c>
      <c r="H223" s="93" t="n">
        <v>0.0246</v>
      </c>
      <c r="I223" s="43" t="n">
        <v>0.38</v>
      </c>
      <c r="J223" s="10" t="n">
        <v>0</v>
      </c>
      <c r="K223" s="43" t="n">
        <v>0</v>
      </c>
      <c r="L223" s="63" t="n">
        <v>0</v>
      </c>
      <c r="M223" s="10" t="n">
        <v>0</v>
      </c>
      <c r="N223" s="43" t="n">
        <v>0</v>
      </c>
      <c r="O223" s="63" t="n">
        <v>0</v>
      </c>
      <c r="P223" s="10" t="n">
        <v>0</v>
      </c>
      <c r="Q223" s="43" t="n">
        <v>0</v>
      </c>
      <c r="R223" s="63" t="n">
        <v>0</v>
      </c>
      <c r="S223" s="10" t="n">
        <v>0</v>
      </c>
      <c r="T223" s="43" t="n">
        <v>0</v>
      </c>
      <c r="U223" s="63" t="n">
        <v>0</v>
      </c>
      <c r="V223" s="10" t="n">
        <v>0</v>
      </c>
      <c r="W223" s="43" t="n">
        <v>0</v>
      </c>
      <c r="X223" s="63" t="n">
        <v>0</v>
      </c>
      <c r="Y223" s="10" t="n">
        <f aca="false">$F223</f>
        <v>15000</v>
      </c>
      <c r="Z223" s="782" t="n">
        <f aca="false">$G223</f>
        <v>0.3554</v>
      </c>
      <c r="AA223" s="63" t="n">
        <f aca="false">Y223*Z223*AA$7</f>
        <v>159930</v>
      </c>
      <c r="AB223" s="10" t="n">
        <f aca="false">$F223</f>
        <v>15000</v>
      </c>
      <c r="AC223" s="782" t="n">
        <f aca="false">$G223</f>
        <v>0.3554</v>
      </c>
      <c r="AD223" s="63" t="n">
        <f aca="false">AB223*AC223*AD$7</f>
        <v>165261</v>
      </c>
      <c r="AE223" s="10" t="n">
        <f aca="false">$F223</f>
        <v>15000</v>
      </c>
      <c r="AF223" s="782" t="n">
        <f aca="false">$G223</f>
        <v>0.3554</v>
      </c>
      <c r="AG223" s="63" t="n">
        <f aca="false">AE223*AF223*AG$7</f>
        <v>165261</v>
      </c>
      <c r="AH223" s="10" t="n">
        <f aca="false">$F223</f>
        <v>15000</v>
      </c>
      <c r="AI223" s="782" t="n">
        <f aca="false">$G223</f>
        <v>0.3554</v>
      </c>
      <c r="AJ223" s="63" t="n">
        <f aca="false">AH223*AI223*AJ$7</f>
        <v>159930</v>
      </c>
      <c r="AK223" s="10" t="n">
        <f aca="false">$F223</f>
        <v>15000</v>
      </c>
      <c r="AL223" s="782" t="n">
        <f aca="false">$G223</f>
        <v>0.3554</v>
      </c>
      <c r="AM223" s="63" t="n">
        <f aca="false">AK223*AL223*AM$7</f>
        <v>165261</v>
      </c>
      <c r="AN223" s="10" t="n">
        <f aca="false">$F223</f>
        <v>15000</v>
      </c>
      <c r="AO223" s="782" t="n">
        <f aca="false">$G223</f>
        <v>0.3554</v>
      </c>
      <c r="AP223" s="63" t="n">
        <f aca="false">AN223*AO223*AP$7</f>
        <v>159930</v>
      </c>
      <c r="AQ223" s="10" t="n">
        <f aca="false">$F223</f>
        <v>15000</v>
      </c>
      <c r="AR223" s="782" t="n">
        <f aca="false">$G223</f>
        <v>0.3554</v>
      </c>
      <c r="AS223" s="63" t="n">
        <f aca="false">AQ223*AR223*AS$7</f>
        <v>165261</v>
      </c>
      <c r="AT223" s="63"/>
      <c r="AU223" s="183"/>
      <c r="AV223" s="800" t="n">
        <f aca="false">AS223+AP223+AM223+AJ223+AG223+AD223+AA223+X223+U223+R223+O223+L223</f>
        <v>1140834</v>
      </c>
      <c r="AW223" s="829"/>
      <c r="AX223" s="183"/>
      <c r="AY223" s="829"/>
      <c r="AZ223" s="183"/>
      <c r="BA223" s="183"/>
      <c r="BB223" s="829"/>
      <c r="BC223" s="183"/>
      <c r="BD223" s="183"/>
      <c r="BE223" s="183"/>
      <c r="BF223" s="183"/>
      <c r="BG223" s="183"/>
    </row>
    <row r="224" customFormat="false" ht="12.75" hidden="false" customHeight="false" outlineLevel="0" collapsed="false">
      <c r="A224" s="715" t="n">
        <v>27604</v>
      </c>
      <c r="B224" s="715" t="s">
        <v>164</v>
      </c>
      <c r="C224" s="183" t="n">
        <v>2002</v>
      </c>
      <c r="D224" s="637" t="s">
        <v>159</v>
      </c>
      <c r="E224" s="830" t="n">
        <v>37772</v>
      </c>
      <c r="F224" s="839" t="n">
        <v>5300</v>
      </c>
      <c r="G224" s="43" t="n">
        <f aca="false">I224-H224</f>
        <v>2.1754</v>
      </c>
      <c r="H224" s="93" t="n">
        <v>0.0246</v>
      </c>
      <c r="I224" s="43" t="n">
        <v>2.2</v>
      </c>
      <c r="J224" s="10" t="n">
        <v>0</v>
      </c>
      <c r="K224" s="43" t="n">
        <v>0</v>
      </c>
      <c r="L224" s="63" t="n">
        <v>0</v>
      </c>
      <c r="M224" s="10" t="n">
        <v>0</v>
      </c>
      <c r="N224" s="43" t="n">
        <v>0</v>
      </c>
      <c r="O224" s="63" t="n">
        <v>0</v>
      </c>
      <c r="P224" s="10" t="n">
        <v>0</v>
      </c>
      <c r="Q224" s="43" t="n">
        <v>0</v>
      </c>
      <c r="R224" s="63" t="n">
        <v>0</v>
      </c>
      <c r="S224" s="10" t="n">
        <v>0</v>
      </c>
      <c r="T224" s="43" t="n">
        <v>0</v>
      </c>
      <c r="U224" s="63" t="n">
        <v>0</v>
      </c>
      <c r="V224" s="10" t="n">
        <v>0</v>
      </c>
      <c r="W224" s="43" t="n">
        <v>0</v>
      </c>
      <c r="X224" s="63" t="n">
        <v>0</v>
      </c>
      <c r="Y224" s="10" t="n">
        <f aca="false">$F224</f>
        <v>5300</v>
      </c>
      <c r="Z224" s="782" t="n">
        <f aca="false">$G224</f>
        <v>2.1754</v>
      </c>
      <c r="AA224" s="63" t="n">
        <f aca="false">Y224*Z224*AA$7</f>
        <v>345888.6</v>
      </c>
      <c r="AB224" s="10" t="n">
        <f aca="false">$F224</f>
        <v>5300</v>
      </c>
      <c r="AC224" s="782" t="n">
        <f aca="false">$G224</f>
        <v>2.1754</v>
      </c>
      <c r="AD224" s="63" t="n">
        <f aca="false">AB224*AC224*AD$7</f>
        <v>357418.22</v>
      </c>
      <c r="AE224" s="10" t="n">
        <f aca="false">$F224</f>
        <v>5300</v>
      </c>
      <c r="AF224" s="782" t="n">
        <f aca="false">$G224</f>
        <v>2.1754</v>
      </c>
      <c r="AG224" s="63" t="n">
        <f aca="false">AE224*AF224*AG$7</f>
        <v>357418.22</v>
      </c>
      <c r="AH224" s="10" t="n">
        <f aca="false">$F224</f>
        <v>5300</v>
      </c>
      <c r="AI224" s="782" t="n">
        <f aca="false">$G224</f>
        <v>2.1754</v>
      </c>
      <c r="AJ224" s="63" t="n">
        <f aca="false">AH224*AI224*AJ$7</f>
        <v>345888.6</v>
      </c>
      <c r="AK224" s="10" t="n">
        <f aca="false">$F224</f>
        <v>5300</v>
      </c>
      <c r="AL224" s="782" t="n">
        <f aca="false">$G224</f>
        <v>2.1754</v>
      </c>
      <c r="AM224" s="63" t="n">
        <f aca="false">AK224*AL224*AM$7</f>
        <v>357418.22</v>
      </c>
      <c r="AN224" s="10" t="n">
        <f aca="false">$F224</f>
        <v>5300</v>
      </c>
      <c r="AO224" s="782" t="n">
        <f aca="false">$G224</f>
        <v>2.1754</v>
      </c>
      <c r="AP224" s="63" t="n">
        <f aca="false">AN224*AO224*AP$7</f>
        <v>345888.6</v>
      </c>
      <c r="AQ224" s="10" t="n">
        <f aca="false">$F224</f>
        <v>5300</v>
      </c>
      <c r="AR224" s="782" t="n">
        <f aca="false">$G224</f>
        <v>2.1754</v>
      </c>
      <c r="AS224" s="63" t="n">
        <f aca="false">AQ224*AR224*AS$7</f>
        <v>357418.22</v>
      </c>
      <c r="AT224" s="63"/>
      <c r="AU224" s="183"/>
      <c r="AV224" s="800" t="n">
        <f aca="false">AS224+AP224+AM224+AJ224+AG224+AD224+AA224+X224+U224+R224+O224+L224</f>
        <v>2467338.68</v>
      </c>
      <c r="AW224" s="829"/>
      <c r="AX224" s="183"/>
      <c r="AY224" s="829"/>
      <c r="AZ224" s="183"/>
      <c r="BA224" s="183"/>
      <c r="BB224" s="829"/>
      <c r="BC224" s="183"/>
      <c r="BD224" s="183"/>
      <c r="BE224" s="183"/>
      <c r="BF224" s="183"/>
      <c r="BG224" s="183"/>
    </row>
    <row r="225" customFormat="false" ht="12.75" hidden="false" customHeight="false" outlineLevel="0" collapsed="false">
      <c r="A225" s="715" t="n">
        <v>27605</v>
      </c>
      <c r="B225" s="715" t="s">
        <v>164</v>
      </c>
      <c r="C225" s="183" t="n">
        <v>2002</v>
      </c>
      <c r="D225" s="637" t="s">
        <v>159</v>
      </c>
      <c r="E225" s="830" t="n">
        <v>42886</v>
      </c>
      <c r="F225" s="839" t="n">
        <v>2700</v>
      </c>
      <c r="G225" s="43" t="n">
        <f aca="false">I225-H225</f>
        <v>0.3554</v>
      </c>
      <c r="H225" s="93" t="n">
        <v>0.0246</v>
      </c>
      <c r="I225" s="43" t="n">
        <v>0.38</v>
      </c>
      <c r="J225" s="10" t="n">
        <v>0</v>
      </c>
      <c r="K225" s="43" t="n">
        <v>0</v>
      </c>
      <c r="L225" s="63" t="n">
        <v>0</v>
      </c>
      <c r="M225" s="10" t="n">
        <v>0</v>
      </c>
      <c r="N225" s="43" t="n">
        <v>0</v>
      </c>
      <c r="O225" s="63" t="n">
        <v>0</v>
      </c>
      <c r="P225" s="10" t="n">
        <v>0</v>
      </c>
      <c r="Q225" s="43" t="n">
        <v>0</v>
      </c>
      <c r="R225" s="63" t="n">
        <v>0</v>
      </c>
      <c r="S225" s="10" t="n">
        <v>0</v>
      </c>
      <c r="T225" s="43" t="n">
        <v>0</v>
      </c>
      <c r="U225" s="63" t="n">
        <v>0</v>
      </c>
      <c r="V225" s="10" t="n">
        <v>0</v>
      </c>
      <c r="W225" s="43" t="n">
        <v>0</v>
      </c>
      <c r="X225" s="63" t="n">
        <v>0</v>
      </c>
      <c r="Y225" s="10" t="n">
        <f aca="false">$F225</f>
        <v>2700</v>
      </c>
      <c r="Z225" s="782" t="n">
        <f aca="false">$G225</f>
        <v>0.3554</v>
      </c>
      <c r="AA225" s="63" t="n">
        <f aca="false">Y225*Z225*AA$7</f>
        <v>28787.4</v>
      </c>
      <c r="AB225" s="10" t="n">
        <f aca="false">$F225</f>
        <v>2700</v>
      </c>
      <c r="AC225" s="782" t="n">
        <f aca="false">$G225</f>
        <v>0.3554</v>
      </c>
      <c r="AD225" s="63" t="n">
        <f aca="false">AB225*AC225*AD$7</f>
        <v>29746.98</v>
      </c>
      <c r="AE225" s="10" t="n">
        <f aca="false">$F225</f>
        <v>2700</v>
      </c>
      <c r="AF225" s="782" t="n">
        <f aca="false">$G225</f>
        <v>0.3554</v>
      </c>
      <c r="AG225" s="63" t="n">
        <f aca="false">AE225*AF225*AG$7</f>
        <v>29746.98</v>
      </c>
      <c r="AH225" s="10" t="n">
        <f aca="false">$F225</f>
        <v>2700</v>
      </c>
      <c r="AI225" s="782" t="n">
        <f aca="false">$G225</f>
        <v>0.3554</v>
      </c>
      <c r="AJ225" s="63" t="n">
        <f aca="false">AH225*AI225*AJ$7</f>
        <v>28787.4</v>
      </c>
      <c r="AK225" s="10" t="n">
        <f aca="false">$F225</f>
        <v>2700</v>
      </c>
      <c r="AL225" s="782" t="n">
        <f aca="false">$G225</f>
        <v>0.3554</v>
      </c>
      <c r="AM225" s="63" t="n">
        <f aca="false">AK225*AL225*AM$7</f>
        <v>29746.98</v>
      </c>
      <c r="AN225" s="10" t="n">
        <f aca="false">$F225</f>
        <v>2700</v>
      </c>
      <c r="AO225" s="782" t="n">
        <f aca="false">$G225</f>
        <v>0.3554</v>
      </c>
      <c r="AP225" s="63" t="n">
        <f aca="false">AN225*AO225*AP$7</f>
        <v>28787.4</v>
      </c>
      <c r="AQ225" s="10" t="n">
        <f aca="false">$F225</f>
        <v>2700</v>
      </c>
      <c r="AR225" s="782" t="n">
        <f aca="false">$G225</f>
        <v>0.3554</v>
      </c>
      <c r="AS225" s="63" t="n">
        <f aca="false">AQ225*AR225*AS$7</f>
        <v>29746.98</v>
      </c>
      <c r="AT225" s="63"/>
      <c r="AU225" s="183"/>
      <c r="AV225" s="800" t="n">
        <f aca="false">AS225+AP225+AM225+AJ225+AG225+AD225+AA225+X225+U225+R225+O225+L225</f>
        <v>205350.12</v>
      </c>
      <c r="AW225" s="829"/>
      <c r="AX225" s="65" t="n">
        <f aca="false">SUM(AV216:AV225)</f>
        <v>10450215.52</v>
      </c>
      <c r="AY225" s="829"/>
      <c r="AZ225" s="183"/>
      <c r="BA225" s="183"/>
      <c r="BB225" s="829"/>
      <c r="BC225" s="183"/>
      <c r="BD225" s="183"/>
      <c r="BE225" s="65" t="n">
        <f aca="false">AX225</f>
        <v>10450215.52</v>
      </c>
      <c r="BF225" s="183"/>
      <c r="BG225" s="183"/>
    </row>
    <row r="226" customFormat="false" ht="12.75" hidden="false" customHeight="false" outlineLevel="0" collapsed="false">
      <c r="A226" s="842"/>
      <c r="B226" s="836"/>
      <c r="D226" s="770"/>
      <c r="E226" s="837"/>
      <c r="F226" s="843" t="n">
        <f aca="false">SUM(F216:F225)</f>
        <v>120000</v>
      </c>
      <c r="G226" s="811"/>
      <c r="H226" s="25"/>
      <c r="J226" s="10"/>
      <c r="L226" s="63"/>
      <c r="M226" s="10"/>
      <c r="N226" s="43"/>
      <c r="O226" s="63"/>
      <c r="P226" s="10"/>
      <c r="Q226" s="43"/>
      <c r="R226" s="63"/>
      <c r="S226" s="10"/>
      <c r="T226" s="43"/>
      <c r="U226" s="63"/>
      <c r="V226" s="10"/>
      <c r="W226" s="43"/>
      <c r="X226" s="63"/>
      <c r="Y226" s="10"/>
      <c r="Z226" s="43"/>
      <c r="AA226" s="63"/>
      <c r="AB226" s="10"/>
      <c r="AC226" s="43"/>
      <c r="AD226" s="63"/>
      <c r="AE226" s="10"/>
      <c r="AF226" s="43"/>
      <c r="AG226" s="63"/>
      <c r="AH226" s="10"/>
      <c r="AI226" s="43"/>
      <c r="AJ226" s="63"/>
      <c r="AK226" s="10"/>
      <c r="AL226" s="43"/>
      <c r="AM226" s="63"/>
      <c r="AN226" s="10"/>
      <c r="AO226" s="43"/>
      <c r="AP226" s="63"/>
      <c r="AQ226" s="10"/>
      <c r="AR226" s="43"/>
      <c r="AS226" s="63"/>
      <c r="AT226" s="63"/>
      <c r="AV226" s="65"/>
      <c r="AW226" s="812"/>
      <c r="AY226" s="812"/>
      <c r="BB226" s="812"/>
    </row>
    <row r="227" customFormat="false" ht="12.75" hidden="false" customHeight="false" outlineLevel="0" collapsed="false">
      <c r="A227" s="842"/>
      <c r="B227" s="836"/>
      <c r="D227" s="770"/>
      <c r="E227" s="837"/>
      <c r="F227" s="843"/>
      <c r="G227" s="811"/>
      <c r="H227" s="25"/>
      <c r="J227" s="10"/>
      <c r="L227" s="63"/>
      <c r="M227" s="10"/>
      <c r="N227" s="43"/>
      <c r="O227" s="63"/>
      <c r="P227" s="10"/>
      <c r="Q227" s="43"/>
      <c r="R227" s="63"/>
      <c r="S227" s="10"/>
      <c r="T227" s="43"/>
      <c r="U227" s="63"/>
      <c r="V227" s="10"/>
      <c r="W227" s="43"/>
      <c r="X227" s="63"/>
      <c r="Y227" s="10"/>
      <c r="Z227" s="43"/>
      <c r="AA227" s="63"/>
      <c r="AB227" s="10"/>
      <c r="AC227" s="43"/>
      <c r="AD227" s="63"/>
      <c r="AE227" s="10"/>
      <c r="AF227" s="43"/>
      <c r="AG227" s="63"/>
      <c r="AH227" s="10"/>
      <c r="AI227" s="43"/>
      <c r="AJ227" s="63"/>
      <c r="AK227" s="10"/>
      <c r="AL227" s="43"/>
      <c r="AM227" s="63"/>
      <c r="AN227" s="10"/>
      <c r="AO227" s="43"/>
      <c r="AP227" s="63"/>
      <c r="AQ227" s="10"/>
      <c r="AR227" s="43"/>
      <c r="AS227" s="63"/>
      <c r="AT227" s="63"/>
      <c r="AV227" s="65"/>
      <c r="AW227" s="812"/>
      <c r="AY227" s="812"/>
      <c r="BB227" s="812"/>
    </row>
    <row r="228" customFormat="false" ht="12.75" hidden="false" customHeight="false" outlineLevel="0" collapsed="false">
      <c r="A228" s="842"/>
      <c r="B228" s="836"/>
      <c r="D228" s="770"/>
      <c r="E228" s="837"/>
      <c r="F228" s="843"/>
      <c r="G228" s="811"/>
      <c r="H228" s="25"/>
      <c r="J228" s="10"/>
      <c r="L228" s="63"/>
      <c r="M228" s="10"/>
      <c r="N228" s="43"/>
      <c r="O228" s="63"/>
      <c r="P228" s="10"/>
      <c r="Q228" s="43"/>
      <c r="R228" s="63"/>
      <c r="S228" s="10"/>
      <c r="T228" s="43"/>
      <c r="U228" s="63"/>
      <c r="V228" s="10"/>
      <c r="W228" s="43"/>
      <c r="X228" s="63"/>
      <c r="Y228" s="10"/>
      <c r="Z228" s="43"/>
      <c r="AA228" s="63"/>
      <c r="AB228" s="10"/>
      <c r="AC228" s="43"/>
      <c r="AD228" s="63"/>
      <c r="AE228" s="10"/>
      <c r="AF228" s="43"/>
      <c r="AG228" s="63"/>
      <c r="AH228" s="10"/>
      <c r="AI228" s="43"/>
      <c r="AJ228" s="63"/>
      <c r="AK228" s="10"/>
      <c r="AL228" s="43"/>
      <c r="AM228" s="63"/>
      <c r="AN228" s="10"/>
      <c r="AO228" s="43"/>
      <c r="AP228" s="63"/>
      <c r="AQ228" s="10"/>
      <c r="AR228" s="43"/>
      <c r="AS228" s="63"/>
      <c r="AT228" s="63"/>
      <c r="AV228" s="65"/>
      <c r="AW228" s="812"/>
      <c r="AY228" s="812"/>
      <c r="BB228" s="812"/>
    </row>
    <row r="229" customFormat="false" ht="12.75" hidden="false" customHeight="false" outlineLevel="0" collapsed="false">
      <c r="A229" s="819" t="s">
        <v>741</v>
      </c>
      <c r="B229" s="838"/>
      <c r="D229" s="845"/>
      <c r="E229" s="846"/>
      <c r="F229" s="847"/>
      <c r="G229" s="607"/>
      <c r="H229" s="607"/>
      <c r="J229" s="10"/>
      <c r="L229" s="63"/>
      <c r="M229" s="10"/>
      <c r="N229" s="43"/>
      <c r="O229" s="63"/>
      <c r="P229" s="10"/>
      <c r="Q229" s="43"/>
      <c r="R229" s="63"/>
      <c r="S229" s="10"/>
      <c r="T229" s="43"/>
      <c r="U229" s="63"/>
      <c r="V229" s="10"/>
      <c r="W229" s="43"/>
      <c r="X229" s="63"/>
      <c r="Y229" s="10"/>
      <c r="Z229" s="43"/>
      <c r="AA229" s="63"/>
      <c r="AB229" s="10"/>
      <c r="AC229" s="43"/>
      <c r="AD229" s="63"/>
      <c r="AE229" s="10"/>
      <c r="AF229" s="43"/>
      <c r="AG229" s="63"/>
      <c r="AH229" s="10"/>
      <c r="AI229" s="43"/>
      <c r="AJ229" s="63"/>
      <c r="AK229" s="10"/>
      <c r="AL229" s="43"/>
      <c r="AM229" s="63"/>
      <c r="AN229" s="10"/>
      <c r="AO229" s="43"/>
      <c r="AP229" s="63"/>
      <c r="AQ229" s="10"/>
      <c r="AR229" s="43"/>
      <c r="AS229" s="63"/>
      <c r="AT229" s="63"/>
      <c r="AV229" s="65"/>
      <c r="AW229" s="812"/>
      <c r="AY229" s="812"/>
      <c r="BB229" s="812"/>
    </row>
    <row r="230" customFormat="false" ht="12.75" hidden="false" customHeight="false" outlineLevel="0" collapsed="false">
      <c r="A230" s="842" t="n">
        <v>25924</v>
      </c>
      <c r="B230" s="836" t="s">
        <v>742</v>
      </c>
      <c r="C230" s="0" t="n">
        <v>2001</v>
      </c>
      <c r="D230" s="274"/>
      <c r="E230" s="837" t="n">
        <v>39141</v>
      </c>
      <c r="F230" s="848" t="n">
        <v>-20000</v>
      </c>
      <c r="G230" s="811" t="n">
        <f aca="false">0.2606+0.0443+0.0052+0.0007</f>
        <v>0.3108</v>
      </c>
      <c r="H230" s="25" t="n">
        <v>0.0269</v>
      </c>
      <c r="I230" s="43" t="n">
        <f aca="false">SUM(G230:H230)</f>
        <v>0.3377</v>
      </c>
      <c r="J230" s="10" t="n">
        <f aca="false">$F230</f>
        <v>-20000</v>
      </c>
      <c r="K230" s="43" t="n">
        <f aca="false">$G230</f>
        <v>0.3108</v>
      </c>
      <c r="L230" s="63" t="n">
        <f aca="false">J230*K230*L$7</f>
        <v>-192696</v>
      </c>
      <c r="M230" s="10" t="n">
        <f aca="false">$F230</f>
        <v>-20000</v>
      </c>
      <c r="N230" s="43" t="n">
        <f aca="false">$G230</f>
        <v>0.3108</v>
      </c>
      <c r="O230" s="63" t="n">
        <f aca="false">M230*N230*O$7</f>
        <v>-174048</v>
      </c>
      <c r="P230" s="10" t="n">
        <f aca="false">$F230</f>
        <v>-20000</v>
      </c>
      <c r="Q230" s="43" t="n">
        <f aca="false">$G230</f>
        <v>0.3108</v>
      </c>
      <c r="R230" s="63" t="n">
        <f aca="false">P230*Q230*R$7</f>
        <v>-192696</v>
      </c>
      <c r="S230" s="10" t="n">
        <f aca="false">$F230</f>
        <v>-20000</v>
      </c>
      <c r="T230" s="43" t="n">
        <f aca="false">$G230</f>
        <v>0.3108</v>
      </c>
      <c r="U230" s="63" t="n">
        <f aca="false">S230*T230*U$7</f>
        <v>-186480</v>
      </c>
      <c r="V230" s="10" t="n">
        <f aca="false">$F230</f>
        <v>-20000</v>
      </c>
      <c r="W230" s="43" t="n">
        <f aca="false">$G230</f>
        <v>0.3108</v>
      </c>
      <c r="X230" s="63" t="n">
        <f aca="false">V230*W230*X$7</f>
        <v>-192696</v>
      </c>
      <c r="Y230" s="10" t="n">
        <f aca="false">$F230</f>
        <v>-20000</v>
      </c>
      <c r="Z230" s="43" t="n">
        <f aca="false">$G230</f>
        <v>0.3108</v>
      </c>
      <c r="AA230" s="63" t="n">
        <f aca="false">Y230*Z230*AA$7</f>
        <v>-186480</v>
      </c>
      <c r="AB230" s="10" t="n">
        <f aca="false">$F230</f>
        <v>-20000</v>
      </c>
      <c r="AC230" s="43" t="n">
        <f aca="false">$G230</f>
        <v>0.3108</v>
      </c>
      <c r="AD230" s="63" t="n">
        <f aca="false">AB230*AC230*AD$7</f>
        <v>-192696</v>
      </c>
      <c r="AE230" s="10" t="n">
        <f aca="false">$F230</f>
        <v>-20000</v>
      </c>
      <c r="AF230" s="43" t="n">
        <f aca="false">$G230</f>
        <v>0.3108</v>
      </c>
      <c r="AG230" s="63" t="n">
        <f aca="false">AE230*AF230*AG$7</f>
        <v>-192696</v>
      </c>
      <c r="AH230" s="10" t="n">
        <f aca="false">$F230</f>
        <v>-20000</v>
      </c>
      <c r="AI230" s="43" t="n">
        <f aca="false">$G230</f>
        <v>0.3108</v>
      </c>
      <c r="AJ230" s="63" t="n">
        <f aca="false">AH230*AI230*AJ$7</f>
        <v>-186480</v>
      </c>
      <c r="AK230" s="10" t="n">
        <f aca="false">$F230</f>
        <v>-20000</v>
      </c>
      <c r="AL230" s="43" t="n">
        <f aca="false">$G230</f>
        <v>0.3108</v>
      </c>
      <c r="AM230" s="63" t="n">
        <f aca="false">AK230*AL230*AM$7</f>
        <v>-192696</v>
      </c>
      <c r="AN230" s="10" t="n">
        <f aca="false">$F230</f>
        <v>-20000</v>
      </c>
      <c r="AO230" s="43" t="n">
        <f aca="false">$G230-0.0443+0.0053</f>
        <v>0.2718</v>
      </c>
      <c r="AP230" s="63" t="n">
        <f aca="false">AN230*AO230*AP$7</f>
        <v>-163080</v>
      </c>
      <c r="AQ230" s="10" t="n">
        <f aca="false">$F230</f>
        <v>-20000</v>
      </c>
      <c r="AR230" s="43" t="n">
        <f aca="false">$G230-0.0443+0.0053</f>
        <v>0.2718</v>
      </c>
      <c r="AS230" s="63" t="n">
        <f aca="false">AQ230*AR230*AS$7</f>
        <v>-168516</v>
      </c>
      <c r="AT230" s="63"/>
      <c r="AV230" s="800" t="n">
        <f aca="false">AS230+AP230+AM230+AJ230+AG230+AD230+AA230+X230+U230+R230+O230+L230</f>
        <v>-2221260</v>
      </c>
      <c r="AW230" s="829"/>
      <c r="AY230" s="829"/>
      <c r="BB230" s="829"/>
    </row>
    <row r="231" customFormat="false" ht="12.75" hidden="false" customHeight="false" outlineLevel="0" collapsed="false">
      <c r="A231" s="617" t="n">
        <v>20746</v>
      </c>
      <c r="B231" s="617" t="s">
        <v>670</v>
      </c>
      <c r="C231" s="183" t="n">
        <v>2002</v>
      </c>
      <c r="D231" s="681" t="s">
        <v>513</v>
      </c>
      <c r="E231" s="95" t="n">
        <v>38835</v>
      </c>
      <c r="F231" s="615" t="n">
        <v>20000</v>
      </c>
      <c r="G231" s="93" t="n">
        <f aca="false">0.3109-0.0443</f>
        <v>0.2666</v>
      </c>
      <c r="H231" s="663" t="n">
        <v>0.0184</v>
      </c>
      <c r="I231" s="43" t="n">
        <f aca="false">SUM(G231:H231)</f>
        <v>0.285</v>
      </c>
      <c r="J231" s="10" t="n">
        <f aca="false">$F231</f>
        <v>20000</v>
      </c>
      <c r="K231" s="43" t="n">
        <f aca="false">$G231</f>
        <v>0.2666</v>
      </c>
      <c r="L231" s="63" t="n">
        <f aca="false">J231*K231*L$7</f>
        <v>165292</v>
      </c>
      <c r="M231" s="10" t="n">
        <f aca="false">$F231</f>
        <v>20000</v>
      </c>
      <c r="N231" s="43" t="n">
        <f aca="false">$G231</f>
        <v>0.2666</v>
      </c>
      <c r="O231" s="63" t="n">
        <f aca="false">M231*N231*O$7</f>
        <v>149296</v>
      </c>
      <c r="P231" s="10" t="n">
        <f aca="false">$F231</f>
        <v>20000</v>
      </c>
      <c r="Q231" s="43" t="n">
        <f aca="false">$G231</f>
        <v>0.2666</v>
      </c>
      <c r="R231" s="63" t="n">
        <f aca="false">P231*Q231*R$7</f>
        <v>165292</v>
      </c>
      <c r="S231" s="10" t="n">
        <f aca="false">$F231</f>
        <v>20000</v>
      </c>
      <c r="T231" s="43" t="n">
        <f aca="false">$G231</f>
        <v>0.2666</v>
      </c>
      <c r="U231" s="63" t="n">
        <f aca="false">S231*T231*U$7</f>
        <v>159960</v>
      </c>
      <c r="V231" s="10" t="n">
        <f aca="false">$F231</f>
        <v>20000</v>
      </c>
      <c r="W231" s="43" t="n">
        <f aca="false">$G231</f>
        <v>0.2666</v>
      </c>
      <c r="X231" s="63" t="n">
        <f aca="false">V231*W231*X$7</f>
        <v>165292</v>
      </c>
      <c r="Y231" s="10" t="n">
        <f aca="false">$F231</f>
        <v>20000</v>
      </c>
      <c r="Z231" s="43" t="n">
        <f aca="false">$G231</f>
        <v>0.2666</v>
      </c>
      <c r="AA231" s="63" t="n">
        <f aca="false">Y231*Z231*AA$7</f>
        <v>159960</v>
      </c>
      <c r="AB231" s="10" t="n">
        <f aca="false">$F231</f>
        <v>20000</v>
      </c>
      <c r="AC231" s="43" t="n">
        <f aca="false">$G231</f>
        <v>0.2666</v>
      </c>
      <c r="AD231" s="63" t="n">
        <f aca="false">AB231*AC231*AD$7</f>
        <v>165292</v>
      </c>
      <c r="AE231" s="10" t="n">
        <f aca="false">$F231</f>
        <v>20000</v>
      </c>
      <c r="AF231" s="43" t="n">
        <f aca="false">$G231</f>
        <v>0.2666</v>
      </c>
      <c r="AG231" s="63" t="n">
        <f aca="false">AE231*AF231*AG$7</f>
        <v>165292</v>
      </c>
      <c r="AH231" s="10" t="n">
        <f aca="false">$F231</f>
        <v>20000</v>
      </c>
      <c r="AI231" s="43" t="n">
        <f aca="false">$G231</f>
        <v>0.2666</v>
      </c>
      <c r="AJ231" s="63" t="n">
        <f aca="false">AH231*AI231*AJ$7</f>
        <v>159960</v>
      </c>
      <c r="AK231" s="10" t="n">
        <f aca="false">$F231</f>
        <v>20000</v>
      </c>
      <c r="AL231" s="43" t="n">
        <f aca="false">$G231</f>
        <v>0.2666</v>
      </c>
      <c r="AM231" s="63" t="n">
        <f aca="false">AK231*AL231*AM$7</f>
        <v>165292</v>
      </c>
      <c r="AN231" s="10" t="n">
        <f aca="false">$F231</f>
        <v>20000</v>
      </c>
      <c r="AO231" s="43" t="n">
        <f aca="false">$G231</f>
        <v>0.2666</v>
      </c>
      <c r="AP231" s="63" t="n">
        <f aca="false">AN231*AO231*AP$7</f>
        <v>159960</v>
      </c>
      <c r="AQ231" s="10" t="n">
        <f aca="false">$F231</f>
        <v>20000</v>
      </c>
      <c r="AR231" s="43" t="n">
        <f aca="false">$G231</f>
        <v>0.2666</v>
      </c>
      <c r="AS231" s="63" t="n">
        <f aca="false">AQ231*AR231*AS$7</f>
        <v>165292</v>
      </c>
      <c r="AT231" s="63"/>
      <c r="AU231" s="183"/>
      <c r="AV231" s="800" t="n">
        <f aca="false">AS231+AP231+AM231+AJ231+AG231+AD231+AA231+X231+U231+R231+O231+L231</f>
        <v>1946180</v>
      </c>
      <c r="AW231" s="829"/>
      <c r="AX231" s="183"/>
      <c r="AY231" s="829"/>
      <c r="AZ231" s="183"/>
      <c r="BA231" s="183"/>
      <c r="BB231" s="829"/>
      <c r="BC231" s="183"/>
      <c r="BD231" s="183"/>
      <c r="BE231" s="183"/>
      <c r="BF231" s="183"/>
      <c r="BG231" s="183"/>
    </row>
    <row r="232" customFormat="false" ht="12.75" hidden="false" customHeight="false" outlineLevel="0" collapsed="false">
      <c r="A232" s="715" t="n">
        <v>25924</v>
      </c>
      <c r="B232" s="715" t="s">
        <v>154</v>
      </c>
      <c r="C232" s="183" t="n">
        <v>2002</v>
      </c>
      <c r="D232" s="637"/>
      <c r="E232" s="830" t="n">
        <v>38837</v>
      </c>
      <c r="F232" s="839" t="n">
        <v>20000</v>
      </c>
      <c r="G232" s="43" t="n">
        <f aca="false">0.2659-0.2606</f>
        <v>0.00530000000000003</v>
      </c>
      <c r="H232" s="96" t="s">
        <v>148</v>
      </c>
      <c r="I232" s="96"/>
      <c r="J232" s="10" t="n">
        <v>0</v>
      </c>
      <c r="K232" s="43" t="n">
        <v>0</v>
      </c>
      <c r="L232" s="63" t="n">
        <v>3286</v>
      </c>
      <c r="M232" s="10" t="n">
        <v>0</v>
      </c>
      <c r="N232" s="43" t="n">
        <v>0</v>
      </c>
      <c r="O232" s="63" t="n">
        <v>2968</v>
      </c>
      <c r="P232" s="10" t="n">
        <v>0</v>
      </c>
      <c r="Q232" s="43" t="n">
        <v>0</v>
      </c>
      <c r="R232" s="63" t="n">
        <v>3286</v>
      </c>
      <c r="S232" s="10" t="n">
        <v>0</v>
      </c>
      <c r="T232" s="43" t="n">
        <v>0</v>
      </c>
      <c r="U232" s="63" t="n">
        <v>3180</v>
      </c>
      <c r="V232" s="10" t="n">
        <v>0</v>
      </c>
      <c r="W232" s="43" t="n">
        <v>0</v>
      </c>
      <c r="X232" s="63" t="n">
        <v>3286</v>
      </c>
      <c r="Y232" s="10" t="n">
        <v>0</v>
      </c>
      <c r="Z232" s="43" t="n">
        <v>0</v>
      </c>
      <c r="AA232" s="63" t="n">
        <v>3180</v>
      </c>
      <c r="AB232" s="10" t="n">
        <v>0</v>
      </c>
      <c r="AC232" s="43" t="n">
        <v>0</v>
      </c>
      <c r="AD232" s="63" t="n">
        <v>3286</v>
      </c>
      <c r="AE232" s="10" t="n">
        <v>0</v>
      </c>
      <c r="AF232" s="43" t="n">
        <v>0</v>
      </c>
      <c r="AG232" s="63" t="n">
        <v>3286</v>
      </c>
      <c r="AH232" s="10" t="n">
        <v>0</v>
      </c>
      <c r="AI232" s="43" t="n">
        <v>0</v>
      </c>
      <c r="AJ232" s="63" t="n">
        <v>3180</v>
      </c>
      <c r="AK232" s="10" t="n">
        <v>0</v>
      </c>
      <c r="AL232" s="43" t="n">
        <v>0</v>
      </c>
      <c r="AM232" s="63" t="n">
        <v>3286</v>
      </c>
      <c r="AN232" s="10" t="n">
        <v>0</v>
      </c>
      <c r="AO232" s="43" t="n">
        <v>0</v>
      </c>
      <c r="AP232" s="63" t="n">
        <v>6420</v>
      </c>
      <c r="AQ232" s="10" t="n">
        <v>0</v>
      </c>
      <c r="AR232" s="43" t="n">
        <v>0</v>
      </c>
      <c r="AS232" s="63" t="n">
        <v>6634</v>
      </c>
      <c r="AT232" s="63"/>
      <c r="AU232" s="183"/>
      <c r="AV232" s="800" t="n">
        <f aca="false">AS232+AP232+AM232+AJ232+AG232+AD232+AA232+X232+U232+R232+O232+L232</f>
        <v>45278</v>
      </c>
      <c r="AW232" s="829"/>
      <c r="AX232" s="800" t="n">
        <f aca="false">SUM(AV230:AV232)</f>
        <v>-229802</v>
      </c>
      <c r="AY232" s="829"/>
      <c r="AZ232" s="800" t="n">
        <f aca="false">(20000*304*0.0053)+(20000*61*0.0054)+(20000*365*0.0001)</f>
        <v>39542</v>
      </c>
      <c r="BA232" s="800" t="n">
        <f aca="false">20000*304*-0.0443</f>
        <v>-269344</v>
      </c>
      <c r="BB232" s="829"/>
      <c r="BC232" s="800" t="n">
        <v>0</v>
      </c>
      <c r="BD232" s="800"/>
      <c r="BE232" s="800"/>
      <c r="BF232" s="183"/>
      <c r="BG232" s="183"/>
    </row>
    <row r="233" customFormat="false" ht="12.75" hidden="false" customHeight="false" outlineLevel="0" collapsed="false">
      <c r="A233" s="842"/>
      <c r="B233" s="836"/>
      <c r="D233" s="274"/>
      <c r="E233" s="837"/>
      <c r="F233" s="848"/>
      <c r="G233" s="811"/>
      <c r="H233" s="25"/>
      <c r="J233" s="10"/>
      <c r="L233" s="63"/>
      <c r="M233" s="10"/>
      <c r="N233" s="43"/>
      <c r="O233" s="63"/>
      <c r="P233" s="10"/>
      <c r="Q233" s="43"/>
      <c r="R233" s="63"/>
      <c r="S233" s="10"/>
      <c r="T233" s="43"/>
      <c r="U233" s="63"/>
      <c r="V233" s="10"/>
      <c r="W233" s="43"/>
      <c r="X233" s="63"/>
      <c r="Y233" s="10"/>
      <c r="Z233" s="43"/>
      <c r="AA233" s="63"/>
      <c r="AB233" s="10"/>
      <c r="AC233" s="43"/>
      <c r="AD233" s="63"/>
      <c r="AE233" s="10"/>
      <c r="AF233" s="43"/>
      <c r="AG233" s="63"/>
      <c r="AH233" s="10"/>
      <c r="AI233" s="43"/>
      <c r="AJ233" s="63"/>
      <c r="AK233" s="10"/>
      <c r="AL233" s="43"/>
      <c r="AM233" s="63"/>
      <c r="AN233" s="10"/>
      <c r="AO233" s="43"/>
      <c r="AP233" s="63"/>
      <c r="AQ233" s="10"/>
      <c r="AR233" s="43"/>
      <c r="AS233" s="63"/>
      <c r="AT233" s="63"/>
      <c r="AV233" s="65"/>
      <c r="AW233" s="812"/>
      <c r="AY233" s="812"/>
      <c r="BB233" s="812"/>
      <c r="BD233" s="800"/>
      <c r="BE233" s="800"/>
    </row>
    <row r="234" customFormat="false" ht="12.75" hidden="false" customHeight="false" outlineLevel="0" collapsed="false">
      <c r="A234" s="842" t="n">
        <v>20747</v>
      </c>
      <c r="B234" s="836" t="s">
        <v>614</v>
      </c>
      <c r="C234" s="0" t="n">
        <v>2001</v>
      </c>
      <c r="D234" s="274"/>
      <c r="E234" s="837" t="n">
        <v>37315</v>
      </c>
      <c r="F234" s="848" t="n">
        <v>-10000</v>
      </c>
      <c r="G234" s="811" t="n">
        <f aca="false">0.2606+0.0369+0.003+0.0051+0.0007</f>
        <v>0.3063</v>
      </c>
      <c r="H234" s="25" t="n">
        <v>0.0269</v>
      </c>
      <c r="I234" s="43" t="n">
        <f aca="false">SUM(G234:H234)</f>
        <v>0.3332</v>
      </c>
      <c r="J234" s="10" t="n">
        <f aca="false">$F234</f>
        <v>-10000</v>
      </c>
      <c r="K234" s="43" t="n">
        <f aca="false">$G234</f>
        <v>0.3063</v>
      </c>
      <c r="L234" s="63" t="n">
        <f aca="false">J234*K234*L$7</f>
        <v>-94953</v>
      </c>
      <c r="M234" s="10" t="n">
        <f aca="false">$F234</f>
        <v>-10000</v>
      </c>
      <c r="N234" s="43" t="n">
        <f aca="false">$G234</f>
        <v>0.3063</v>
      </c>
      <c r="O234" s="63" t="n">
        <f aca="false">M234*N234*O$7</f>
        <v>-85764</v>
      </c>
      <c r="P234" s="10" t="n">
        <v>0</v>
      </c>
      <c r="Q234" s="43" t="n">
        <f aca="false">$G234</f>
        <v>0.3063</v>
      </c>
      <c r="R234" s="63" t="n">
        <f aca="false">P234*Q234*R$7</f>
        <v>0</v>
      </c>
      <c r="S234" s="10" t="n">
        <v>0</v>
      </c>
      <c r="T234" s="43" t="n">
        <f aca="false">$G234</f>
        <v>0.3063</v>
      </c>
      <c r="U234" s="63" t="n">
        <f aca="false">S234*T234*U$7</f>
        <v>0</v>
      </c>
      <c r="V234" s="10" t="n">
        <v>0</v>
      </c>
      <c r="W234" s="43" t="n">
        <f aca="false">$G234</f>
        <v>0.3063</v>
      </c>
      <c r="X234" s="63" t="n">
        <f aca="false">V234*W234*X$7</f>
        <v>0</v>
      </c>
      <c r="Y234" s="10" t="n">
        <v>0</v>
      </c>
      <c r="Z234" s="43" t="n">
        <f aca="false">$G234</f>
        <v>0.3063</v>
      </c>
      <c r="AA234" s="63" t="n">
        <f aca="false">Y234*Z234*AA$7</f>
        <v>0</v>
      </c>
      <c r="AB234" s="10" t="n">
        <v>0</v>
      </c>
      <c r="AC234" s="43" t="n">
        <f aca="false">$G234</f>
        <v>0.3063</v>
      </c>
      <c r="AD234" s="63" t="n">
        <f aca="false">AB234*AC234*AD$7</f>
        <v>0</v>
      </c>
      <c r="AE234" s="10" t="n">
        <v>0</v>
      </c>
      <c r="AF234" s="43" t="n">
        <f aca="false">$G234</f>
        <v>0.3063</v>
      </c>
      <c r="AG234" s="63" t="n">
        <f aca="false">AE234*AF234*AG$7</f>
        <v>0</v>
      </c>
      <c r="AH234" s="10" t="n">
        <v>0</v>
      </c>
      <c r="AI234" s="43" t="n">
        <f aca="false">$G234</f>
        <v>0.3063</v>
      </c>
      <c r="AJ234" s="63" t="n">
        <f aca="false">AH234*AI234*AJ$7</f>
        <v>0</v>
      </c>
      <c r="AK234" s="10" t="n">
        <v>0</v>
      </c>
      <c r="AL234" s="43" t="n">
        <f aca="false">$G234</f>
        <v>0.3063</v>
      </c>
      <c r="AM234" s="63" t="n">
        <f aca="false">AK234*AL234*AM$7</f>
        <v>0</v>
      </c>
      <c r="AN234" s="10" t="n">
        <v>0</v>
      </c>
      <c r="AO234" s="43" t="n">
        <f aca="false">$G234-0.0369+0.0053</f>
        <v>0.2747</v>
      </c>
      <c r="AP234" s="63" t="n">
        <f aca="false">AN234*AO234*AP$7</f>
        <v>0</v>
      </c>
      <c r="AQ234" s="10" t="n">
        <v>0</v>
      </c>
      <c r="AR234" s="43" t="n">
        <f aca="false">$G234-0.0369+0.0053</f>
        <v>0.2747</v>
      </c>
      <c r="AS234" s="63" t="n">
        <f aca="false">AQ234*AR234*AS$7</f>
        <v>0</v>
      </c>
      <c r="AT234" s="63"/>
      <c r="AV234" s="800" t="n">
        <f aca="false">AS234+AP234+AM234+AJ234+AG234+AD234+AA234+X234+U234+R234+O234+L234</f>
        <v>-180717</v>
      </c>
      <c r="AW234" s="829"/>
      <c r="AY234" s="829"/>
      <c r="BB234" s="829"/>
      <c r="BD234" s="800"/>
      <c r="BE234" s="800"/>
    </row>
    <row r="235" customFormat="false" ht="12.75" hidden="false" customHeight="false" outlineLevel="0" collapsed="false">
      <c r="A235" s="842" t="n">
        <v>20747</v>
      </c>
      <c r="B235" s="836" t="s">
        <v>614</v>
      </c>
      <c r="C235" s="0" t="n">
        <v>2001</v>
      </c>
      <c r="D235" s="274"/>
      <c r="E235" s="837" t="n">
        <v>37315</v>
      </c>
      <c r="F235" s="848" t="n">
        <v>-10000</v>
      </c>
      <c r="G235" s="811" t="n">
        <f aca="false">0.2606+0.0369+0.003+0.0051+0.0007</f>
        <v>0.3063</v>
      </c>
      <c r="H235" s="25" t="n">
        <v>0.0269</v>
      </c>
      <c r="I235" s="43" t="n">
        <f aca="false">SUM(G235:H235)</f>
        <v>0.3332</v>
      </c>
      <c r="J235" s="10" t="n">
        <v>0</v>
      </c>
      <c r="K235" s="43" t="n">
        <f aca="false">$G235</f>
        <v>0.3063</v>
      </c>
      <c r="L235" s="63" t="n">
        <f aca="false">J235*K235*L$7</f>
        <v>0</v>
      </c>
      <c r="M235" s="10" t="n">
        <v>0</v>
      </c>
      <c r="N235" s="43" t="n">
        <f aca="false">$G235</f>
        <v>0.3063</v>
      </c>
      <c r="O235" s="63" t="n">
        <f aca="false">M235*N235*O$7</f>
        <v>0</v>
      </c>
      <c r="P235" s="10" t="n">
        <f aca="false">$F235</f>
        <v>-10000</v>
      </c>
      <c r="Q235" s="43" t="n">
        <f aca="false">$G235</f>
        <v>0.3063</v>
      </c>
      <c r="R235" s="63" t="n">
        <f aca="false">P235*Q235*R$7</f>
        <v>-94953</v>
      </c>
      <c r="S235" s="10" t="n">
        <f aca="false">$F235</f>
        <v>-10000</v>
      </c>
      <c r="T235" s="43" t="n">
        <f aca="false">$G235</f>
        <v>0.3063</v>
      </c>
      <c r="U235" s="63" t="n">
        <f aca="false">S235*T235*U$7</f>
        <v>-91890</v>
      </c>
      <c r="V235" s="10" t="n">
        <f aca="false">$F235</f>
        <v>-10000</v>
      </c>
      <c r="W235" s="43" t="n">
        <f aca="false">$G235</f>
        <v>0.3063</v>
      </c>
      <c r="X235" s="63" t="n">
        <f aca="false">V235*W235*X$7</f>
        <v>-94953</v>
      </c>
      <c r="Y235" s="10" t="n">
        <f aca="false">$F235</f>
        <v>-10000</v>
      </c>
      <c r="Z235" s="43" t="n">
        <f aca="false">$G235</f>
        <v>0.3063</v>
      </c>
      <c r="AA235" s="63" t="n">
        <f aca="false">Y235*Z235*AA$7</f>
        <v>-91890</v>
      </c>
      <c r="AB235" s="10" t="n">
        <f aca="false">$F235</f>
        <v>-10000</v>
      </c>
      <c r="AC235" s="43" t="n">
        <f aca="false">$G235</f>
        <v>0.3063</v>
      </c>
      <c r="AD235" s="63" t="n">
        <f aca="false">AB235*AC235*AD$7</f>
        <v>-94953</v>
      </c>
      <c r="AE235" s="10" t="n">
        <f aca="false">$F235</f>
        <v>-10000</v>
      </c>
      <c r="AF235" s="43" t="n">
        <f aca="false">$G235</f>
        <v>0.3063</v>
      </c>
      <c r="AG235" s="63" t="n">
        <f aca="false">AE235*AF235*AG$7</f>
        <v>-94953</v>
      </c>
      <c r="AH235" s="10" t="n">
        <f aca="false">$F235</f>
        <v>-10000</v>
      </c>
      <c r="AI235" s="43" t="n">
        <f aca="false">$G235</f>
        <v>0.3063</v>
      </c>
      <c r="AJ235" s="63" t="n">
        <f aca="false">AH235*AI235*AJ$7</f>
        <v>-91890</v>
      </c>
      <c r="AK235" s="10" t="n">
        <f aca="false">$F235</f>
        <v>-10000</v>
      </c>
      <c r="AL235" s="43" t="n">
        <f aca="false">$G235</f>
        <v>0.3063</v>
      </c>
      <c r="AM235" s="63" t="n">
        <f aca="false">AK235*AL235*AM$7</f>
        <v>-94953</v>
      </c>
      <c r="AN235" s="10" t="n">
        <f aca="false">$F235</f>
        <v>-10000</v>
      </c>
      <c r="AO235" s="43" t="n">
        <f aca="false">$G235-0.0369+0.0053</f>
        <v>0.2747</v>
      </c>
      <c r="AP235" s="63" t="n">
        <f aca="false">AN235*AO235*AP$7</f>
        <v>-82410</v>
      </c>
      <c r="AQ235" s="10" t="n">
        <f aca="false">$F235</f>
        <v>-10000</v>
      </c>
      <c r="AR235" s="43" t="n">
        <f aca="false">$G235-0.0369+0.0053</f>
        <v>0.2747</v>
      </c>
      <c r="AS235" s="63" t="n">
        <f aca="false">AQ235*AR235*AS$7</f>
        <v>-85157</v>
      </c>
      <c r="AT235" s="63"/>
      <c r="AV235" s="800" t="n">
        <f aca="false">AS235+AP235+AM235+AJ235+AG235+AD235+AA235+X235+U235+R235+O235+L235</f>
        <v>-918002</v>
      </c>
      <c r="AW235" s="829"/>
      <c r="AX235" s="65"/>
      <c r="AY235" s="829"/>
      <c r="BB235" s="829"/>
      <c r="BD235" s="800"/>
      <c r="BE235" s="800"/>
    </row>
    <row r="236" customFormat="false" ht="12.75" hidden="false" customHeight="false" outlineLevel="0" collapsed="false">
      <c r="A236" s="617" t="n">
        <v>20747</v>
      </c>
      <c r="B236" s="617" t="s">
        <v>672</v>
      </c>
      <c r="C236" s="183" t="n">
        <v>2002</v>
      </c>
      <c r="D236" s="681" t="s">
        <v>673</v>
      </c>
      <c r="E236" s="95" t="n">
        <v>37315</v>
      </c>
      <c r="F236" s="615" t="n">
        <v>10000</v>
      </c>
      <c r="G236" s="93" t="n">
        <v>0.2683</v>
      </c>
      <c r="H236" s="663" t="n">
        <v>0.0254</v>
      </c>
      <c r="I236" s="43" t="n">
        <f aca="false">SUM(G236:H236)</f>
        <v>0.2937</v>
      </c>
      <c r="J236" s="10" t="n">
        <f aca="false">$F236</f>
        <v>10000</v>
      </c>
      <c r="K236" s="43" t="n">
        <f aca="false">$G236</f>
        <v>0.2683</v>
      </c>
      <c r="L236" s="63" t="n">
        <f aca="false">J236*K236*L$7</f>
        <v>83173</v>
      </c>
      <c r="M236" s="10" t="n">
        <f aca="false">$F236</f>
        <v>10000</v>
      </c>
      <c r="N236" s="43" t="n">
        <f aca="false">$G236</f>
        <v>0.2683</v>
      </c>
      <c r="O236" s="63" t="n">
        <f aca="false">M236*N236*O$7</f>
        <v>75124</v>
      </c>
      <c r="P236" s="10" t="n">
        <v>0</v>
      </c>
      <c r="Q236" s="43" t="n">
        <f aca="false">$G236</f>
        <v>0.2683</v>
      </c>
      <c r="R236" s="63" t="n">
        <f aca="false">P236*Q236*R$7</f>
        <v>0</v>
      </c>
      <c r="S236" s="10" t="n">
        <v>0</v>
      </c>
      <c r="T236" s="43" t="n">
        <f aca="false">$G236</f>
        <v>0.2683</v>
      </c>
      <c r="U236" s="63" t="n">
        <f aca="false">S236*T236*U$7</f>
        <v>0</v>
      </c>
      <c r="V236" s="10" t="n">
        <v>0</v>
      </c>
      <c r="W236" s="43" t="n">
        <f aca="false">$G236</f>
        <v>0.2683</v>
      </c>
      <c r="X236" s="63" t="n">
        <f aca="false">V236*W236*X$7</f>
        <v>0</v>
      </c>
      <c r="Y236" s="10" t="n">
        <v>0</v>
      </c>
      <c r="Z236" s="43" t="n">
        <f aca="false">$G236</f>
        <v>0.2683</v>
      </c>
      <c r="AA236" s="63" t="n">
        <f aca="false">Y236*Z236*AA$7</f>
        <v>0</v>
      </c>
      <c r="AB236" s="10" t="n">
        <v>0</v>
      </c>
      <c r="AC236" s="43" t="n">
        <f aca="false">$G236</f>
        <v>0.2683</v>
      </c>
      <c r="AD236" s="63" t="n">
        <f aca="false">AB236*AC236*AD$7</f>
        <v>0</v>
      </c>
      <c r="AE236" s="10" t="n">
        <v>0</v>
      </c>
      <c r="AF236" s="43" t="n">
        <f aca="false">$G236</f>
        <v>0.2683</v>
      </c>
      <c r="AG236" s="63" t="n">
        <f aca="false">AE236*AF236*AG$7</f>
        <v>0</v>
      </c>
      <c r="AH236" s="10" t="n">
        <v>0</v>
      </c>
      <c r="AI236" s="43" t="n">
        <f aca="false">$G236</f>
        <v>0.2683</v>
      </c>
      <c r="AJ236" s="63" t="n">
        <f aca="false">AH236*AI236*AJ$7</f>
        <v>0</v>
      </c>
      <c r="AK236" s="10" t="n">
        <v>0</v>
      </c>
      <c r="AL236" s="43" t="n">
        <f aca="false">$G236</f>
        <v>0.2683</v>
      </c>
      <c r="AM236" s="63" t="n">
        <f aca="false">AK236*AL236*AM$7</f>
        <v>0</v>
      </c>
      <c r="AN236" s="10" t="n">
        <v>0</v>
      </c>
      <c r="AO236" s="43" t="n">
        <f aca="false">$G236</f>
        <v>0.2683</v>
      </c>
      <c r="AP236" s="63" t="n">
        <f aca="false">AN236*AO236*AP$7</f>
        <v>0</v>
      </c>
      <c r="AQ236" s="10" t="n">
        <v>0</v>
      </c>
      <c r="AR236" s="43" t="n">
        <f aca="false">$G236</f>
        <v>0.2683</v>
      </c>
      <c r="AS236" s="63" t="n">
        <f aca="false">AQ236*AR236*AS$7</f>
        <v>0</v>
      </c>
      <c r="AT236" s="63"/>
      <c r="AU236" s="183"/>
      <c r="AV236" s="800" t="n">
        <f aca="false">AS236+AP236+AM236+AJ236+AG236+AD236+AA236+X236+U236+R236+O236+L236</f>
        <v>158297</v>
      </c>
      <c r="AW236" s="829"/>
      <c r="AX236" s="183"/>
      <c r="AY236" s="829"/>
      <c r="AZ236" s="183"/>
      <c r="BA236" s="183"/>
      <c r="BB236" s="829"/>
      <c r="BC236" s="183"/>
      <c r="BD236" s="800"/>
      <c r="BE236" s="800"/>
      <c r="BF236" s="183"/>
      <c r="BG236" s="183"/>
    </row>
    <row r="237" customFormat="false" ht="12.75" hidden="false" customHeight="false" outlineLevel="0" collapsed="false">
      <c r="A237" s="715" t="n">
        <v>20747</v>
      </c>
      <c r="B237" s="715" t="s">
        <v>147</v>
      </c>
      <c r="C237" s="183" t="n">
        <v>2002</v>
      </c>
      <c r="D237" s="637"/>
      <c r="E237" s="830" t="n">
        <v>37315</v>
      </c>
      <c r="F237" s="839" t="n">
        <v>10000</v>
      </c>
      <c r="G237" s="43" t="n">
        <f aca="false">0.2659-0.2606</f>
        <v>0.00530000000000003</v>
      </c>
      <c r="H237" s="96" t="s">
        <v>148</v>
      </c>
      <c r="I237" s="96"/>
      <c r="J237" s="10" t="n">
        <v>0</v>
      </c>
      <c r="K237" s="43" t="n">
        <v>0</v>
      </c>
      <c r="L237" s="63" t="n">
        <v>1643</v>
      </c>
      <c r="M237" s="10" t="n">
        <v>0</v>
      </c>
      <c r="N237" s="43" t="n">
        <v>0</v>
      </c>
      <c r="O237" s="63" t="n">
        <v>1484</v>
      </c>
      <c r="P237" s="10" t="n">
        <v>0</v>
      </c>
      <c r="Q237" s="43" t="n">
        <v>0</v>
      </c>
      <c r="R237" s="63" t="n">
        <v>0</v>
      </c>
      <c r="S237" s="10" t="n">
        <v>0</v>
      </c>
      <c r="T237" s="43" t="n">
        <v>0</v>
      </c>
      <c r="U237" s="63" t="n">
        <v>0</v>
      </c>
      <c r="V237" s="10" t="n">
        <v>0</v>
      </c>
      <c r="W237" s="43" t="n">
        <v>0</v>
      </c>
      <c r="X237" s="63" t="n">
        <v>0</v>
      </c>
      <c r="Y237" s="10" t="n">
        <v>0</v>
      </c>
      <c r="Z237" s="43" t="n">
        <v>0</v>
      </c>
      <c r="AA237" s="63" t="n">
        <v>0</v>
      </c>
      <c r="AB237" s="10" t="n">
        <v>0</v>
      </c>
      <c r="AC237" s="43" t="n">
        <v>0</v>
      </c>
      <c r="AD237" s="63" t="n">
        <v>0</v>
      </c>
      <c r="AE237" s="10" t="n">
        <v>0</v>
      </c>
      <c r="AF237" s="43" t="n">
        <v>0</v>
      </c>
      <c r="AG237" s="63" t="n">
        <v>0</v>
      </c>
      <c r="AH237" s="10" t="n">
        <v>0</v>
      </c>
      <c r="AI237" s="43" t="n">
        <v>0</v>
      </c>
      <c r="AJ237" s="63" t="n">
        <v>0</v>
      </c>
      <c r="AK237" s="10" t="n">
        <v>0</v>
      </c>
      <c r="AL237" s="43" t="n">
        <v>0</v>
      </c>
      <c r="AM237" s="63" t="n">
        <v>0</v>
      </c>
      <c r="AN237" s="10" t="n">
        <v>0</v>
      </c>
      <c r="AO237" s="43" t="n">
        <v>0</v>
      </c>
      <c r="AP237" s="63" t="n">
        <v>0</v>
      </c>
      <c r="AQ237" s="10" t="n">
        <v>0</v>
      </c>
      <c r="AR237" s="43" t="n">
        <v>0</v>
      </c>
      <c r="AS237" s="63" t="n">
        <v>0</v>
      </c>
      <c r="AT237" s="63"/>
      <c r="AU237" s="183"/>
      <c r="AV237" s="800" t="n">
        <f aca="false">AS237+AP237+AM237+AJ237+AG237+AD237+AA237+X237+U237+R237+O237+L237</f>
        <v>3127</v>
      </c>
      <c r="AW237" s="829"/>
      <c r="AX237" s="800" t="n">
        <f aca="false">SUM(AV234:AV237)</f>
        <v>-937295</v>
      </c>
      <c r="AY237" s="829"/>
      <c r="AZ237" s="800" t="n">
        <f aca="false">(10000*304*0.0053)+(10000*61*0.0054)-(10000*365*0.0001)</f>
        <v>19041</v>
      </c>
      <c r="BA237" s="800" t="n">
        <f aca="false">10000*304*-0.0369</f>
        <v>-112176</v>
      </c>
      <c r="BB237" s="829"/>
      <c r="BC237" s="800" t="n">
        <f aca="false">10000*365*-0.001</f>
        <v>-3650</v>
      </c>
      <c r="BD237" s="65" t="n">
        <f aca="false">AX237-AZ237-BA237-BC237</f>
        <v>-840510</v>
      </c>
      <c r="BE237" s="800"/>
      <c r="BF237" s="183"/>
      <c r="BG237" s="183"/>
    </row>
    <row r="238" customFormat="false" ht="12.75" hidden="false" customHeight="false" outlineLevel="0" collapsed="false">
      <c r="A238" s="842"/>
      <c r="B238" s="836"/>
      <c r="D238" s="274"/>
      <c r="E238" s="837"/>
      <c r="F238" s="848"/>
      <c r="G238" s="811"/>
      <c r="H238" s="25"/>
      <c r="J238" s="10"/>
      <c r="L238" s="63"/>
      <c r="M238" s="10"/>
      <c r="N238" s="43"/>
      <c r="O238" s="63"/>
      <c r="P238" s="10"/>
      <c r="Q238" s="43"/>
      <c r="R238" s="63"/>
      <c r="S238" s="10"/>
      <c r="T238" s="43"/>
      <c r="U238" s="63"/>
      <c r="V238" s="10"/>
      <c r="W238" s="43"/>
      <c r="X238" s="63"/>
      <c r="Y238" s="10"/>
      <c r="Z238" s="43"/>
      <c r="AA238" s="63"/>
      <c r="AB238" s="10"/>
      <c r="AC238" s="43"/>
      <c r="AD238" s="63"/>
      <c r="AE238" s="10"/>
      <c r="AF238" s="43"/>
      <c r="AG238" s="63"/>
      <c r="AH238" s="10"/>
      <c r="AI238" s="43"/>
      <c r="AJ238" s="63"/>
      <c r="AK238" s="10"/>
      <c r="AL238" s="43"/>
      <c r="AM238" s="63"/>
      <c r="AN238" s="10"/>
      <c r="AO238" s="43"/>
      <c r="AP238" s="63"/>
      <c r="AQ238" s="10"/>
      <c r="AR238" s="43"/>
      <c r="AS238" s="63"/>
      <c r="AT238" s="63"/>
      <c r="AV238" s="65"/>
      <c r="AW238" s="812"/>
      <c r="AY238" s="812"/>
      <c r="BB238" s="812"/>
      <c r="BD238" s="800"/>
      <c r="BE238" s="800"/>
    </row>
    <row r="239" customFormat="false" ht="12.75" hidden="false" customHeight="false" outlineLevel="0" collapsed="false">
      <c r="A239" s="842" t="n">
        <v>20748</v>
      </c>
      <c r="B239" s="836" t="s">
        <v>614</v>
      </c>
      <c r="C239" s="0" t="n">
        <v>2001</v>
      </c>
      <c r="D239" s="274"/>
      <c r="E239" s="837" t="n">
        <v>37315</v>
      </c>
      <c r="F239" s="848" t="n">
        <v>-10000</v>
      </c>
      <c r="G239" s="811" t="n">
        <f aca="false">0.2606+0.002+0.0369+0.0051+0.0007</f>
        <v>0.3053</v>
      </c>
      <c r="H239" s="25" t="n">
        <v>0.0269</v>
      </c>
      <c r="I239" s="43" t="n">
        <f aca="false">SUM(G239:H239)</f>
        <v>0.3322</v>
      </c>
      <c r="J239" s="10" t="n">
        <f aca="false">$F239</f>
        <v>-10000</v>
      </c>
      <c r="K239" s="43" t="n">
        <f aca="false">$G239</f>
        <v>0.3053</v>
      </c>
      <c r="L239" s="63" t="n">
        <f aca="false">J239*K239*L$7</f>
        <v>-94643</v>
      </c>
      <c r="M239" s="10" t="n">
        <f aca="false">$F239</f>
        <v>-10000</v>
      </c>
      <c r="N239" s="43" t="n">
        <f aca="false">$G239</f>
        <v>0.3053</v>
      </c>
      <c r="O239" s="63" t="n">
        <f aca="false">M239*N239*O$7</f>
        <v>-85484</v>
      </c>
      <c r="P239" s="10" t="n">
        <f aca="false">$F239</f>
        <v>-10000</v>
      </c>
      <c r="Q239" s="43" t="n">
        <f aca="false">$G239</f>
        <v>0.3053</v>
      </c>
      <c r="R239" s="63" t="n">
        <f aca="false">P239*Q239*R$7</f>
        <v>-94643</v>
      </c>
      <c r="S239" s="10" t="n">
        <f aca="false">$F239</f>
        <v>-10000</v>
      </c>
      <c r="T239" s="43" t="n">
        <f aca="false">$G239</f>
        <v>0.3053</v>
      </c>
      <c r="U239" s="63" t="n">
        <f aca="false">S239*T239*U$7</f>
        <v>-91590</v>
      </c>
      <c r="V239" s="10" t="n">
        <f aca="false">$F239</f>
        <v>-10000</v>
      </c>
      <c r="W239" s="43" t="n">
        <f aca="false">$G239</f>
        <v>0.3053</v>
      </c>
      <c r="X239" s="63" t="n">
        <f aca="false">V239*W239*X$7</f>
        <v>-94643</v>
      </c>
      <c r="Y239" s="10" t="n">
        <f aca="false">$F239</f>
        <v>-10000</v>
      </c>
      <c r="Z239" s="43" t="n">
        <f aca="false">$G239</f>
        <v>0.3053</v>
      </c>
      <c r="AA239" s="63" t="n">
        <f aca="false">Y239*Z239*AA$7</f>
        <v>-91590</v>
      </c>
      <c r="AB239" s="10" t="n">
        <f aca="false">$F239</f>
        <v>-10000</v>
      </c>
      <c r="AC239" s="43" t="n">
        <f aca="false">$G239</f>
        <v>0.3053</v>
      </c>
      <c r="AD239" s="63" t="n">
        <f aca="false">AB239*AC239*AD$7</f>
        <v>-94643</v>
      </c>
      <c r="AE239" s="10" t="n">
        <f aca="false">$F239</f>
        <v>-10000</v>
      </c>
      <c r="AF239" s="43" t="n">
        <f aca="false">$G239</f>
        <v>0.3053</v>
      </c>
      <c r="AG239" s="63" t="n">
        <f aca="false">AE239*AF239*AG$7</f>
        <v>-94643</v>
      </c>
      <c r="AH239" s="10" t="n">
        <f aca="false">$F239</f>
        <v>-10000</v>
      </c>
      <c r="AI239" s="43" t="n">
        <f aca="false">$G239</f>
        <v>0.3053</v>
      </c>
      <c r="AJ239" s="63" t="n">
        <f aca="false">AH239*AI239*AJ$7</f>
        <v>-91590</v>
      </c>
      <c r="AK239" s="10" t="n">
        <f aca="false">$F239</f>
        <v>-10000</v>
      </c>
      <c r="AL239" s="43" t="n">
        <f aca="false">$G239</f>
        <v>0.3053</v>
      </c>
      <c r="AM239" s="63" t="n">
        <f aca="false">AK239*AL239*AM$7</f>
        <v>-94643</v>
      </c>
      <c r="AN239" s="10" t="n">
        <f aca="false">$F239</f>
        <v>-10000</v>
      </c>
      <c r="AO239" s="43" t="n">
        <f aca="false">$G239-0.0369+0.0053</f>
        <v>0.2737</v>
      </c>
      <c r="AP239" s="63" t="n">
        <f aca="false">AN239*AO239*AP$7</f>
        <v>-82110</v>
      </c>
      <c r="AQ239" s="10" t="n">
        <f aca="false">$F239</f>
        <v>-10000</v>
      </c>
      <c r="AR239" s="43" t="n">
        <f aca="false">$G239-0.0369+0.0053</f>
        <v>0.2737</v>
      </c>
      <c r="AS239" s="63" t="n">
        <f aca="false">AQ239*AR239*AS$7</f>
        <v>-84847</v>
      </c>
      <c r="AT239" s="63"/>
      <c r="AV239" s="800" t="n">
        <f aca="false">AS239+AP239+AM239+AJ239+AG239+AD239+AA239+X239+U239+R239+O239+L239</f>
        <v>-1095069</v>
      </c>
      <c r="AW239" s="829"/>
      <c r="AY239" s="829"/>
      <c r="BB239" s="829"/>
      <c r="BD239" s="800"/>
      <c r="BE239" s="800"/>
    </row>
    <row r="240" customFormat="false" ht="12.75" hidden="false" customHeight="false" outlineLevel="0" collapsed="false">
      <c r="A240" s="617" t="n">
        <v>20748</v>
      </c>
      <c r="B240" s="617" t="s">
        <v>672</v>
      </c>
      <c r="C240" s="183" t="n">
        <v>2002</v>
      </c>
      <c r="D240" s="681" t="s">
        <v>673</v>
      </c>
      <c r="E240" s="95" t="n">
        <v>37315</v>
      </c>
      <c r="F240" s="615" t="n">
        <v>10000</v>
      </c>
      <c r="G240" s="93" t="n">
        <f aca="false">0.305-0.0369</f>
        <v>0.2681</v>
      </c>
      <c r="H240" s="663" t="n">
        <v>0.0254</v>
      </c>
      <c r="I240" s="43" t="n">
        <f aca="false">SUM(G240:H240)</f>
        <v>0.2935</v>
      </c>
      <c r="J240" s="10" t="n">
        <f aca="false">$F240</f>
        <v>10000</v>
      </c>
      <c r="K240" s="43" t="n">
        <f aca="false">$G240</f>
        <v>0.2681</v>
      </c>
      <c r="L240" s="63" t="n">
        <f aca="false">J240*K240*L$7</f>
        <v>83111</v>
      </c>
      <c r="M240" s="10" t="n">
        <f aca="false">$F240</f>
        <v>10000</v>
      </c>
      <c r="N240" s="43" t="n">
        <f aca="false">$G240</f>
        <v>0.2681</v>
      </c>
      <c r="O240" s="63" t="n">
        <f aca="false">M240*N240*O$7</f>
        <v>75068</v>
      </c>
      <c r="P240" s="10" t="n">
        <v>0</v>
      </c>
      <c r="Q240" s="43" t="n">
        <f aca="false">$G240</f>
        <v>0.2681</v>
      </c>
      <c r="R240" s="63" t="n">
        <f aca="false">P240*Q240*R$7</f>
        <v>0</v>
      </c>
      <c r="S240" s="10" t="n">
        <v>0</v>
      </c>
      <c r="T240" s="43" t="n">
        <f aca="false">$G240</f>
        <v>0.2681</v>
      </c>
      <c r="U240" s="63" t="n">
        <f aca="false">S240*T240*U$7</f>
        <v>0</v>
      </c>
      <c r="V240" s="10" t="n">
        <v>0</v>
      </c>
      <c r="W240" s="43" t="n">
        <f aca="false">$G240</f>
        <v>0.2681</v>
      </c>
      <c r="X240" s="63" t="n">
        <f aca="false">V240*W240*X$7</f>
        <v>0</v>
      </c>
      <c r="Y240" s="10" t="n">
        <v>0</v>
      </c>
      <c r="Z240" s="43" t="n">
        <f aca="false">$G240</f>
        <v>0.2681</v>
      </c>
      <c r="AA240" s="63" t="n">
        <f aca="false">Y240*Z240*AA$7</f>
        <v>0</v>
      </c>
      <c r="AB240" s="10" t="n">
        <v>0</v>
      </c>
      <c r="AC240" s="43" t="n">
        <f aca="false">$G240</f>
        <v>0.2681</v>
      </c>
      <c r="AD240" s="63" t="n">
        <f aca="false">AB240*AC240*AD$7</f>
        <v>0</v>
      </c>
      <c r="AE240" s="10" t="n">
        <v>0</v>
      </c>
      <c r="AF240" s="43" t="n">
        <f aca="false">$G240</f>
        <v>0.2681</v>
      </c>
      <c r="AG240" s="63" t="n">
        <f aca="false">AE240*AF240*AG$7</f>
        <v>0</v>
      </c>
      <c r="AH240" s="10" t="n">
        <v>0</v>
      </c>
      <c r="AI240" s="43" t="n">
        <f aca="false">$G240</f>
        <v>0.2681</v>
      </c>
      <c r="AJ240" s="63" t="n">
        <f aca="false">AH240*AI240*AJ$7</f>
        <v>0</v>
      </c>
      <c r="AK240" s="10" t="n">
        <v>0</v>
      </c>
      <c r="AL240" s="43" t="n">
        <f aca="false">$G240</f>
        <v>0.2681</v>
      </c>
      <c r="AM240" s="63" t="n">
        <f aca="false">AK240*AL240*AM$7</f>
        <v>0</v>
      </c>
      <c r="AN240" s="10" t="n">
        <v>0</v>
      </c>
      <c r="AO240" s="43" t="n">
        <f aca="false">$G240</f>
        <v>0.2681</v>
      </c>
      <c r="AP240" s="63" t="n">
        <f aca="false">AN240*AO240*AP$7</f>
        <v>0</v>
      </c>
      <c r="AQ240" s="10" t="n">
        <v>0</v>
      </c>
      <c r="AR240" s="43" t="n">
        <f aca="false">$G240</f>
        <v>0.2681</v>
      </c>
      <c r="AS240" s="63" t="n">
        <f aca="false">AQ240*AR240*AS$7</f>
        <v>0</v>
      </c>
      <c r="AT240" s="63"/>
      <c r="AU240" s="183"/>
      <c r="AV240" s="800" t="n">
        <f aca="false">AS240+AP240+AM240+AJ240+AG240+AD240+AA240+X240+U240+R240+O240+L240</f>
        <v>158179</v>
      </c>
      <c r="AW240" s="829"/>
      <c r="AX240" s="183"/>
      <c r="AY240" s="829"/>
      <c r="AZ240" s="183"/>
      <c r="BA240" s="183"/>
      <c r="BB240" s="829"/>
      <c r="BC240" s="183"/>
      <c r="BD240" s="800"/>
      <c r="BE240" s="800"/>
      <c r="BF240" s="183"/>
      <c r="BG240" s="183"/>
    </row>
    <row r="241" customFormat="false" ht="12.75" hidden="false" customHeight="false" outlineLevel="0" collapsed="false">
      <c r="A241" s="715" t="n">
        <v>20748</v>
      </c>
      <c r="B241" s="715" t="s">
        <v>147</v>
      </c>
      <c r="C241" s="183" t="n">
        <v>2002</v>
      </c>
      <c r="D241" s="637"/>
      <c r="E241" s="830" t="n">
        <v>37315</v>
      </c>
      <c r="F241" s="839" t="n">
        <v>10000</v>
      </c>
      <c r="G241" s="43" t="n">
        <f aca="false">0.2659-0.2606</f>
        <v>0.00530000000000003</v>
      </c>
      <c r="H241" s="96" t="s">
        <v>148</v>
      </c>
      <c r="I241" s="96"/>
      <c r="J241" s="10" t="n">
        <v>0</v>
      </c>
      <c r="K241" s="43" t="n">
        <v>0</v>
      </c>
      <c r="L241" s="63" t="n">
        <v>1643</v>
      </c>
      <c r="M241" s="10" t="n">
        <v>0</v>
      </c>
      <c r="N241" s="43" t="n">
        <v>0</v>
      </c>
      <c r="O241" s="63" t="n">
        <v>1484</v>
      </c>
      <c r="P241" s="10" t="n">
        <v>0</v>
      </c>
      <c r="Q241" s="43" t="n">
        <v>0</v>
      </c>
      <c r="R241" s="63" t="n">
        <v>1643</v>
      </c>
      <c r="S241" s="10" t="n">
        <v>0</v>
      </c>
      <c r="T241" s="43" t="n">
        <v>0</v>
      </c>
      <c r="U241" s="63" t="n">
        <v>1590</v>
      </c>
      <c r="V241" s="10" t="n">
        <v>0</v>
      </c>
      <c r="W241" s="43" t="n">
        <v>0</v>
      </c>
      <c r="X241" s="63" t="n">
        <v>1643</v>
      </c>
      <c r="Y241" s="10" t="n">
        <v>0</v>
      </c>
      <c r="Z241" s="43" t="n">
        <v>0</v>
      </c>
      <c r="AA241" s="63" t="n">
        <v>1590</v>
      </c>
      <c r="AB241" s="10" t="n">
        <v>0</v>
      </c>
      <c r="AC241" s="43" t="n">
        <v>0</v>
      </c>
      <c r="AD241" s="63" t="n">
        <v>1643</v>
      </c>
      <c r="AE241" s="10" t="n">
        <v>0</v>
      </c>
      <c r="AF241" s="43" t="n">
        <v>0</v>
      </c>
      <c r="AG241" s="63" t="n">
        <v>1643</v>
      </c>
      <c r="AH241" s="10" t="n">
        <v>0</v>
      </c>
      <c r="AI241" s="43" t="n">
        <v>0</v>
      </c>
      <c r="AJ241" s="63" t="n">
        <v>1590</v>
      </c>
      <c r="AK241" s="10" t="n">
        <v>0</v>
      </c>
      <c r="AL241" s="43" t="n">
        <v>0</v>
      </c>
      <c r="AM241" s="63" t="n">
        <v>1643</v>
      </c>
      <c r="AN241" s="10" t="n">
        <v>0</v>
      </c>
      <c r="AO241" s="43" t="n">
        <v>0</v>
      </c>
      <c r="AP241" s="63" t="n">
        <v>3210</v>
      </c>
      <c r="AQ241" s="10" t="n">
        <v>0</v>
      </c>
      <c r="AR241" s="43" t="n">
        <v>0</v>
      </c>
      <c r="AS241" s="63" t="n">
        <v>3317</v>
      </c>
      <c r="AT241" s="63"/>
      <c r="AU241" s="183"/>
      <c r="AV241" s="800" t="n">
        <f aca="false">AS241+AP241+AM241+AJ241+AG241+AD241+AA241+X241+U241+R241+O241+L241</f>
        <v>22639</v>
      </c>
      <c r="AW241" s="829"/>
      <c r="AX241" s="800" t="n">
        <f aca="false">SUM(AV239:AV241)</f>
        <v>-914251</v>
      </c>
      <c r="AY241" s="829"/>
      <c r="AZ241" s="800" t="n">
        <f aca="false">(10000*304*0.0053)+(10000*61*0.0054)-(10000*365*0.0003)</f>
        <v>18311</v>
      </c>
      <c r="BA241" s="800" t="n">
        <f aca="false">10000*304*-0.0369</f>
        <v>-112176</v>
      </c>
      <c r="BB241" s="829"/>
      <c r="BC241" s="800" t="n">
        <f aca="false">10000*365*-0.001</f>
        <v>-3650</v>
      </c>
      <c r="BD241" s="65" t="n">
        <f aca="false">AX241-AZ241-BA241-BC241</f>
        <v>-816736</v>
      </c>
      <c r="BE241" s="800"/>
      <c r="BF241" s="183"/>
      <c r="BG241" s="183"/>
    </row>
    <row r="242" customFormat="false" ht="12.75" hidden="false" customHeight="false" outlineLevel="0" collapsed="false">
      <c r="A242" s="842"/>
      <c r="B242" s="836"/>
      <c r="D242" s="274"/>
      <c r="E242" s="837"/>
      <c r="F242" s="848"/>
      <c r="G242" s="811"/>
      <c r="H242" s="25"/>
      <c r="J242" s="10"/>
      <c r="L242" s="63"/>
      <c r="M242" s="10"/>
      <c r="N242" s="43"/>
      <c r="O242" s="63"/>
      <c r="P242" s="10"/>
      <c r="Q242" s="43"/>
      <c r="R242" s="63"/>
      <c r="S242" s="10"/>
      <c r="T242" s="43"/>
      <c r="U242" s="63"/>
      <c r="V242" s="10"/>
      <c r="W242" s="43"/>
      <c r="X242" s="63"/>
      <c r="Y242" s="10"/>
      <c r="Z242" s="43"/>
      <c r="AA242" s="63"/>
      <c r="AB242" s="10"/>
      <c r="AC242" s="43"/>
      <c r="AD242" s="63"/>
      <c r="AE242" s="10"/>
      <c r="AF242" s="43"/>
      <c r="AG242" s="63"/>
      <c r="AH242" s="10"/>
      <c r="AI242" s="43"/>
      <c r="AJ242" s="63"/>
      <c r="AK242" s="10"/>
      <c r="AL242" s="43"/>
      <c r="AM242" s="63"/>
      <c r="AN242" s="10"/>
      <c r="AO242" s="43"/>
      <c r="AP242" s="63"/>
      <c r="AQ242" s="10"/>
      <c r="AR242" s="43"/>
      <c r="AS242" s="63"/>
      <c r="AT242" s="63"/>
      <c r="AV242" s="65"/>
      <c r="AW242" s="812"/>
      <c r="AY242" s="812"/>
      <c r="BB242" s="812"/>
      <c r="BD242" s="800"/>
      <c r="BE242" s="800"/>
    </row>
    <row r="243" customFormat="false" ht="12.75" hidden="false" customHeight="false" outlineLevel="0" collapsed="false">
      <c r="A243" s="842" t="n">
        <v>20822</v>
      </c>
      <c r="B243" s="836" t="s">
        <v>743</v>
      </c>
      <c r="C243" s="0" t="n">
        <v>2001</v>
      </c>
      <c r="D243" s="274"/>
      <c r="E243" s="837" t="n">
        <v>39141</v>
      </c>
      <c r="F243" s="848" t="n">
        <v>-25000</v>
      </c>
      <c r="G243" s="811" t="n">
        <f aca="false">0.168+0.0369+0.002+0.0026</f>
        <v>0.2095</v>
      </c>
      <c r="H243" s="25" t="n">
        <v>0.0269</v>
      </c>
      <c r="I243" s="43" t="n">
        <f aca="false">SUM(G243:H243)</f>
        <v>0.2364</v>
      </c>
      <c r="J243" s="10" t="n">
        <f aca="false">$F243</f>
        <v>-25000</v>
      </c>
      <c r="K243" s="43" t="n">
        <f aca="false">$G243</f>
        <v>0.2095</v>
      </c>
      <c r="L243" s="63" t="n">
        <f aca="false">J243*K243*L$7</f>
        <v>-162362.5</v>
      </c>
      <c r="M243" s="10" t="n">
        <f aca="false">$F243</f>
        <v>-25000</v>
      </c>
      <c r="N243" s="43" t="n">
        <f aca="false">$G243</f>
        <v>0.2095</v>
      </c>
      <c r="O243" s="63" t="n">
        <f aca="false">M243*N243*O$7</f>
        <v>-146650</v>
      </c>
      <c r="P243" s="10" t="n">
        <f aca="false">$F243</f>
        <v>-25000</v>
      </c>
      <c r="Q243" s="43" t="n">
        <f aca="false">$G243</f>
        <v>0.2095</v>
      </c>
      <c r="R243" s="63" t="n">
        <f aca="false">P243*Q243*R$7</f>
        <v>-162362.5</v>
      </c>
      <c r="S243" s="10" t="n">
        <f aca="false">$F243</f>
        <v>-25000</v>
      </c>
      <c r="T243" s="43" t="n">
        <f aca="false">$G243</f>
        <v>0.2095</v>
      </c>
      <c r="U243" s="63" t="n">
        <f aca="false">S243*T243*U$7</f>
        <v>-157125</v>
      </c>
      <c r="V243" s="10" t="n">
        <f aca="false">$F243</f>
        <v>-25000</v>
      </c>
      <c r="W243" s="43" t="n">
        <f aca="false">$G243</f>
        <v>0.2095</v>
      </c>
      <c r="X243" s="63" t="n">
        <f aca="false">V243*W243*X$7</f>
        <v>-162362.5</v>
      </c>
      <c r="Y243" s="10" t="n">
        <f aca="false">$F243</f>
        <v>-25000</v>
      </c>
      <c r="Z243" s="43" t="n">
        <f aca="false">$G243</f>
        <v>0.2095</v>
      </c>
      <c r="AA243" s="63" t="n">
        <f aca="false">Y243*Z243*AA$7</f>
        <v>-157125</v>
      </c>
      <c r="AB243" s="10" t="n">
        <f aca="false">$F243</f>
        <v>-25000</v>
      </c>
      <c r="AC243" s="43" t="n">
        <f aca="false">$G243</f>
        <v>0.2095</v>
      </c>
      <c r="AD243" s="63" t="n">
        <f aca="false">AB243*AC243*AD$7</f>
        <v>-162362.5</v>
      </c>
      <c r="AE243" s="10" t="n">
        <f aca="false">$F243</f>
        <v>-25000</v>
      </c>
      <c r="AF243" s="43" t="n">
        <f aca="false">$G243</f>
        <v>0.2095</v>
      </c>
      <c r="AG243" s="63" t="n">
        <f aca="false">AE243*AF243*AG$7</f>
        <v>-162362.5</v>
      </c>
      <c r="AH243" s="10" t="n">
        <f aca="false">$F243</f>
        <v>-25000</v>
      </c>
      <c r="AI243" s="43" t="n">
        <f aca="false">$G243</f>
        <v>0.2095</v>
      </c>
      <c r="AJ243" s="63" t="n">
        <f aca="false">AH243*AI243*AJ$7</f>
        <v>-157125</v>
      </c>
      <c r="AK243" s="10" t="n">
        <f aca="false">$F243</f>
        <v>-25000</v>
      </c>
      <c r="AL243" s="43" t="n">
        <f aca="false">$G243</f>
        <v>0.2095</v>
      </c>
      <c r="AM243" s="63" t="n">
        <f aca="false">AK243*AL243*AM$7</f>
        <v>-162362.5</v>
      </c>
      <c r="AN243" s="10" t="n">
        <f aca="false">$F243</f>
        <v>-25000</v>
      </c>
      <c r="AO243" s="43" t="n">
        <f aca="false">$G243-0.0369+0.0035</f>
        <v>0.1761</v>
      </c>
      <c r="AP243" s="63" t="n">
        <f aca="false">AN243*AO243*AP$7</f>
        <v>-132075</v>
      </c>
      <c r="AQ243" s="10" t="n">
        <f aca="false">$F243</f>
        <v>-25000</v>
      </c>
      <c r="AR243" s="43" t="n">
        <f aca="false">$G243-0.0369+0.0035</f>
        <v>0.1761</v>
      </c>
      <c r="AS243" s="63" t="n">
        <f aca="false">AQ243*AR243*AS$7</f>
        <v>-136477.5</v>
      </c>
      <c r="AT243" s="63"/>
      <c r="AV243" s="800" t="n">
        <f aca="false">AS243+AP243+AM243+AJ243+AG243+AD243+AA243+X243+U243+R243+O243+L243</f>
        <v>-1860752.5</v>
      </c>
      <c r="AW243" s="829"/>
      <c r="AY243" s="829"/>
      <c r="BB243" s="829"/>
      <c r="BD243" s="800"/>
      <c r="BE243" s="800"/>
    </row>
    <row r="244" customFormat="false" ht="12.75" hidden="false" customHeight="false" outlineLevel="0" collapsed="false">
      <c r="A244" s="617" t="n">
        <v>20822</v>
      </c>
      <c r="B244" s="617" t="s">
        <v>676</v>
      </c>
      <c r="C244" s="183" t="n">
        <v>2002</v>
      </c>
      <c r="D244" s="681" t="s">
        <v>673</v>
      </c>
      <c r="E244" s="95" t="n">
        <v>39141</v>
      </c>
      <c r="F244" s="615" t="n">
        <v>25000</v>
      </c>
      <c r="G244" s="93" t="n">
        <f aca="false">0.2096-0.0369</f>
        <v>0.1727</v>
      </c>
      <c r="H244" s="663" t="n">
        <v>0.0254</v>
      </c>
      <c r="I244" s="43" t="n">
        <f aca="false">SUM(G244:H244)</f>
        <v>0.1981</v>
      </c>
      <c r="J244" s="10" t="n">
        <f aca="false">$F244</f>
        <v>25000</v>
      </c>
      <c r="K244" s="43" t="n">
        <f aca="false">$G244</f>
        <v>0.1727</v>
      </c>
      <c r="L244" s="63" t="n">
        <f aca="false">J244*K244*L$7</f>
        <v>133842.5</v>
      </c>
      <c r="M244" s="10" t="n">
        <f aca="false">$F244</f>
        <v>25000</v>
      </c>
      <c r="N244" s="43" t="n">
        <f aca="false">$G244</f>
        <v>0.1727</v>
      </c>
      <c r="O244" s="63" t="n">
        <f aca="false">M244*N244*O$7</f>
        <v>120890</v>
      </c>
      <c r="P244" s="10" t="n">
        <f aca="false">$F244</f>
        <v>25000</v>
      </c>
      <c r="Q244" s="43" t="n">
        <f aca="false">$G244</f>
        <v>0.1727</v>
      </c>
      <c r="R244" s="63" t="n">
        <f aca="false">P244*Q244*R$7</f>
        <v>133842.5</v>
      </c>
      <c r="S244" s="10" t="n">
        <f aca="false">$F244</f>
        <v>25000</v>
      </c>
      <c r="T244" s="43" t="n">
        <f aca="false">$G244</f>
        <v>0.1727</v>
      </c>
      <c r="U244" s="63" t="n">
        <f aca="false">S244*T244*U$7</f>
        <v>129525</v>
      </c>
      <c r="V244" s="10" t="n">
        <f aca="false">$F244</f>
        <v>25000</v>
      </c>
      <c r="W244" s="43" t="n">
        <f aca="false">$G244</f>
        <v>0.1727</v>
      </c>
      <c r="X244" s="63" t="n">
        <f aca="false">V244*W244*X$7</f>
        <v>133842.5</v>
      </c>
      <c r="Y244" s="10" t="n">
        <f aca="false">$F244</f>
        <v>25000</v>
      </c>
      <c r="Z244" s="43" t="n">
        <f aca="false">$G244</f>
        <v>0.1727</v>
      </c>
      <c r="AA244" s="63" t="n">
        <f aca="false">Y244*Z244*AA$7</f>
        <v>129525</v>
      </c>
      <c r="AB244" s="10" t="n">
        <f aca="false">$F244</f>
        <v>25000</v>
      </c>
      <c r="AC244" s="43" t="n">
        <f aca="false">$G244</f>
        <v>0.1727</v>
      </c>
      <c r="AD244" s="63" t="n">
        <f aca="false">AB244*AC244*AD$7</f>
        <v>133842.5</v>
      </c>
      <c r="AE244" s="10" t="n">
        <f aca="false">$F244</f>
        <v>25000</v>
      </c>
      <c r="AF244" s="43" t="n">
        <f aca="false">$G244</f>
        <v>0.1727</v>
      </c>
      <c r="AG244" s="63" t="n">
        <f aca="false">AE244*AF244*AG$7</f>
        <v>133842.5</v>
      </c>
      <c r="AH244" s="10" t="n">
        <f aca="false">$F244</f>
        <v>25000</v>
      </c>
      <c r="AI244" s="43" t="n">
        <f aca="false">$G244</f>
        <v>0.1727</v>
      </c>
      <c r="AJ244" s="63" t="n">
        <f aca="false">AH244*AI244*AJ$7</f>
        <v>129525</v>
      </c>
      <c r="AK244" s="10" t="n">
        <f aca="false">$F244</f>
        <v>25000</v>
      </c>
      <c r="AL244" s="43" t="n">
        <f aca="false">$G244</f>
        <v>0.1727</v>
      </c>
      <c r="AM244" s="63" t="n">
        <f aca="false">AK244*AL244*AM$7</f>
        <v>133842.5</v>
      </c>
      <c r="AN244" s="10" t="n">
        <f aca="false">$F244</f>
        <v>25000</v>
      </c>
      <c r="AO244" s="43" t="n">
        <f aca="false">$G244</f>
        <v>0.1727</v>
      </c>
      <c r="AP244" s="63" t="n">
        <f aca="false">AN244*AO244*AP$7</f>
        <v>129525</v>
      </c>
      <c r="AQ244" s="10" t="n">
        <f aca="false">$F244</f>
        <v>25000</v>
      </c>
      <c r="AR244" s="43" t="n">
        <f aca="false">$G244</f>
        <v>0.1727</v>
      </c>
      <c r="AS244" s="63" t="n">
        <f aca="false">AQ244*AR244*AS$7</f>
        <v>133842.5</v>
      </c>
      <c r="AT244" s="63"/>
      <c r="AU244" s="183"/>
      <c r="AV244" s="800" t="n">
        <f aca="false">AS244+AP244+AM244+AJ244+AG244+AD244+AA244+X244+U244+R244+O244+L244</f>
        <v>1575887.5</v>
      </c>
      <c r="AW244" s="829"/>
      <c r="AX244" s="183"/>
      <c r="AY244" s="829"/>
      <c r="AZ244" s="183"/>
      <c r="BA244" s="183"/>
      <c r="BB244" s="829"/>
      <c r="BC244" s="183"/>
      <c r="BD244" s="800"/>
      <c r="BE244" s="800"/>
      <c r="BF244" s="183"/>
      <c r="BG244" s="183"/>
    </row>
    <row r="245" customFormat="false" ht="12.75" hidden="false" customHeight="false" outlineLevel="0" collapsed="false">
      <c r="A245" s="715" t="n">
        <v>20822</v>
      </c>
      <c r="B245" s="715" t="s">
        <v>155</v>
      </c>
      <c r="C245" s="183" t="n">
        <v>2002</v>
      </c>
      <c r="D245" s="637"/>
      <c r="E245" s="830" t="n">
        <v>39141</v>
      </c>
      <c r="F245" s="839" t="n">
        <v>25000</v>
      </c>
      <c r="G245" s="43" t="n">
        <f aca="false">0.1715-0.1681</f>
        <v>0.00340000000000001</v>
      </c>
      <c r="H245" s="96" t="s">
        <v>148</v>
      </c>
      <c r="I245" s="96"/>
      <c r="J245" s="10" t="n">
        <v>0</v>
      </c>
      <c r="K245" s="43" t="n">
        <v>0</v>
      </c>
      <c r="L245" s="63" t="n">
        <v>2635</v>
      </c>
      <c r="M245" s="10" t="n">
        <v>0</v>
      </c>
      <c r="N245" s="43" t="n">
        <v>0</v>
      </c>
      <c r="O245" s="63" t="n">
        <v>2380</v>
      </c>
      <c r="P245" s="10" t="n">
        <v>0</v>
      </c>
      <c r="Q245" s="43" t="n">
        <v>0</v>
      </c>
      <c r="R245" s="63" t="n">
        <v>2635</v>
      </c>
      <c r="S245" s="10" t="n">
        <v>0</v>
      </c>
      <c r="T245" s="43" t="n">
        <v>0</v>
      </c>
      <c r="U245" s="63" t="n">
        <v>2550</v>
      </c>
      <c r="V245" s="10" t="n">
        <v>0</v>
      </c>
      <c r="W245" s="43" t="n">
        <v>0</v>
      </c>
      <c r="X245" s="63" t="n">
        <v>2635</v>
      </c>
      <c r="Y245" s="10" t="n">
        <v>0</v>
      </c>
      <c r="Z245" s="43" t="n">
        <v>0</v>
      </c>
      <c r="AA245" s="63" t="n">
        <v>2550</v>
      </c>
      <c r="AB245" s="10" t="n">
        <v>0</v>
      </c>
      <c r="AC245" s="43" t="n">
        <v>0</v>
      </c>
      <c r="AD245" s="63" t="n">
        <v>2635</v>
      </c>
      <c r="AE245" s="10" t="n">
        <v>0</v>
      </c>
      <c r="AF245" s="43" t="n">
        <v>0</v>
      </c>
      <c r="AG245" s="63" t="n">
        <v>2635</v>
      </c>
      <c r="AH245" s="10" t="n">
        <v>0</v>
      </c>
      <c r="AI245" s="43" t="n">
        <v>0</v>
      </c>
      <c r="AJ245" s="63" t="n">
        <v>2550</v>
      </c>
      <c r="AK245" s="10" t="n">
        <v>0</v>
      </c>
      <c r="AL245" s="43" t="n">
        <v>0</v>
      </c>
      <c r="AM245" s="63" t="n">
        <v>2635</v>
      </c>
      <c r="AN245" s="10" t="n">
        <v>0</v>
      </c>
      <c r="AO245" s="43" t="n">
        <v>0</v>
      </c>
      <c r="AP245" s="63" t="n">
        <v>8025</v>
      </c>
      <c r="AQ245" s="10" t="n">
        <v>0</v>
      </c>
      <c r="AR245" s="43" t="n">
        <v>0</v>
      </c>
      <c r="AS245" s="63" t="n">
        <v>8292</v>
      </c>
      <c r="AT245" s="63"/>
      <c r="AU245" s="183"/>
      <c r="AV245" s="800" t="n">
        <f aca="false">AS245+AP245+AM245+AJ245+AG245+AD245+AA245+X245+U245+R245+O245+L245</f>
        <v>42157</v>
      </c>
      <c r="AW245" s="829"/>
      <c r="AX245" s="800" t="n">
        <f aca="false">SUM(AV243:AV245)</f>
        <v>-242708</v>
      </c>
      <c r="AY245" s="829"/>
      <c r="AZ245" s="800" t="n">
        <f aca="false">(25000*304*0.0034)+(25000*61*0.0066)+(25000*365*0.0012)</f>
        <v>46855</v>
      </c>
      <c r="BA245" s="800" t="n">
        <f aca="false">25000*304*-0.0369</f>
        <v>-280440</v>
      </c>
      <c r="BB245" s="829"/>
      <c r="BC245" s="800" t="n">
        <f aca="false">25000*365*-0.001</f>
        <v>-9125</v>
      </c>
      <c r="BD245" s="800"/>
      <c r="BE245" s="800"/>
      <c r="BF245" s="183"/>
      <c r="BG245" s="183"/>
    </row>
    <row r="246" customFormat="false" ht="12.75" hidden="false" customHeight="false" outlineLevel="0" collapsed="false">
      <c r="A246" s="842"/>
      <c r="B246" s="836"/>
      <c r="D246" s="274"/>
      <c r="E246" s="837"/>
      <c r="F246" s="848"/>
      <c r="G246" s="811"/>
      <c r="H246" s="25"/>
      <c r="J246" s="10"/>
      <c r="L246" s="63"/>
      <c r="M246" s="10"/>
      <c r="N246" s="43"/>
      <c r="O246" s="63"/>
      <c r="P246" s="10"/>
      <c r="Q246" s="43"/>
      <c r="R246" s="63"/>
      <c r="S246" s="10"/>
      <c r="T246" s="43"/>
      <c r="U246" s="63"/>
      <c r="V246" s="10"/>
      <c r="W246" s="43"/>
      <c r="X246" s="63"/>
      <c r="Y246" s="10"/>
      <c r="Z246" s="43"/>
      <c r="AA246" s="63"/>
      <c r="AB246" s="10"/>
      <c r="AC246" s="43"/>
      <c r="AD246" s="63"/>
      <c r="AE246" s="10"/>
      <c r="AF246" s="43"/>
      <c r="AG246" s="63"/>
      <c r="AH246" s="10"/>
      <c r="AI246" s="43"/>
      <c r="AJ246" s="63"/>
      <c r="AK246" s="10"/>
      <c r="AL246" s="43"/>
      <c r="AM246" s="63"/>
      <c r="AN246" s="10"/>
      <c r="AO246" s="43"/>
      <c r="AP246" s="63"/>
      <c r="AQ246" s="10"/>
      <c r="AR246" s="43"/>
      <c r="AS246" s="63"/>
      <c r="AT246" s="63"/>
      <c r="AV246" s="65"/>
      <c r="AW246" s="812"/>
      <c r="AY246" s="812"/>
      <c r="BB246" s="812"/>
      <c r="BD246" s="800"/>
      <c r="BE246" s="800"/>
    </row>
    <row r="247" customFormat="false" ht="12.75" hidden="false" customHeight="false" outlineLevel="0" collapsed="false">
      <c r="A247" s="842" t="n">
        <v>26678</v>
      </c>
      <c r="B247" s="836" t="s">
        <v>744</v>
      </c>
      <c r="C247" s="0" t="n">
        <v>2001</v>
      </c>
      <c r="D247" s="274"/>
      <c r="E247" s="837" t="n">
        <v>39172</v>
      </c>
      <c r="F247" s="848" t="n">
        <v>-25000</v>
      </c>
      <c r="G247" s="811" t="n">
        <f aca="false">0.2605+0.003+0.0443+0.0051+0.0007</f>
        <v>0.3136</v>
      </c>
      <c r="H247" s="25" t="n">
        <v>0.0269</v>
      </c>
      <c r="I247" s="43" t="n">
        <f aca="false">SUM(G247:H247)</f>
        <v>0.3405</v>
      </c>
      <c r="J247" s="10" t="n">
        <f aca="false">$F247</f>
        <v>-25000</v>
      </c>
      <c r="K247" s="43" t="n">
        <f aca="false">$G247</f>
        <v>0.3136</v>
      </c>
      <c r="L247" s="63" t="n">
        <f aca="false">J247*K247*L$7</f>
        <v>-243040</v>
      </c>
      <c r="M247" s="10" t="n">
        <f aca="false">$F247</f>
        <v>-25000</v>
      </c>
      <c r="N247" s="43" t="n">
        <f aca="false">$G247</f>
        <v>0.3136</v>
      </c>
      <c r="O247" s="63" t="n">
        <f aca="false">M247*N247*O$7</f>
        <v>-219520</v>
      </c>
      <c r="P247" s="10" t="n">
        <f aca="false">$F247</f>
        <v>-25000</v>
      </c>
      <c r="Q247" s="43" t="n">
        <f aca="false">$G247</f>
        <v>0.3136</v>
      </c>
      <c r="R247" s="63" t="n">
        <f aca="false">P247*Q247*R$7</f>
        <v>-243040</v>
      </c>
      <c r="S247" s="10" t="n">
        <f aca="false">$F247</f>
        <v>-25000</v>
      </c>
      <c r="T247" s="43" t="n">
        <f aca="false">$G247</f>
        <v>0.3136</v>
      </c>
      <c r="U247" s="63" t="n">
        <f aca="false">S247*T247*U$7</f>
        <v>-235200</v>
      </c>
      <c r="V247" s="10" t="n">
        <f aca="false">$F247</f>
        <v>-25000</v>
      </c>
      <c r="W247" s="43" t="n">
        <f aca="false">$G247</f>
        <v>0.3136</v>
      </c>
      <c r="X247" s="63" t="n">
        <f aca="false">V247*W247*X$7</f>
        <v>-243040</v>
      </c>
      <c r="Y247" s="10" t="n">
        <f aca="false">$F247</f>
        <v>-25000</v>
      </c>
      <c r="Z247" s="43" t="n">
        <f aca="false">$G247</f>
        <v>0.3136</v>
      </c>
      <c r="AA247" s="63" t="n">
        <f aca="false">Y247*Z247*AA$7</f>
        <v>-235200</v>
      </c>
      <c r="AB247" s="10" t="n">
        <f aca="false">$F247</f>
        <v>-25000</v>
      </c>
      <c r="AC247" s="43" t="n">
        <f aca="false">$G247</f>
        <v>0.3136</v>
      </c>
      <c r="AD247" s="63" t="n">
        <f aca="false">AB247*AC247*AD$7</f>
        <v>-243040</v>
      </c>
      <c r="AE247" s="10" t="n">
        <f aca="false">$F247</f>
        <v>-25000</v>
      </c>
      <c r="AF247" s="43" t="n">
        <f aca="false">$G247</f>
        <v>0.3136</v>
      </c>
      <c r="AG247" s="63" t="n">
        <f aca="false">AE247*AF247*AG$7</f>
        <v>-243040</v>
      </c>
      <c r="AH247" s="10" t="n">
        <f aca="false">$F247</f>
        <v>-25000</v>
      </c>
      <c r="AI247" s="43" t="n">
        <f aca="false">$G247</f>
        <v>0.3136</v>
      </c>
      <c r="AJ247" s="63" t="n">
        <f aca="false">AH247*AI247*AJ$7</f>
        <v>-235200</v>
      </c>
      <c r="AK247" s="10" t="n">
        <f aca="false">$F247</f>
        <v>-25000</v>
      </c>
      <c r="AL247" s="43" t="n">
        <f aca="false">$G247</f>
        <v>0.3136</v>
      </c>
      <c r="AM247" s="63" t="n">
        <f aca="false">AK247*AL247*AM$7</f>
        <v>-243040</v>
      </c>
      <c r="AN247" s="10" t="n">
        <f aca="false">$F247</f>
        <v>-25000</v>
      </c>
      <c r="AO247" s="43" t="n">
        <f aca="false">$G247-0.0443+0.0053</f>
        <v>0.2746</v>
      </c>
      <c r="AP247" s="63" t="n">
        <f aca="false">AN247*AO247*AP$7</f>
        <v>-205950</v>
      </c>
      <c r="AQ247" s="10" t="n">
        <f aca="false">$F247</f>
        <v>-25000</v>
      </c>
      <c r="AR247" s="43" t="n">
        <f aca="false">$G247-0.0443+0.0053</f>
        <v>0.2746</v>
      </c>
      <c r="AS247" s="63" t="n">
        <f aca="false">AQ247*AR247*AS$7</f>
        <v>-212815</v>
      </c>
      <c r="AT247" s="63"/>
      <c r="AV247" s="800" t="n">
        <f aca="false">AS247+AP247+AM247+AJ247+AG247+AD247+AA247+X247+U247+R247+O247+L247</f>
        <v>-2802125</v>
      </c>
      <c r="AW247" s="829"/>
      <c r="AY247" s="829"/>
      <c r="BB247" s="829"/>
      <c r="BD247" s="800"/>
      <c r="BE247" s="800"/>
    </row>
    <row r="248" customFormat="false" ht="12.75" hidden="false" customHeight="false" outlineLevel="0" collapsed="false">
      <c r="A248" s="617" t="n">
        <v>26678</v>
      </c>
      <c r="B248" s="620" t="s">
        <v>626</v>
      </c>
      <c r="C248" s="183" t="n">
        <v>2002</v>
      </c>
      <c r="D248" s="681" t="s">
        <v>673</v>
      </c>
      <c r="E248" s="95" t="n">
        <v>39172</v>
      </c>
      <c r="F248" s="615" t="n">
        <v>25000</v>
      </c>
      <c r="G248" s="93" t="n">
        <v>0.2671</v>
      </c>
      <c r="H248" s="663" t="n">
        <v>0.0254</v>
      </c>
      <c r="I248" s="43" t="n">
        <f aca="false">SUM(G248:H248)</f>
        <v>0.2925</v>
      </c>
      <c r="J248" s="10" t="n">
        <f aca="false">$F248</f>
        <v>25000</v>
      </c>
      <c r="K248" s="43" t="n">
        <f aca="false">$G248</f>
        <v>0.2671</v>
      </c>
      <c r="L248" s="63" t="n">
        <f aca="false">J248*K248*L$7</f>
        <v>207002.5</v>
      </c>
      <c r="M248" s="10" t="n">
        <f aca="false">$F248</f>
        <v>25000</v>
      </c>
      <c r="N248" s="43" t="n">
        <f aca="false">$G248</f>
        <v>0.2671</v>
      </c>
      <c r="O248" s="63" t="n">
        <f aca="false">M248*N248*O$7</f>
        <v>186970</v>
      </c>
      <c r="P248" s="10" t="n">
        <f aca="false">$F248</f>
        <v>25000</v>
      </c>
      <c r="Q248" s="43" t="n">
        <f aca="false">$G248</f>
        <v>0.2671</v>
      </c>
      <c r="R248" s="63" t="n">
        <f aca="false">P248*Q248*R$7</f>
        <v>207002.5</v>
      </c>
      <c r="S248" s="10" t="n">
        <f aca="false">$F248</f>
        <v>25000</v>
      </c>
      <c r="T248" s="43" t="n">
        <f aca="false">$G248</f>
        <v>0.2671</v>
      </c>
      <c r="U248" s="63" t="n">
        <f aca="false">S248*T248*U$7</f>
        <v>200325</v>
      </c>
      <c r="V248" s="10" t="n">
        <f aca="false">$F248</f>
        <v>25000</v>
      </c>
      <c r="W248" s="43" t="n">
        <f aca="false">$G248</f>
        <v>0.2671</v>
      </c>
      <c r="X248" s="63" t="n">
        <f aca="false">V248*W248*X$7</f>
        <v>207002.5</v>
      </c>
      <c r="Y248" s="10" t="n">
        <f aca="false">$F248</f>
        <v>25000</v>
      </c>
      <c r="Z248" s="43" t="n">
        <f aca="false">$G248</f>
        <v>0.2671</v>
      </c>
      <c r="AA248" s="63" t="n">
        <f aca="false">Y248*Z248*AA$7</f>
        <v>200325</v>
      </c>
      <c r="AB248" s="10" t="n">
        <f aca="false">$F248</f>
        <v>25000</v>
      </c>
      <c r="AC248" s="43" t="n">
        <f aca="false">$G248</f>
        <v>0.2671</v>
      </c>
      <c r="AD248" s="63" t="n">
        <f aca="false">AB248*AC248*AD$7</f>
        <v>207002.5</v>
      </c>
      <c r="AE248" s="10" t="n">
        <f aca="false">$F248</f>
        <v>25000</v>
      </c>
      <c r="AF248" s="43" t="n">
        <f aca="false">$G248</f>
        <v>0.2671</v>
      </c>
      <c r="AG248" s="63" t="n">
        <f aca="false">AE248*AF248*AG$7</f>
        <v>207002.5</v>
      </c>
      <c r="AH248" s="10" t="n">
        <f aca="false">$F248</f>
        <v>25000</v>
      </c>
      <c r="AI248" s="43" t="n">
        <f aca="false">$G248</f>
        <v>0.2671</v>
      </c>
      <c r="AJ248" s="63" t="n">
        <f aca="false">AH248*AI248*AJ$7</f>
        <v>200325</v>
      </c>
      <c r="AK248" s="10" t="n">
        <f aca="false">$F248</f>
        <v>25000</v>
      </c>
      <c r="AL248" s="43" t="n">
        <f aca="false">$G248</f>
        <v>0.2671</v>
      </c>
      <c r="AM248" s="63" t="n">
        <f aca="false">AK248*AL248*AM$7</f>
        <v>207002.5</v>
      </c>
      <c r="AN248" s="10" t="n">
        <f aca="false">$F248</f>
        <v>25000</v>
      </c>
      <c r="AO248" s="43" t="n">
        <f aca="false">$G248</f>
        <v>0.2671</v>
      </c>
      <c r="AP248" s="63" t="n">
        <f aca="false">AN248*AO248*AP$7</f>
        <v>200325</v>
      </c>
      <c r="AQ248" s="10" t="n">
        <f aca="false">$F248</f>
        <v>25000</v>
      </c>
      <c r="AR248" s="43" t="n">
        <f aca="false">$G248</f>
        <v>0.2671</v>
      </c>
      <c r="AS248" s="63" t="n">
        <f aca="false">AQ248*AR248*AS$7</f>
        <v>207002.5</v>
      </c>
      <c r="AT248" s="63"/>
      <c r="AU248" s="183"/>
      <c r="AV248" s="800" t="n">
        <f aca="false">AS248+AP248+AM248+AJ248+AG248+AD248+AA248+X248+U248+R248+O248+L248</f>
        <v>2437287.5</v>
      </c>
      <c r="AW248" s="829"/>
      <c r="AX248" s="183"/>
      <c r="AY248" s="829"/>
      <c r="AZ248" s="183"/>
      <c r="BA248" s="183"/>
      <c r="BB248" s="829"/>
      <c r="BC248" s="183"/>
      <c r="BD248" s="800"/>
      <c r="BE248" s="800"/>
      <c r="BF248" s="183"/>
      <c r="BG248" s="183"/>
    </row>
    <row r="249" customFormat="false" ht="12.75" hidden="false" customHeight="false" outlineLevel="0" collapsed="false">
      <c r="A249" s="715" t="n">
        <v>26678</v>
      </c>
      <c r="B249" s="715" t="s">
        <v>152</v>
      </c>
      <c r="C249" s="183" t="n">
        <v>2002</v>
      </c>
      <c r="D249" s="637"/>
      <c r="E249" s="830" t="n">
        <v>39172</v>
      </c>
      <c r="F249" s="839" t="n">
        <v>25000</v>
      </c>
      <c r="G249" s="43" t="n">
        <f aca="false">0.2659-0.2606</f>
        <v>0.00530000000000003</v>
      </c>
      <c r="H249" s="96" t="s">
        <v>148</v>
      </c>
      <c r="I249" s="96"/>
      <c r="J249" s="10" t="n">
        <v>0</v>
      </c>
      <c r="K249" s="43" t="n">
        <v>0</v>
      </c>
      <c r="L249" s="63" t="n">
        <v>4108</v>
      </c>
      <c r="M249" s="10" t="n">
        <v>0</v>
      </c>
      <c r="N249" s="43" t="n">
        <v>0</v>
      </c>
      <c r="O249" s="63" t="n">
        <v>3710</v>
      </c>
      <c r="P249" s="10" t="n">
        <v>0</v>
      </c>
      <c r="Q249" s="43" t="n">
        <v>0</v>
      </c>
      <c r="R249" s="63" t="n">
        <v>4108</v>
      </c>
      <c r="S249" s="10" t="n">
        <v>0</v>
      </c>
      <c r="T249" s="43" t="n">
        <v>0</v>
      </c>
      <c r="U249" s="63" t="n">
        <v>3975</v>
      </c>
      <c r="V249" s="10" t="n">
        <v>0</v>
      </c>
      <c r="W249" s="43" t="n">
        <v>0</v>
      </c>
      <c r="X249" s="63" t="n">
        <v>4108</v>
      </c>
      <c r="Y249" s="10" t="n">
        <v>0</v>
      </c>
      <c r="Z249" s="43" t="n">
        <v>0</v>
      </c>
      <c r="AA249" s="63" t="n">
        <v>3975</v>
      </c>
      <c r="AB249" s="10" t="n">
        <v>0</v>
      </c>
      <c r="AC249" s="43" t="n">
        <v>0</v>
      </c>
      <c r="AD249" s="63" t="n">
        <v>4108</v>
      </c>
      <c r="AE249" s="10" t="n">
        <v>0</v>
      </c>
      <c r="AF249" s="43" t="n">
        <v>0</v>
      </c>
      <c r="AG249" s="63" t="n">
        <v>4108</v>
      </c>
      <c r="AH249" s="10" t="n">
        <v>0</v>
      </c>
      <c r="AI249" s="43" t="n">
        <v>0</v>
      </c>
      <c r="AJ249" s="63" t="n">
        <v>3975</v>
      </c>
      <c r="AK249" s="10" t="n">
        <v>0</v>
      </c>
      <c r="AL249" s="43" t="n">
        <v>0</v>
      </c>
      <c r="AM249" s="63" t="n">
        <v>4108</v>
      </c>
      <c r="AN249" s="10" t="n">
        <v>0</v>
      </c>
      <c r="AO249" s="43" t="n">
        <v>0</v>
      </c>
      <c r="AP249" s="63" t="n">
        <v>8025</v>
      </c>
      <c r="AQ249" s="10" t="n">
        <v>0</v>
      </c>
      <c r="AR249" s="43" t="n">
        <v>0</v>
      </c>
      <c r="AS249" s="63" t="n">
        <v>8292</v>
      </c>
      <c r="AT249" s="63"/>
      <c r="AU249" s="183"/>
      <c r="AV249" s="800" t="n">
        <f aca="false">AS249+AP249+AM249+AJ249+AG249+AD249+AA249+X249+U249+R249+O249+L249</f>
        <v>56600</v>
      </c>
      <c r="AW249" s="829"/>
      <c r="AX249" s="800" t="n">
        <f aca="false">SUM(AV247:AV249)</f>
        <v>-308237.5</v>
      </c>
      <c r="AY249" s="829"/>
      <c r="AZ249" s="800" t="n">
        <f aca="false">(25000*304*0.0053)+(25000*61*0.0054)-(25000*365*0.0012)</f>
        <v>37565</v>
      </c>
      <c r="BA249" s="800" t="n">
        <f aca="false">25000*304*-0.0443</f>
        <v>-336680</v>
      </c>
      <c r="BB249" s="829"/>
      <c r="BC249" s="800" t="n">
        <f aca="false">25000*365*-0.001</f>
        <v>-9125</v>
      </c>
      <c r="BD249" s="800"/>
      <c r="BE249" s="800"/>
      <c r="BF249" s="183"/>
      <c r="BG249" s="183"/>
    </row>
    <row r="250" customFormat="false" ht="12.75" hidden="false" customHeight="false" outlineLevel="0" collapsed="false">
      <c r="A250" s="842"/>
      <c r="B250" s="836"/>
      <c r="D250" s="274"/>
      <c r="E250" s="837"/>
      <c r="F250" s="848"/>
      <c r="G250" s="811"/>
      <c r="H250" s="25"/>
      <c r="J250" s="10"/>
      <c r="L250" s="63"/>
      <c r="M250" s="10"/>
      <c r="N250" s="43"/>
      <c r="O250" s="63"/>
      <c r="P250" s="10"/>
      <c r="Q250" s="43"/>
      <c r="R250" s="63"/>
      <c r="S250" s="10"/>
      <c r="T250" s="43"/>
      <c r="U250" s="63"/>
      <c r="V250" s="10"/>
      <c r="W250" s="43"/>
      <c r="X250" s="63"/>
      <c r="Y250" s="10"/>
      <c r="Z250" s="43"/>
      <c r="AA250" s="63"/>
      <c r="AB250" s="10"/>
      <c r="AC250" s="43"/>
      <c r="AD250" s="63"/>
      <c r="AE250" s="10"/>
      <c r="AF250" s="43"/>
      <c r="AG250" s="63"/>
      <c r="AH250" s="10"/>
      <c r="AI250" s="43"/>
      <c r="AJ250" s="63"/>
      <c r="AK250" s="10"/>
      <c r="AL250" s="43"/>
      <c r="AM250" s="63"/>
      <c r="AN250" s="10"/>
      <c r="AO250" s="43"/>
      <c r="AP250" s="63"/>
      <c r="AQ250" s="10"/>
      <c r="AR250" s="43"/>
      <c r="AS250" s="63"/>
      <c r="AT250" s="63"/>
      <c r="AV250" s="65"/>
      <c r="AW250" s="812"/>
      <c r="AY250" s="812"/>
      <c r="BB250" s="812"/>
      <c r="BD250" s="800"/>
      <c r="BE250" s="800"/>
    </row>
    <row r="251" customFormat="false" ht="12.75" hidden="false" customHeight="false" outlineLevel="0" collapsed="false">
      <c r="A251" s="842" t="n">
        <v>26372</v>
      </c>
      <c r="B251" s="836" t="s">
        <v>745</v>
      </c>
      <c r="C251" s="0" t="n">
        <v>2001</v>
      </c>
      <c r="D251" s="274"/>
      <c r="E251" s="837" t="n">
        <v>39172</v>
      </c>
      <c r="F251" s="848" t="n">
        <v>-25000</v>
      </c>
      <c r="G251" s="811" t="n">
        <f aca="false">0.2605+0.003+0.0443+0.0051+0.0007</f>
        <v>0.3136</v>
      </c>
      <c r="H251" s="25" t="n">
        <v>0.0269</v>
      </c>
      <c r="I251" s="43" t="n">
        <f aca="false">SUM(G251:H251)</f>
        <v>0.3405</v>
      </c>
      <c r="J251" s="10" t="n">
        <f aca="false">$F251</f>
        <v>-25000</v>
      </c>
      <c r="K251" s="43" t="n">
        <f aca="false">$G251</f>
        <v>0.3136</v>
      </c>
      <c r="L251" s="63" t="n">
        <f aca="false">J251*K251*L$7</f>
        <v>-243040</v>
      </c>
      <c r="M251" s="10" t="n">
        <f aca="false">$F251</f>
        <v>-25000</v>
      </c>
      <c r="N251" s="43" t="n">
        <f aca="false">$G251</f>
        <v>0.3136</v>
      </c>
      <c r="O251" s="63" t="n">
        <f aca="false">M251*N251*O$7</f>
        <v>-219520</v>
      </c>
      <c r="P251" s="10" t="n">
        <f aca="false">$F251</f>
        <v>-25000</v>
      </c>
      <c r="Q251" s="43" t="n">
        <f aca="false">$G251</f>
        <v>0.3136</v>
      </c>
      <c r="R251" s="63" t="n">
        <f aca="false">P251*Q251*R$7</f>
        <v>-243040</v>
      </c>
      <c r="S251" s="10" t="n">
        <f aca="false">$F251</f>
        <v>-25000</v>
      </c>
      <c r="T251" s="43" t="n">
        <f aca="false">$G251</f>
        <v>0.3136</v>
      </c>
      <c r="U251" s="63" t="n">
        <f aca="false">S251*T251*U$7</f>
        <v>-235200</v>
      </c>
      <c r="V251" s="10" t="n">
        <f aca="false">$F251</f>
        <v>-25000</v>
      </c>
      <c r="W251" s="43" t="n">
        <f aca="false">$G251</f>
        <v>0.3136</v>
      </c>
      <c r="X251" s="63" t="n">
        <f aca="false">V251*W251*X$7</f>
        <v>-243040</v>
      </c>
      <c r="Y251" s="10" t="n">
        <f aca="false">$F251</f>
        <v>-25000</v>
      </c>
      <c r="Z251" s="43" t="n">
        <f aca="false">$G251</f>
        <v>0.3136</v>
      </c>
      <c r="AA251" s="63" t="n">
        <f aca="false">Y251*Z251*AA$7</f>
        <v>-235200</v>
      </c>
      <c r="AB251" s="10" t="n">
        <f aca="false">$F251</f>
        <v>-25000</v>
      </c>
      <c r="AC251" s="43" t="n">
        <f aca="false">$G251</f>
        <v>0.3136</v>
      </c>
      <c r="AD251" s="63" t="n">
        <f aca="false">AB251*AC251*AD$7</f>
        <v>-243040</v>
      </c>
      <c r="AE251" s="10" t="n">
        <f aca="false">$F251</f>
        <v>-25000</v>
      </c>
      <c r="AF251" s="43" t="n">
        <f aca="false">$G251</f>
        <v>0.3136</v>
      </c>
      <c r="AG251" s="63" t="n">
        <f aca="false">AE251*AF251*AG$7</f>
        <v>-243040</v>
      </c>
      <c r="AH251" s="10" t="n">
        <f aca="false">$F251</f>
        <v>-25000</v>
      </c>
      <c r="AI251" s="43" t="n">
        <f aca="false">$G251</f>
        <v>0.3136</v>
      </c>
      <c r="AJ251" s="63" t="n">
        <f aca="false">AH251*AI251*AJ$7</f>
        <v>-235200</v>
      </c>
      <c r="AK251" s="10" t="n">
        <f aca="false">$F251</f>
        <v>-25000</v>
      </c>
      <c r="AL251" s="43" t="n">
        <f aca="false">$G251</f>
        <v>0.3136</v>
      </c>
      <c r="AM251" s="63" t="n">
        <f aca="false">AK251*AL251*AM$7</f>
        <v>-243040</v>
      </c>
      <c r="AN251" s="10" t="n">
        <f aca="false">$F251</f>
        <v>-25000</v>
      </c>
      <c r="AO251" s="43" t="n">
        <f aca="false">$G251-0.0443+0.0053</f>
        <v>0.2746</v>
      </c>
      <c r="AP251" s="63" t="n">
        <f aca="false">AN251*AO251*AP$7</f>
        <v>-205950</v>
      </c>
      <c r="AQ251" s="10" t="n">
        <f aca="false">$F251</f>
        <v>-25000</v>
      </c>
      <c r="AR251" s="43" t="n">
        <f aca="false">$G251-0.0443+0.0053</f>
        <v>0.2746</v>
      </c>
      <c r="AS251" s="63" t="n">
        <f aca="false">AQ251*AR251*AS$7</f>
        <v>-212815</v>
      </c>
      <c r="AT251" s="63"/>
      <c r="AV251" s="800" t="n">
        <f aca="false">AS251+AP251+AM251+AJ251+AG251+AD251+AA251+X251+U251+R251+O251+L251</f>
        <v>-2802125</v>
      </c>
      <c r="AW251" s="829"/>
      <c r="AY251" s="829"/>
      <c r="BB251" s="829"/>
      <c r="BD251" s="800"/>
      <c r="BE251" s="800"/>
    </row>
    <row r="252" customFormat="false" ht="12.75" hidden="false" customHeight="false" outlineLevel="0" collapsed="false">
      <c r="A252" s="617" t="n">
        <v>26372</v>
      </c>
      <c r="B252" s="620" t="s">
        <v>624</v>
      </c>
      <c r="C252" s="183" t="n">
        <v>2002</v>
      </c>
      <c r="D252" s="681" t="s">
        <v>673</v>
      </c>
      <c r="E252" s="95" t="n">
        <v>39172</v>
      </c>
      <c r="F252" s="615" t="n">
        <v>25000</v>
      </c>
      <c r="G252" s="93" t="n">
        <v>0.2684</v>
      </c>
      <c r="H252" s="663" t="n">
        <v>0.0254</v>
      </c>
      <c r="I252" s="43" t="n">
        <f aca="false">SUM(G252:H252)</f>
        <v>0.2938</v>
      </c>
      <c r="J252" s="10" t="n">
        <f aca="false">$F252</f>
        <v>25000</v>
      </c>
      <c r="K252" s="43" t="n">
        <f aca="false">$G252</f>
        <v>0.2684</v>
      </c>
      <c r="L252" s="63" t="n">
        <f aca="false">J252*K252*L$7</f>
        <v>208010</v>
      </c>
      <c r="M252" s="10" t="n">
        <f aca="false">$F252</f>
        <v>25000</v>
      </c>
      <c r="N252" s="43" t="n">
        <f aca="false">$G252</f>
        <v>0.2684</v>
      </c>
      <c r="O252" s="63" t="n">
        <f aca="false">M252*N252*O$7</f>
        <v>187880</v>
      </c>
      <c r="P252" s="10" t="n">
        <f aca="false">$F252</f>
        <v>25000</v>
      </c>
      <c r="Q252" s="43" t="n">
        <f aca="false">$G252</f>
        <v>0.2684</v>
      </c>
      <c r="R252" s="63" t="n">
        <f aca="false">P252*Q252*R$7</f>
        <v>208010</v>
      </c>
      <c r="S252" s="10" t="n">
        <f aca="false">$F252</f>
        <v>25000</v>
      </c>
      <c r="T252" s="43" t="n">
        <f aca="false">$G252</f>
        <v>0.2684</v>
      </c>
      <c r="U252" s="63" t="n">
        <f aca="false">S252*T252*U$7</f>
        <v>201300</v>
      </c>
      <c r="V252" s="10" t="n">
        <f aca="false">$F252</f>
        <v>25000</v>
      </c>
      <c r="W252" s="43" t="n">
        <f aca="false">$G252</f>
        <v>0.2684</v>
      </c>
      <c r="X252" s="63" t="n">
        <f aca="false">V252*W252*X$7</f>
        <v>208010</v>
      </c>
      <c r="Y252" s="10" t="n">
        <f aca="false">$F252</f>
        <v>25000</v>
      </c>
      <c r="Z252" s="43" t="n">
        <f aca="false">$G252</f>
        <v>0.2684</v>
      </c>
      <c r="AA252" s="63" t="n">
        <f aca="false">Y252*Z252*AA$7</f>
        <v>201300</v>
      </c>
      <c r="AB252" s="10" t="n">
        <f aca="false">$F252</f>
        <v>25000</v>
      </c>
      <c r="AC252" s="43" t="n">
        <f aca="false">$G252</f>
        <v>0.2684</v>
      </c>
      <c r="AD252" s="63" t="n">
        <f aca="false">AB252*AC252*AD$7</f>
        <v>208010</v>
      </c>
      <c r="AE252" s="10" t="n">
        <f aca="false">$F252</f>
        <v>25000</v>
      </c>
      <c r="AF252" s="43" t="n">
        <f aca="false">$G252</f>
        <v>0.2684</v>
      </c>
      <c r="AG252" s="63" t="n">
        <f aca="false">AE252*AF252*AG$7</f>
        <v>208010</v>
      </c>
      <c r="AH252" s="10" t="n">
        <f aca="false">$F252</f>
        <v>25000</v>
      </c>
      <c r="AI252" s="43" t="n">
        <f aca="false">$G252</f>
        <v>0.2684</v>
      </c>
      <c r="AJ252" s="63" t="n">
        <f aca="false">AH252*AI252*AJ$7</f>
        <v>201300</v>
      </c>
      <c r="AK252" s="10" t="n">
        <f aca="false">$F252</f>
        <v>25000</v>
      </c>
      <c r="AL252" s="43" t="n">
        <f aca="false">$G252</f>
        <v>0.2684</v>
      </c>
      <c r="AM252" s="63" t="n">
        <f aca="false">AK252*AL252*AM$7</f>
        <v>208010</v>
      </c>
      <c r="AN252" s="10" t="n">
        <f aca="false">$F252</f>
        <v>25000</v>
      </c>
      <c r="AO252" s="43" t="n">
        <f aca="false">$G252</f>
        <v>0.2684</v>
      </c>
      <c r="AP252" s="63" t="n">
        <f aca="false">AN252*AO252*AP$7</f>
        <v>201300</v>
      </c>
      <c r="AQ252" s="10" t="n">
        <f aca="false">$F252</f>
        <v>25000</v>
      </c>
      <c r="AR252" s="43" t="n">
        <f aca="false">$G252</f>
        <v>0.2684</v>
      </c>
      <c r="AS252" s="63" t="n">
        <f aca="false">AQ252*AR252*AS$7</f>
        <v>208010</v>
      </c>
      <c r="AT252" s="63"/>
      <c r="AU252" s="183"/>
      <c r="AV252" s="800" t="n">
        <f aca="false">AS252+AP252+AM252+AJ252+AG252+AD252+AA252+X252+U252+R252+O252+L252</f>
        <v>2449150</v>
      </c>
      <c r="AW252" s="829"/>
      <c r="AX252" s="183"/>
      <c r="AY252" s="829"/>
      <c r="AZ252" s="183"/>
      <c r="BA252" s="183"/>
      <c r="BB252" s="829"/>
      <c r="BC252" s="183"/>
      <c r="BD252" s="800"/>
      <c r="BE252" s="800"/>
      <c r="BF252" s="183"/>
      <c r="BG252" s="183"/>
    </row>
    <row r="253" customFormat="false" ht="12.75" hidden="false" customHeight="false" outlineLevel="0" collapsed="false">
      <c r="A253" s="715" t="n">
        <v>26372</v>
      </c>
      <c r="B253" s="715" t="s">
        <v>153</v>
      </c>
      <c r="C253" s="183" t="n">
        <v>2002</v>
      </c>
      <c r="D253" s="637"/>
      <c r="E253" s="830" t="n">
        <v>39172</v>
      </c>
      <c r="F253" s="839" t="n">
        <v>25000</v>
      </c>
      <c r="G253" s="43" t="n">
        <f aca="false">0.2659-0.2606</f>
        <v>0.00530000000000003</v>
      </c>
      <c r="H253" s="96" t="s">
        <v>148</v>
      </c>
      <c r="I253" s="96"/>
      <c r="J253" s="10" t="n">
        <v>0</v>
      </c>
      <c r="K253" s="43" t="n">
        <v>0</v>
      </c>
      <c r="L253" s="63" t="n">
        <v>4108</v>
      </c>
      <c r="M253" s="10" t="n">
        <v>0</v>
      </c>
      <c r="N253" s="43" t="n">
        <v>0</v>
      </c>
      <c r="O253" s="63" t="n">
        <v>3710</v>
      </c>
      <c r="P253" s="10" t="n">
        <v>0</v>
      </c>
      <c r="Q253" s="43" t="n">
        <v>0</v>
      </c>
      <c r="R253" s="63" t="n">
        <v>4108</v>
      </c>
      <c r="S253" s="10" t="n">
        <v>0</v>
      </c>
      <c r="T253" s="43" t="n">
        <v>0</v>
      </c>
      <c r="U253" s="63" t="n">
        <v>3975</v>
      </c>
      <c r="V253" s="10" t="n">
        <v>0</v>
      </c>
      <c r="W253" s="43" t="n">
        <v>0</v>
      </c>
      <c r="X253" s="63" t="n">
        <v>4108</v>
      </c>
      <c r="Y253" s="10" t="n">
        <v>0</v>
      </c>
      <c r="Z253" s="43" t="n">
        <v>0</v>
      </c>
      <c r="AA253" s="63" t="n">
        <v>3975</v>
      </c>
      <c r="AB253" s="10" t="n">
        <v>0</v>
      </c>
      <c r="AC253" s="43" t="n">
        <v>0</v>
      </c>
      <c r="AD253" s="63" t="n">
        <v>4108</v>
      </c>
      <c r="AE253" s="10" t="n">
        <v>0</v>
      </c>
      <c r="AF253" s="43" t="n">
        <v>0</v>
      </c>
      <c r="AG253" s="63" t="n">
        <v>4108</v>
      </c>
      <c r="AH253" s="10" t="n">
        <v>0</v>
      </c>
      <c r="AI253" s="43" t="n">
        <v>0</v>
      </c>
      <c r="AJ253" s="63" t="n">
        <v>3975</v>
      </c>
      <c r="AK253" s="10" t="n">
        <v>0</v>
      </c>
      <c r="AL253" s="43" t="n">
        <v>0</v>
      </c>
      <c r="AM253" s="63" t="n">
        <v>4108</v>
      </c>
      <c r="AN253" s="10" t="n">
        <v>0</v>
      </c>
      <c r="AO253" s="43" t="n">
        <v>0</v>
      </c>
      <c r="AP253" s="63" t="n">
        <v>8025</v>
      </c>
      <c r="AQ253" s="10" t="n">
        <v>0</v>
      </c>
      <c r="AR253" s="43" t="n">
        <v>0</v>
      </c>
      <c r="AS253" s="63" t="n">
        <v>8292</v>
      </c>
      <c r="AT253" s="63"/>
      <c r="AU253" s="183"/>
      <c r="AV253" s="800" t="n">
        <f aca="false">AS253+AP253+AM253+AJ253+AG253+AD253+AA253+X253+U253+R253+O253+L253</f>
        <v>56600</v>
      </c>
      <c r="AW253" s="829"/>
      <c r="AX253" s="800" t="n">
        <f aca="false">SUM(AV251:AV253)</f>
        <v>-296375</v>
      </c>
      <c r="AY253" s="829"/>
      <c r="AZ253" s="800" t="n">
        <f aca="false">(25000*304*0.0053)+(25000*61*0.0054)+(25000*365*0.0001)</f>
        <v>49427.5</v>
      </c>
      <c r="BA253" s="800" t="n">
        <f aca="false">25000*304*-0.0443</f>
        <v>-336680</v>
      </c>
      <c r="BB253" s="829"/>
      <c r="BC253" s="800" t="n">
        <f aca="false">25000*365*-0.001</f>
        <v>-9125</v>
      </c>
      <c r="BD253" s="800"/>
      <c r="BE253" s="800"/>
      <c r="BF253" s="183"/>
      <c r="BG253" s="183"/>
    </row>
    <row r="254" customFormat="false" ht="12.75" hidden="false" customHeight="false" outlineLevel="0" collapsed="false">
      <c r="A254" s="842"/>
      <c r="B254" s="836"/>
      <c r="D254" s="274"/>
      <c r="E254" s="837"/>
      <c r="F254" s="848"/>
      <c r="G254" s="811"/>
      <c r="H254" s="25"/>
      <c r="J254" s="10"/>
      <c r="L254" s="63"/>
      <c r="M254" s="10"/>
      <c r="N254" s="43"/>
      <c r="O254" s="63"/>
      <c r="P254" s="10"/>
      <c r="Q254" s="43"/>
      <c r="R254" s="63"/>
      <c r="S254" s="10"/>
      <c r="T254" s="43"/>
      <c r="U254" s="63"/>
      <c r="V254" s="10"/>
      <c r="W254" s="43"/>
      <c r="X254" s="63"/>
      <c r="Y254" s="10"/>
      <c r="Z254" s="43"/>
      <c r="AA254" s="63"/>
      <c r="AB254" s="10"/>
      <c r="AC254" s="43"/>
      <c r="AD254" s="63"/>
      <c r="AE254" s="10"/>
      <c r="AF254" s="43"/>
      <c r="AG254" s="63"/>
      <c r="AH254" s="10"/>
      <c r="AI254" s="43"/>
      <c r="AJ254" s="63"/>
      <c r="AK254" s="10"/>
      <c r="AL254" s="43"/>
      <c r="AM254" s="63"/>
      <c r="AN254" s="10"/>
      <c r="AO254" s="43"/>
      <c r="AP254" s="63"/>
      <c r="AQ254" s="10"/>
      <c r="AR254" s="43"/>
      <c r="AS254" s="63"/>
      <c r="AT254" s="63"/>
      <c r="AV254" s="65"/>
      <c r="AW254" s="812"/>
      <c r="AY254" s="812"/>
      <c r="BB254" s="812"/>
      <c r="BD254" s="800"/>
      <c r="BE254" s="800"/>
    </row>
    <row r="255" customFormat="false" ht="12.75" hidden="false" customHeight="false" outlineLevel="0" collapsed="false">
      <c r="A255" s="842" t="n">
        <v>21165</v>
      </c>
      <c r="B255" s="836" t="s">
        <v>151</v>
      </c>
      <c r="C255" s="0" t="n">
        <v>2001</v>
      </c>
      <c r="D255" s="274"/>
      <c r="E255" s="837" t="n">
        <v>39172</v>
      </c>
      <c r="F255" s="848" t="n">
        <v>-150000</v>
      </c>
      <c r="G255" s="811" t="n">
        <f aca="false">0.2605+0.003+0.0443+0.005+0.0007</f>
        <v>0.3135</v>
      </c>
      <c r="H255" s="25" t="n">
        <v>0.0269</v>
      </c>
      <c r="I255" s="43" t="n">
        <f aca="false">SUM(G255:H255)</f>
        <v>0.3404</v>
      </c>
      <c r="J255" s="10" t="n">
        <f aca="false">$F255</f>
        <v>-150000</v>
      </c>
      <c r="K255" s="43" t="n">
        <f aca="false">$G255</f>
        <v>0.3135</v>
      </c>
      <c r="L255" s="63" t="n">
        <f aca="false">J255*K255*L$7</f>
        <v>-1457775</v>
      </c>
      <c r="M255" s="10" t="n">
        <f aca="false">$F255</f>
        <v>-150000</v>
      </c>
      <c r="N255" s="43" t="n">
        <f aca="false">$G255</f>
        <v>0.3135</v>
      </c>
      <c r="O255" s="63" t="n">
        <f aca="false">M255*N255*O$7</f>
        <v>-1316700</v>
      </c>
      <c r="P255" s="10" t="n">
        <f aca="false">$F255</f>
        <v>-150000</v>
      </c>
      <c r="Q255" s="43" t="n">
        <f aca="false">$G255</f>
        <v>0.3135</v>
      </c>
      <c r="R255" s="63" t="n">
        <f aca="false">P255*Q255*R$7</f>
        <v>-1457775</v>
      </c>
      <c r="S255" s="10" t="n">
        <f aca="false">$F255</f>
        <v>-150000</v>
      </c>
      <c r="T255" s="43" t="n">
        <f aca="false">$G255</f>
        <v>0.3135</v>
      </c>
      <c r="U255" s="63" t="n">
        <f aca="false">S255*T255*U$7</f>
        <v>-1410750</v>
      </c>
      <c r="V255" s="10" t="n">
        <f aca="false">$F255</f>
        <v>-150000</v>
      </c>
      <c r="W255" s="43" t="n">
        <f aca="false">$G255</f>
        <v>0.3135</v>
      </c>
      <c r="X255" s="63" t="n">
        <f aca="false">V255*W255*X$7</f>
        <v>-1457775</v>
      </c>
      <c r="Y255" s="10" t="n">
        <f aca="false">$F255</f>
        <v>-150000</v>
      </c>
      <c r="Z255" s="43" t="n">
        <f aca="false">$G255</f>
        <v>0.3135</v>
      </c>
      <c r="AA255" s="63" t="n">
        <f aca="false">Y255*Z255*AA$7</f>
        <v>-1410750</v>
      </c>
      <c r="AB255" s="10" t="n">
        <f aca="false">$F255</f>
        <v>-150000</v>
      </c>
      <c r="AC255" s="43" t="n">
        <f aca="false">$G255</f>
        <v>0.3135</v>
      </c>
      <c r="AD255" s="63" t="n">
        <f aca="false">AB255*AC255*AD$7</f>
        <v>-1457775</v>
      </c>
      <c r="AE255" s="10" t="n">
        <f aca="false">$F255</f>
        <v>-150000</v>
      </c>
      <c r="AF255" s="43" t="n">
        <f aca="false">$G255</f>
        <v>0.3135</v>
      </c>
      <c r="AG255" s="63" t="n">
        <f aca="false">AE255*AF255*AG$7</f>
        <v>-1457775</v>
      </c>
      <c r="AH255" s="10" t="n">
        <f aca="false">$F255</f>
        <v>-150000</v>
      </c>
      <c r="AI255" s="43" t="n">
        <f aca="false">$G255</f>
        <v>0.3135</v>
      </c>
      <c r="AJ255" s="63" t="n">
        <f aca="false">AH255*AI255*AJ$7</f>
        <v>-1410750</v>
      </c>
      <c r="AK255" s="10" t="n">
        <f aca="false">$F255</f>
        <v>-150000</v>
      </c>
      <c r="AL255" s="43" t="n">
        <f aca="false">$G255</f>
        <v>0.3135</v>
      </c>
      <c r="AM255" s="63" t="n">
        <f aca="false">AK255*AL255*AM$7</f>
        <v>-1457775</v>
      </c>
      <c r="AN255" s="10" t="n">
        <f aca="false">$F255</f>
        <v>-150000</v>
      </c>
      <c r="AO255" s="43" t="n">
        <f aca="false">$G255-0.0443+0.0053</f>
        <v>0.2745</v>
      </c>
      <c r="AP255" s="63" t="n">
        <f aca="false">AN255*AO255*AP$7</f>
        <v>-1235250</v>
      </c>
      <c r="AQ255" s="10" t="n">
        <f aca="false">$F255</f>
        <v>-150000</v>
      </c>
      <c r="AR255" s="43" t="n">
        <f aca="false">$G255-0.0443+0.0053</f>
        <v>0.2745</v>
      </c>
      <c r="AS255" s="63" t="n">
        <f aca="false">AQ255*AR255*AS$7</f>
        <v>-1276425</v>
      </c>
      <c r="AT255" s="63"/>
      <c r="AV255" s="800" t="n">
        <f aca="false">AS255+AP255+AM255+AJ255+AG255+AD255+AA255+X255+U255+R255+O255+L255</f>
        <v>-16807275</v>
      </c>
      <c r="AW255" s="829"/>
      <c r="AY255" s="829"/>
      <c r="BB255" s="829"/>
      <c r="BD255" s="800"/>
      <c r="BE255" s="800"/>
    </row>
    <row r="256" customFormat="false" ht="12.75" hidden="false" customHeight="false" outlineLevel="0" collapsed="false">
      <c r="A256" s="617" t="n">
        <v>21165</v>
      </c>
      <c r="B256" s="617" t="s">
        <v>675</v>
      </c>
      <c r="C256" s="183" t="n">
        <v>2002</v>
      </c>
      <c r="D256" s="681" t="s">
        <v>673</v>
      </c>
      <c r="E256" s="95" t="n">
        <v>39172</v>
      </c>
      <c r="F256" s="615" t="n">
        <v>150000</v>
      </c>
      <c r="G256" s="93" t="n">
        <v>0.2685</v>
      </c>
      <c r="H256" s="663" t="n">
        <v>0.0254</v>
      </c>
      <c r="I256" s="43" t="n">
        <f aca="false">SUM(G256:H256)</f>
        <v>0.2939</v>
      </c>
      <c r="J256" s="10" t="n">
        <f aca="false">$F256</f>
        <v>150000</v>
      </c>
      <c r="K256" s="43" t="n">
        <f aca="false">$G256</f>
        <v>0.2685</v>
      </c>
      <c r="L256" s="63" t="n">
        <f aca="false">J256*K256*L$7</f>
        <v>1248525</v>
      </c>
      <c r="M256" s="10" t="n">
        <f aca="false">$F256</f>
        <v>150000</v>
      </c>
      <c r="N256" s="43" t="n">
        <f aca="false">$G256</f>
        <v>0.2685</v>
      </c>
      <c r="O256" s="63" t="n">
        <f aca="false">M256*N256*O$7</f>
        <v>1127700</v>
      </c>
      <c r="P256" s="10" t="n">
        <f aca="false">$F256</f>
        <v>150000</v>
      </c>
      <c r="Q256" s="43" t="n">
        <f aca="false">$G256</f>
        <v>0.2685</v>
      </c>
      <c r="R256" s="63" t="n">
        <f aca="false">P256*Q256*R$7</f>
        <v>1248525</v>
      </c>
      <c r="S256" s="10" t="n">
        <f aca="false">$F256</f>
        <v>150000</v>
      </c>
      <c r="T256" s="43" t="n">
        <f aca="false">$G256</f>
        <v>0.2685</v>
      </c>
      <c r="U256" s="63" t="n">
        <f aca="false">S256*T256*U$7</f>
        <v>1208250</v>
      </c>
      <c r="V256" s="10" t="n">
        <f aca="false">$F256</f>
        <v>150000</v>
      </c>
      <c r="W256" s="43" t="n">
        <f aca="false">$G256</f>
        <v>0.2685</v>
      </c>
      <c r="X256" s="63" t="n">
        <f aca="false">V256*W256*X$7</f>
        <v>1248525</v>
      </c>
      <c r="Y256" s="10" t="n">
        <f aca="false">$F256</f>
        <v>150000</v>
      </c>
      <c r="Z256" s="43" t="n">
        <f aca="false">$G256</f>
        <v>0.2685</v>
      </c>
      <c r="AA256" s="63" t="n">
        <f aca="false">Y256*Z256*AA$7</f>
        <v>1208250</v>
      </c>
      <c r="AB256" s="10" t="n">
        <f aca="false">$F256</f>
        <v>150000</v>
      </c>
      <c r="AC256" s="43" t="n">
        <f aca="false">$G256</f>
        <v>0.2685</v>
      </c>
      <c r="AD256" s="63" t="n">
        <f aca="false">AB256*AC256*AD$7</f>
        <v>1248525</v>
      </c>
      <c r="AE256" s="10" t="n">
        <f aca="false">$F256</f>
        <v>150000</v>
      </c>
      <c r="AF256" s="43" t="n">
        <f aca="false">$G256</f>
        <v>0.2685</v>
      </c>
      <c r="AG256" s="63" t="n">
        <f aca="false">AE256*AF256*AG$7</f>
        <v>1248525</v>
      </c>
      <c r="AH256" s="10" t="n">
        <f aca="false">$F256</f>
        <v>150000</v>
      </c>
      <c r="AI256" s="43" t="n">
        <f aca="false">$G256</f>
        <v>0.2685</v>
      </c>
      <c r="AJ256" s="63" t="n">
        <f aca="false">AH256*AI256*AJ$7</f>
        <v>1208250</v>
      </c>
      <c r="AK256" s="10" t="n">
        <f aca="false">$F256</f>
        <v>150000</v>
      </c>
      <c r="AL256" s="43" t="n">
        <f aca="false">$G256</f>
        <v>0.2685</v>
      </c>
      <c r="AM256" s="63" t="n">
        <f aca="false">AK256*AL256*AM$7</f>
        <v>1248525</v>
      </c>
      <c r="AN256" s="10" t="n">
        <f aca="false">$F256</f>
        <v>150000</v>
      </c>
      <c r="AO256" s="43" t="n">
        <f aca="false">$G256</f>
        <v>0.2685</v>
      </c>
      <c r="AP256" s="63" t="n">
        <f aca="false">AN256*AO256*AP$7</f>
        <v>1208250</v>
      </c>
      <c r="AQ256" s="10" t="n">
        <f aca="false">$F256</f>
        <v>150000</v>
      </c>
      <c r="AR256" s="43" t="n">
        <f aca="false">$G256</f>
        <v>0.2685</v>
      </c>
      <c r="AS256" s="63" t="n">
        <f aca="false">AQ256*AR256*AS$7</f>
        <v>1248525</v>
      </c>
      <c r="AT256" s="63"/>
      <c r="AU256" s="183"/>
      <c r="AV256" s="800" t="n">
        <f aca="false">AS256+AP256+AM256+AJ256+AG256+AD256+AA256+X256+U256+R256+O256+L256</f>
        <v>14700375</v>
      </c>
      <c r="AW256" s="829"/>
      <c r="AX256" s="183"/>
      <c r="AY256" s="829"/>
      <c r="AZ256" s="183"/>
      <c r="BA256" s="183"/>
      <c r="BB256" s="829"/>
      <c r="BC256" s="183"/>
      <c r="BD256" s="800"/>
      <c r="BE256" s="800"/>
      <c r="BF256" s="183"/>
      <c r="BG256" s="183"/>
    </row>
    <row r="257" customFormat="false" ht="12.75" hidden="false" customHeight="false" outlineLevel="0" collapsed="false">
      <c r="A257" s="715" t="n">
        <v>21165</v>
      </c>
      <c r="B257" s="715" t="s">
        <v>151</v>
      </c>
      <c r="C257" s="183" t="n">
        <v>2002</v>
      </c>
      <c r="D257" s="637"/>
      <c r="E257" s="830" t="n">
        <v>39172</v>
      </c>
      <c r="F257" s="839" t="n">
        <v>150000</v>
      </c>
      <c r="G257" s="43" t="n">
        <f aca="false">0.2659-0.2606</f>
        <v>0.00530000000000003</v>
      </c>
      <c r="H257" s="96" t="s">
        <v>148</v>
      </c>
      <c r="I257" s="96"/>
      <c r="J257" s="10" t="n">
        <v>0</v>
      </c>
      <c r="K257" s="43" t="n">
        <v>0</v>
      </c>
      <c r="L257" s="63" t="n">
        <v>24645</v>
      </c>
      <c r="M257" s="10" t="n">
        <v>0</v>
      </c>
      <c r="N257" s="43" t="n">
        <v>0</v>
      </c>
      <c r="O257" s="63" t="n">
        <v>22260</v>
      </c>
      <c r="P257" s="10" t="n">
        <v>0</v>
      </c>
      <c r="Q257" s="43" t="n">
        <v>0</v>
      </c>
      <c r="R257" s="63" t="n">
        <v>24645</v>
      </c>
      <c r="S257" s="10" t="n">
        <v>0</v>
      </c>
      <c r="T257" s="43" t="n">
        <v>0</v>
      </c>
      <c r="U257" s="63" t="n">
        <v>23850</v>
      </c>
      <c r="V257" s="10" t="n">
        <v>0</v>
      </c>
      <c r="W257" s="43" t="n">
        <v>0</v>
      </c>
      <c r="X257" s="63" t="n">
        <v>24645</v>
      </c>
      <c r="Y257" s="10" t="n">
        <v>0</v>
      </c>
      <c r="Z257" s="43" t="n">
        <v>0</v>
      </c>
      <c r="AA257" s="63" t="n">
        <v>23850</v>
      </c>
      <c r="AB257" s="10" t="n">
        <v>0</v>
      </c>
      <c r="AC257" s="43" t="n">
        <v>0</v>
      </c>
      <c r="AD257" s="63" t="n">
        <v>24645</v>
      </c>
      <c r="AE257" s="10" t="n">
        <v>0</v>
      </c>
      <c r="AF257" s="43" t="n">
        <v>0</v>
      </c>
      <c r="AG257" s="63" t="n">
        <v>24645</v>
      </c>
      <c r="AH257" s="10" t="n">
        <v>0</v>
      </c>
      <c r="AI257" s="43" t="n">
        <v>0</v>
      </c>
      <c r="AJ257" s="63" t="n">
        <v>23850</v>
      </c>
      <c r="AK257" s="10" t="n">
        <v>0</v>
      </c>
      <c r="AL257" s="43" t="n">
        <v>0</v>
      </c>
      <c r="AM257" s="63" t="n">
        <v>24645</v>
      </c>
      <c r="AN257" s="10" t="n">
        <v>0</v>
      </c>
      <c r="AO257" s="43" t="n">
        <v>0</v>
      </c>
      <c r="AP257" s="63" t="n">
        <v>48150</v>
      </c>
      <c r="AQ257" s="10" t="n">
        <v>0</v>
      </c>
      <c r="AR257" s="43" t="n">
        <v>0</v>
      </c>
      <c r="AS257" s="63" t="n">
        <v>49755</v>
      </c>
      <c r="AT257" s="63"/>
      <c r="AU257" s="183"/>
      <c r="AV257" s="800" t="n">
        <f aca="false">AS257+AP257+AM257+AJ257+AG257+AD257+AA257+X257+U257+R257+O257+L257</f>
        <v>339585</v>
      </c>
      <c r="AW257" s="829"/>
      <c r="AX257" s="800" t="n">
        <f aca="false">SUM(AV255:AV257)</f>
        <v>-1767315</v>
      </c>
      <c r="AY257" s="829"/>
      <c r="AZ257" s="800" t="n">
        <f aca="false">(150000*304*0.0053)+(150000*61*0.0054)+(150000*365*0.0003)</f>
        <v>307515</v>
      </c>
      <c r="BA257" s="800" t="n">
        <f aca="false">150000*304*-0.0443</f>
        <v>-2020080</v>
      </c>
      <c r="BB257" s="829"/>
      <c r="BC257" s="800" t="n">
        <f aca="false">150000*365*-0.001</f>
        <v>-54750</v>
      </c>
      <c r="BD257" s="800"/>
      <c r="BE257" s="800"/>
      <c r="BF257" s="183"/>
      <c r="BG257" s="183"/>
    </row>
    <row r="258" customFormat="false" ht="12.75" hidden="false" customHeight="false" outlineLevel="0" collapsed="false">
      <c r="A258" s="715"/>
      <c r="B258" s="715"/>
      <c r="C258" s="183"/>
      <c r="D258" s="637"/>
      <c r="E258" s="830"/>
      <c r="F258" s="839"/>
      <c r="H258" s="830"/>
      <c r="I258" s="830"/>
      <c r="J258" s="10"/>
      <c r="L258" s="63"/>
      <c r="M258" s="10"/>
      <c r="N258" s="43"/>
      <c r="O258" s="63"/>
      <c r="P258" s="10"/>
      <c r="Q258" s="43"/>
      <c r="R258" s="63"/>
      <c r="S258" s="10"/>
      <c r="T258" s="43"/>
      <c r="U258" s="63"/>
      <c r="V258" s="10"/>
      <c r="W258" s="43"/>
      <c r="X258" s="63"/>
      <c r="Y258" s="10"/>
      <c r="Z258" s="43"/>
      <c r="AA258" s="63"/>
      <c r="AB258" s="10"/>
      <c r="AC258" s="43"/>
      <c r="AD258" s="63"/>
      <c r="AE258" s="10"/>
      <c r="AF258" s="43"/>
      <c r="AG258" s="63"/>
      <c r="AH258" s="10"/>
      <c r="AI258" s="43"/>
      <c r="AJ258" s="63"/>
      <c r="AK258" s="10"/>
      <c r="AL258" s="43"/>
      <c r="AM258" s="63"/>
      <c r="AN258" s="10"/>
      <c r="AO258" s="43"/>
      <c r="AP258" s="63"/>
      <c r="AQ258" s="10"/>
      <c r="AR258" s="43"/>
      <c r="AS258" s="63"/>
      <c r="AT258" s="63"/>
      <c r="AU258" s="183"/>
      <c r="AV258" s="800"/>
      <c r="AW258" s="829"/>
      <c r="AX258" s="183"/>
      <c r="AY258" s="829"/>
      <c r="AZ258" s="183"/>
      <c r="BA258" s="183"/>
      <c r="BB258" s="829"/>
      <c r="BC258" s="183"/>
      <c r="BD258" s="183"/>
      <c r="BE258" s="183"/>
      <c r="BF258" s="183"/>
      <c r="BG258" s="183"/>
    </row>
    <row r="259" customFormat="false" ht="12.75" hidden="false" customHeight="false" outlineLevel="0" collapsed="false">
      <c r="A259" s="617" t="n">
        <v>27583</v>
      </c>
      <c r="B259" s="620" t="s">
        <v>678</v>
      </c>
      <c r="C259" s="183" t="n">
        <v>2002</v>
      </c>
      <c r="D259" s="681" t="s">
        <v>679</v>
      </c>
      <c r="E259" s="95" t="s">
        <v>680</v>
      </c>
      <c r="F259" s="615" t="n">
        <v>1300</v>
      </c>
      <c r="G259" s="93" t="n">
        <v>0.2289</v>
      </c>
      <c r="H259" s="663" t="n">
        <v>0.0153</v>
      </c>
      <c r="I259" s="43" t="n">
        <f aca="false">SUM(G259:H259)</f>
        <v>0.2442</v>
      </c>
      <c r="J259" s="10" t="n">
        <f aca="false">$F259</f>
        <v>1300</v>
      </c>
      <c r="K259" s="43" t="n">
        <f aca="false">$G259</f>
        <v>0.2289</v>
      </c>
      <c r="L259" s="63" t="n">
        <f aca="false">J259*K259*L$7</f>
        <v>9224.67</v>
      </c>
      <c r="M259" s="10" t="n">
        <f aca="false">$F259</f>
        <v>1300</v>
      </c>
      <c r="N259" s="43" t="n">
        <f aca="false">$G259</f>
        <v>0.2289</v>
      </c>
      <c r="O259" s="63" t="n">
        <f aca="false">M259*N259*O$7</f>
        <v>8331.96</v>
      </c>
      <c r="P259" s="10" t="n">
        <f aca="false">$F259</f>
        <v>1300</v>
      </c>
      <c r="Q259" s="43" t="n">
        <f aca="false">$G259</f>
        <v>0.2289</v>
      </c>
      <c r="R259" s="63" t="n">
        <f aca="false">P259*Q259*R$7</f>
        <v>9224.67</v>
      </c>
      <c r="S259" s="10" t="n">
        <f aca="false">$F259</f>
        <v>1300</v>
      </c>
      <c r="T259" s="43" t="n">
        <f aca="false">$G259</f>
        <v>0.2289</v>
      </c>
      <c r="U259" s="63" t="n">
        <f aca="false">S259*T259*U$7</f>
        <v>8927.1</v>
      </c>
      <c r="V259" s="10" t="n">
        <f aca="false">$F259</f>
        <v>1300</v>
      </c>
      <c r="W259" s="43" t="n">
        <f aca="false">$G259</f>
        <v>0.2289</v>
      </c>
      <c r="X259" s="63" t="n">
        <f aca="false">V259*W259*X$7</f>
        <v>9224.67</v>
      </c>
      <c r="Y259" s="10" t="n">
        <v>0</v>
      </c>
      <c r="Z259" s="43" t="n">
        <f aca="false">$G259</f>
        <v>0.2289</v>
      </c>
      <c r="AA259" s="63" t="n">
        <f aca="false">Y259*Z259*AA$7</f>
        <v>0</v>
      </c>
      <c r="AB259" s="10" t="n">
        <v>0</v>
      </c>
      <c r="AC259" s="43" t="n">
        <f aca="false">$G259</f>
        <v>0.2289</v>
      </c>
      <c r="AD259" s="63" t="n">
        <f aca="false">AB259*AC259*AD$7</f>
        <v>0</v>
      </c>
      <c r="AE259" s="10" t="n">
        <v>0</v>
      </c>
      <c r="AF259" s="43" t="n">
        <f aca="false">$G259</f>
        <v>0.2289</v>
      </c>
      <c r="AG259" s="63" t="n">
        <f aca="false">AE259*AF259*AG$7</f>
        <v>0</v>
      </c>
      <c r="AH259" s="10" t="n">
        <v>0</v>
      </c>
      <c r="AI259" s="43" t="n">
        <f aca="false">$G259</f>
        <v>0.2289</v>
      </c>
      <c r="AJ259" s="63" t="n">
        <f aca="false">AH259*AI259*AJ$7</f>
        <v>0</v>
      </c>
      <c r="AK259" s="10" t="n">
        <v>0</v>
      </c>
      <c r="AL259" s="43" t="n">
        <f aca="false">$G259</f>
        <v>0.2289</v>
      </c>
      <c r="AM259" s="63" t="n">
        <f aca="false">AK259*AL259*AM$7</f>
        <v>0</v>
      </c>
      <c r="AN259" s="10" t="n">
        <v>0</v>
      </c>
      <c r="AO259" s="43" t="n">
        <f aca="false">$G259</f>
        <v>0.2289</v>
      </c>
      <c r="AP259" s="63" t="n">
        <f aca="false">AN259*AO259*AP$7</f>
        <v>0</v>
      </c>
      <c r="AQ259" s="10" t="n">
        <v>0</v>
      </c>
      <c r="AR259" s="43" t="n">
        <f aca="false">$G259</f>
        <v>0.2289</v>
      </c>
      <c r="AS259" s="63" t="n">
        <f aca="false">AQ259*AR259*AS$7</f>
        <v>0</v>
      </c>
      <c r="AT259" s="63"/>
      <c r="AU259" s="183"/>
      <c r="AV259" s="800" t="n">
        <f aca="false">AS259+AP259+AM259+AJ259+AG259+AD259+AA259+X259+U259+R259+O259+L259</f>
        <v>44933.07</v>
      </c>
      <c r="AW259" s="829"/>
      <c r="AX259" s="800" t="n">
        <f aca="false">AV259</f>
        <v>44933.07</v>
      </c>
      <c r="AY259" s="829"/>
      <c r="AZ259" s="183"/>
      <c r="BA259" s="183"/>
      <c r="BB259" s="829"/>
      <c r="BC259" s="183"/>
      <c r="BD259" s="65" t="n">
        <f aca="false">AX259</f>
        <v>44933.07</v>
      </c>
      <c r="BE259" s="183"/>
      <c r="BF259" s="183"/>
      <c r="BG259" s="183"/>
    </row>
    <row r="260" customFormat="false" ht="12.75" hidden="false" customHeight="false" outlineLevel="0" collapsed="false">
      <c r="A260" s="715"/>
      <c r="B260" s="715"/>
      <c r="C260" s="183"/>
      <c r="D260" s="637"/>
      <c r="E260" s="830"/>
      <c r="F260" s="839"/>
      <c r="H260" s="830"/>
      <c r="I260" s="830"/>
      <c r="J260" s="10"/>
      <c r="L260" s="63"/>
      <c r="M260" s="10"/>
      <c r="N260" s="43"/>
      <c r="O260" s="63"/>
      <c r="P260" s="10"/>
      <c r="Q260" s="43"/>
      <c r="R260" s="63"/>
      <c r="S260" s="10"/>
      <c r="T260" s="43"/>
      <c r="U260" s="63"/>
      <c r="V260" s="10"/>
      <c r="W260" s="43"/>
      <c r="X260" s="63"/>
      <c r="Y260" s="10"/>
      <c r="Z260" s="43"/>
      <c r="AA260" s="63"/>
      <c r="AB260" s="10"/>
      <c r="AC260" s="43"/>
      <c r="AD260" s="63"/>
      <c r="AE260" s="10"/>
      <c r="AF260" s="43"/>
      <c r="AG260" s="63"/>
      <c r="AH260" s="10"/>
      <c r="AI260" s="43"/>
      <c r="AJ260" s="63"/>
      <c r="AK260" s="10"/>
      <c r="AL260" s="43"/>
      <c r="AM260" s="63"/>
      <c r="AN260" s="10"/>
      <c r="AO260" s="43"/>
      <c r="AP260" s="63"/>
      <c r="AQ260" s="10"/>
      <c r="AR260" s="43"/>
      <c r="AS260" s="63"/>
      <c r="AT260" s="63"/>
      <c r="AU260" s="183"/>
      <c r="AV260" s="800"/>
      <c r="AW260" s="829"/>
      <c r="AX260" s="183"/>
      <c r="AY260" s="829"/>
      <c r="AZ260" s="183"/>
      <c r="BA260" s="183"/>
      <c r="BB260" s="829"/>
      <c r="BC260" s="183"/>
      <c r="BD260" s="183"/>
      <c r="BE260" s="183"/>
      <c r="BF260" s="183"/>
      <c r="BG260" s="183"/>
    </row>
    <row r="261" customFormat="false" ht="12.75" hidden="false" customHeight="false" outlineLevel="0" collapsed="false">
      <c r="A261" s="842"/>
      <c r="B261" s="836"/>
      <c r="D261" s="274"/>
      <c r="E261" s="837"/>
      <c r="F261" s="848"/>
      <c r="G261" s="811"/>
      <c r="H261" s="25"/>
      <c r="J261" s="10"/>
      <c r="L261" s="63"/>
      <c r="M261" s="10"/>
      <c r="N261" s="43"/>
      <c r="O261" s="63"/>
      <c r="P261" s="10"/>
      <c r="Q261" s="43"/>
      <c r="R261" s="63"/>
      <c r="S261" s="10"/>
      <c r="T261" s="43"/>
      <c r="U261" s="63"/>
      <c r="V261" s="10"/>
      <c r="W261" s="43"/>
      <c r="X261" s="63"/>
      <c r="Y261" s="10"/>
      <c r="Z261" s="43"/>
      <c r="AA261" s="63"/>
      <c r="AB261" s="10"/>
      <c r="AC261" s="43"/>
      <c r="AD261" s="63"/>
      <c r="AE261" s="10"/>
      <c r="AF261" s="43"/>
      <c r="AG261" s="63"/>
      <c r="AH261" s="10"/>
      <c r="AI261" s="43"/>
      <c r="AJ261" s="63"/>
      <c r="AK261" s="10"/>
      <c r="AL261" s="43"/>
      <c r="AM261" s="63"/>
      <c r="AN261" s="10"/>
      <c r="AO261" s="43"/>
      <c r="AP261" s="63"/>
      <c r="AQ261" s="10"/>
      <c r="AR261" s="43"/>
      <c r="AS261" s="63"/>
      <c r="AT261" s="63"/>
      <c r="AV261" s="65"/>
      <c r="AW261" s="812"/>
      <c r="AY261" s="812"/>
      <c r="BB261" s="812"/>
    </row>
    <row r="262" customFormat="false" ht="12.75" hidden="false" customHeight="false" outlineLevel="0" collapsed="false">
      <c r="A262" s="842"/>
      <c r="B262" s="836"/>
      <c r="D262" s="274"/>
      <c r="E262" s="837"/>
      <c r="F262" s="848"/>
      <c r="G262" s="811"/>
      <c r="H262" s="25"/>
      <c r="J262" s="10"/>
      <c r="L262" s="63"/>
      <c r="M262" s="10"/>
      <c r="N262" s="43"/>
      <c r="O262" s="63"/>
      <c r="P262" s="10"/>
      <c r="Q262" s="43"/>
      <c r="R262" s="63"/>
      <c r="S262" s="10"/>
      <c r="T262" s="43"/>
      <c r="U262" s="63"/>
      <c r="V262" s="10"/>
      <c r="W262" s="43"/>
      <c r="X262" s="63"/>
      <c r="Y262" s="10"/>
      <c r="Z262" s="43"/>
      <c r="AA262" s="63"/>
      <c r="AB262" s="10"/>
      <c r="AC262" s="43"/>
      <c r="AD262" s="63"/>
      <c r="AE262" s="10"/>
      <c r="AF262" s="43"/>
      <c r="AG262" s="63"/>
      <c r="AH262" s="10"/>
      <c r="AI262" s="43"/>
      <c r="AJ262" s="63"/>
      <c r="AK262" s="10"/>
      <c r="AL262" s="43"/>
      <c r="AM262" s="63"/>
      <c r="AN262" s="10"/>
      <c r="AO262" s="43"/>
      <c r="AP262" s="63"/>
      <c r="AQ262" s="10"/>
      <c r="AR262" s="43"/>
      <c r="AS262" s="63"/>
      <c r="AT262" s="63"/>
      <c r="AV262" s="65"/>
      <c r="AW262" s="812"/>
      <c r="AY262" s="812"/>
      <c r="BB262" s="812"/>
    </row>
    <row r="263" customFormat="false" ht="12.75" hidden="false" customHeight="false" outlineLevel="0" collapsed="false">
      <c r="A263" s="819" t="s">
        <v>259</v>
      </c>
      <c r="B263" s="838"/>
      <c r="D263" s="845"/>
      <c r="E263" s="846"/>
      <c r="F263" s="847"/>
      <c r="G263" s="607"/>
      <c r="H263" s="607"/>
      <c r="J263" s="10"/>
      <c r="L263" s="63"/>
      <c r="M263" s="10"/>
      <c r="N263" s="43"/>
      <c r="O263" s="63"/>
      <c r="P263" s="10"/>
      <c r="Q263" s="43"/>
      <c r="R263" s="63"/>
      <c r="S263" s="10"/>
      <c r="T263" s="43"/>
      <c r="U263" s="63"/>
      <c r="V263" s="10"/>
      <c r="W263" s="43"/>
      <c r="X263" s="63"/>
      <c r="Y263" s="10"/>
      <c r="Z263" s="43"/>
      <c r="AA263" s="63"/>
      <c r="AB263" s="10"/>
      <c r="AC263" s="43"/>
      <c r="AD263" s="63"/>
      <c r="AE263" s="10"/>
      <c r="AF263" s="43"/>
      <c r="AG263" s="63"/>
      <c r="AH263" s="10"/>
      <c r="AI263" s="43"/>
      <c r="AJ263" s="63"/>
      <c r="AK263" s="10"/>
      <c r="AL263" s="43"/>
      <c r="AM263" s="63"/>
      <c r="AN263" s="10"/>
      <c r="AO263" s="43"/>
      <c r="AP263" s="63"/>
      <c r="AQ263" s="10"/>
      <c r="AR263" s="43"/>
      <c r="AS263" s="63"/>
      <c r="AT263" s="63"/>
      <c r="AV263" s="65"/>
      <c r="AW263" s="812"/>
      <c r="AY263" s="812"/>
      <c r="BB263" s="812"/>
    </row>
    <row r="264" customFormat="false" ht="12.75" hidden="false" customHeight="false" outlineLevel="0" collapsed="false">
      <c r="A264" s="842" t="n">
        <v>24670</v>
      </c>
      <c r="B264" s="836" t="s">
        <v>652</v>
      </c>
      <c r="C264" s="0" t="n">
        <v>2001</v>
      </c>
      <c r="D264" s="274"/>
      <c r="E264" s="849" t="s">
        <v>746</v>
      </c>
      <c r="F264" s="848" t="n">
        <v>-10000</v>
      </c>
      <c r="G264" s="811" t="n">
        <v>0.1464</v>
      </c>
      <c r="H264" s="25" t="n">
        <v>0.0186</v>
      </c>
      <c r="I264" s="43" t="n">
        <f aca="false">SUM(G264:H264)</f>
        <v>0.165</v>
      </c>
      <c r="J264" s="10" t="n">
        <f aca="false">$F264</f>
        <v>-10000</v>
      </c>
      <c r="K264" s="43" t="n">
        <f aca="false">$G264</f>
        <v>0.1464</v>
      </c>
      <c r="L264" s="63" t="n">
        <f aca="false">J264*K264*L$7</f>
        <v>-45384</v>
      </c>
      <c r="M264" s="10" t="n">
        <f aca="false">$F264</f>
        <v>-10000</v>
      </c>
      <c r="N264" s="43" t="n">
        <f aca="false">$G264</f>
        <v>0.1464</v>
      </c>
      <c r="O264" s="63" t="n">
        <f aca="false">M264*N264*O$7</f>
        <v>-40992</v>
      </c>
      <c r="P264" s="10" t="n">
        <f aca="false">$F264</f>
        <v>-10000</v>
      </c>
      <c r="Q264" s="43" t="n">
        <v>0.1514</v>
      </c>
      <c r="R264" s="63" t="n">
        <f aca="false">P264*Q264*R$7</f>
        <v>-46934</v>
      </c>
      <c r="S264" s="10" t="n">
        <f aca="false">$F264</f>
        <v>-10000</v>
      </c>
      <c r="T264" s="43" t="n">
        <v>0.1514</v>
      </c>
      <c r="U264" s="63" t="n">
        <f aca="false">S264*T264*U$7</f>
        <v>-45420</v>
      </c>
      <c r="V264" s="10" t="n">
        <f aca="false">$F264</f>
        <v>-10000</v>
      </c>
      <c r="W264" s="43" t="n">
        <v>0.1514</v>
      </c>
      <c r="X264" s="63" t="n">
        <f aca="false">V264*W264*X$7</f>
        <v>-46934</v>
      </c>
      <c r="Y264" s="10" t="n">
        <f aca="false">$F264</f>
        <v>-10000</v>
      </c>
      <c r="Z264" s="43" t="n">
        <v>0.1514</v>
      </c>
      <c r="AA264" s="63" t="n">
        <f aca="false">Y264*Z264*AA$7</f>
        <v>-45420</v>
      </c>
      <c r="AB264" s="10" t="n">
        <f aca="false">$F264</f>
        <v>-10000</v>
      </c>
      <c r="AC264" s="43" t="n">
        <v>0.1514</v>
      </c>
      <c r="AD264" s="63" t="n">
        <f aca="false">AB264*AC264*AD$7</f>
        <v>-46934</v>
      </c>
      <c r="AE264" s="10" t="n">
        <f aca="false">$F264</f>
        <v>-10000</v>
      </c>
      <c r="AF264" s="43" t="n">
        <v>0.1514</v>
      </c>
      <c r="AG264" s="63" t="n">
        <f aca="false">AE264*AF264*AG$7</f>
        <v>-46934</v>
      </c>
      <c r="AH264" s="10" t="n">
        <f aca="false">$F264</f>
        <v>-10000</v>
      </c>
      <c r="AI264" s="43" t="n">
        <v>0.1514</v>
      </c>
      <c r="AJ264" s="63" t="n">
        <f aca="false">AH264*AI264*AJ$7</f>
        <v>-45420</v>
      </c>
      <c r="AK264" s="10" t="n">
        <f aca="false">$F264</f>
        <v>-10000</v>
      </c>
      <c r="AL264" s="43" t="n">
        <v>0.1514</v>
      </c>
      <c r="AM264" s="63" t="n">
        <f aca="false">AK264*AL264*AM$7</f>
        <v>-46934</v>
      </c>
      <c r="AN264" s="10" t="n">
        <f aca="false">$F264</f>
        <v>-10000</v>
      </c>
      <c r="AO264" s="43" t="n">
        <v>0.1514</v>
      </c>
      <c r="AP264" s="63" t="n">
        <f aca="false">AN264*AO264*AP$7</f>
        <v>-45420</v>
      </c>
      <c r="AQ264" s="10" t="n">
        <f aca="false">$F264</f>
        <v>-10000</v>
      </c>
      <c r="AR264" s="43" t="n">
        <v>0.1514</v>
      </c>
      <c r="AS264" s="63" t="n">
        <f aca="false">AQ264*AR264*AS$7</f>
        <v>-46934</v>
      </c>
      <c r="AT264" s="63"/>
      <c r="AV264" s="800" t="n">
        <f aca="false">AS264+AP264+AM264+AJ264+AG264+AD264+AA264+X264+U264+R264+O264+L264</f>
        <v>-549660</v>
      </c>
      <c r="AW264" s="829"/>
      <c r="AY264" s="829"/>
      <c r="BB264" s="829"/>
    </row>
    <row r="265" customFormat="false" ht="12.75" hidden="false" customHeight="false" outlineLevel="0" collapsed="false">
      <c r="A265" s="617" t="n">
        <v>24670</v>
      </c>
      <c r="B265" s="617" t="s">
        <v>652</v>
      </c>
      <c r="C265" s="0" t="n">
        <v>2002</v>
      </c>
      <c r="D265" s="95" t="s">
        <v>589</v>
      </c>
      <c r="E265" s="95" t="s">
        <v>653</v>
      </c>
      <c r="F265" s="616" t="n">
        <v>10000</v>
      </c>
      <c r="G265" s="93" t="n">
        <v>0.1514</v>
      </c>
      <c r="H265" s="93" t="n">
        <v>0.0186</v>
      </c>
      <c r="I265" s="43" t="n">
        <f aca="false">SUM(G265:H265)</f>
        <v>0.17</v>
      </c>
      <c r="J265" s="10" t="n">
        <f aca="false">$F265</f>
        <v>10000</v>
      </c>
      <c r="K265" s="43" t="n">
        <f aca="false">$G265</f>
        <v>0.1514</v>
      </c>
      <c r="L265" s="63" t="n">
        <f aca="false">J265*K265*L$7</f>
        <v>46934</v>
      </c>
      <c r="M265" s="10" t="n">
        <f aca="false">$F265</f>
        <v>10000</v>
      </c>
      <c r="N265" s="43" t="n">
        <f aca="false">$G265</f>
        <v>0.1514</v>
      </c>
      <c r="O265" s="63" t="n">
        <f aca="false">M265*N265*O$7</f>
        <v>42392</v>
      </c>
      <c r="P265" s="10" t="n">
        <f aca="false">$F265</f>
        <v>10000</v>
      </c>
      <c r="Q265" s="43" t="n">
        <f aca="false">$G265</f>
        <v>0.1514</v>
      </c>
      <c r="R265" s="63" t="n">
        <f aca="false">P265*Q265*R$7</f>
        <v>46934</v>
      </c>
      <c r="S265" s="10" t="n">
        <f aca="false">$F265</f>
        <v>10000</v>
      </c>
      <c r="T265" s="43" t="n">
        <f aca="false">$G265</f>
        <v>0.1514</v>
      </c>
      <c r="U265" s="63" t="n">
        <f aca="false">S265*T265*U$7</f>
        <v>45420</v>
      </c>
      <c r="V265" s="10" t="n">
        <f aca="false">$F265</f>
        <v>10000</v>
      </c>
      <c r="W265" s="43" t="n">
        <f aca="false">$G265</f>
        <v>0.1514</v>
      </c>
      <c r="X265" s="63" t="n">
        <f aca="false">V265*W265*X$7</f>
        <v>46934</v>
      </c>
      <c r="Y265" s="10" t="n">
        <f aca="false">$F265</f>
        <v>10000</v>
      </c>
      <c r="Z265" s="43" t="n">
        <f aca="false">$G265</f>
        <v>0.1514</v>
      </c>
      <c r="AA265" s="63" t="n">
        <f aca="false">Y265*Z265*AA$7</f>
        <v>45420</v>
      </c>
      <c r="AB265" s="10" t="n">
        <f aca="false">$F265</f>
        <v>10000</v>
      </c>
      <c r="AC265" s="43" t="n">
        <f aca="false">$G265</f>
        <v>0.1514</v>
      </c>
      <c r="AD265" s="63" t="n">
        <f aca="false">AB265*AC265*AD$7</f>
        <v>46934</v>
      </c>
      <c r="AE265" s="10" t="n">
        <f aca="false">$F265</f>
        <v>10000</v>
      </c>
      <c r="AF265" s="43" t="n">
        <f aca="false">$G265</f>
        <v>0.1514</v>
      </c>
      <c r="AG265" s="63" t="n">
        <f aca="false">AE265*AF265*AG$7</f>
        <v>46934</v>
      </c>
      <c r="AH265" s="10" t="n">
        <f aca="false">$F265</f>
        <v>10000</v>
      </c>
      <c r="AI265" s="43" t="n">
        <f aca="false">$G265</f>
        <v>0.1514</v>
      </c>
      <c r="AJ265" s="63" t="n">
        <f aca="false">AH265*AI265*AJ$7</f>
        <v>45420</v>
      </c>
      <c r="AK265" s="10" t="n">
        <f aca="false">$F265</f>
        <v>10000</v>
      </c>
      <c r="AL265" s="43" t="n">
        <f aca="false">$G265</f>
        <v>0.1514</v>
      </c>
      <c r="AM265" s="63" t="n">
        <f aca="false">AK265*AL265*AM$7</f>
        <v>46934</v>
      </c>
      <c r="AN265" s="10" t="n">
        <f aca="false">$F265</f>
        <v>10000</v>
      </c>
      <c r="AO265" s="43" t="n">
        <f aca="false">$G265</f>
        <v>0.1514</v>
      </c>
      <c r="AP265" s="63" t="n">
        <f aca="false">AN265*AO265*AP$7</f>
        <v>45420</v>
      </c>
      <c r="AQ265" s="10" t="n">
        <f aca="false">$F265</f>
        <v>10000</v>
      </c>
      <c r="AR265" s="43" t="n">
        <f aca="false">$G265</f>
        <v>0.1514</v>
      </c>
      <c r="AS265" s="63" t="n">
        <f aca="false">AQ265*AR265*AS$7</f>
        <v>46934</v>
      </c>
      <c r="AT265" s="63"/>
      <c r="AV265" s="800" t="n">
        <f aca="false">AS265+AP265+AM265+AJ265+AG265+AD265+AA265+X265+U265+R265+O265+L265</f>
        <v>552610</v>
      </c>
      <c r="AW265" s="829"/>
      <c r="AX265" s="65" t="n">
        <f aca="false">SUM(AV264:AV265)</f>
        <v>2950</v>
      </c>
      <c r="AY265" s="829"/>
      <c r="BB265" s="829"/>
      <c r="BD265" s="65" t="n">
        <f aca="false">AX265</f>
        <v>2950</v>
      </c>
    </row>
    <row r="266" customFormat="false" ht="12.75" hidden="false" customHeight="false" outlineLevel="0" collapsed="false">
      <c r="A266" s="842"/>
      <c r="B266" s="836"/>
      <c r="D266" s="274"/>
      <c r="E266" s="849"/>
      <c r="F266" s="848"/>
      <c r="G266" s="811"/>
      <c r="H266" s="25"/>
      <c r="J266" s="10"/>
      <c r="L266" s="63"/>
      <c r="M266" s="10"/>
      <c r="N266" s="43"/>
      <c r="O266" s="63"/>
      <c r="P266" s="10"/>
      <c r="Q266" s="43"/>
      <c r="R266" s="63"/>
      <c r="S266" s="10"/>
      <c r="T266" s="43"/>
      <c r="U266" s="63"/>
      <c r="V266" s="10"/>
      <c r="W266" s="43"/>
      <c r="X266" s="63"/>
      <c r="Y266" s="10"/>
      <c r="Z266" s="43"/>
      <c r="AA266" s="63"/>
      <c r="AB266" s="10"/>
      <c r="AC266" s="43"/>
      <c r="AD266" s="63"/>
      <c r="AE266" s="10"/>
      <c r="AF266" s="43"/>
      <c r="AG266" s="63"/>
      <c r="AH266" s="10"/>
      <c r="AI266" s="43"/>
      <c r="AJ266" s="63"/>
      <c r="AK266" s="10"/>
      <c r="AL266" s="43"/>
      <c r="AM266" s="63"/>
      <c r="AN266" s="10"/>
      <c r="AO266" s="43"/>
      <c r="AP266" s="63"/>
      <c r="AQ266" s="10"/>
      <c r="AR266" s="43"/>
      <c r="AS266" s="63"/>
      <c r="AT266" s="63"/>
      <c r="AV266" s="65"/>
      <c r="AW266" s="812"/>
      <c r="AY266" s="812"/>
      <c r="BB266" s="812"/>
    </row>
    <row r="267" customFormat="false" ht="12.75" hidden="false" customHeight="false" outlineLevel="0" collapsed="false">
      <c r="A267" s="842" t="n">
        <v>25071</v>
      </c>
      <c r="B267" s="836" t="s">
        <v>649</v>
      </c>
      <c r="C267" s="0" t="n">
        <v>2001</v>
      </c>
      <c r="D267" s="274"/>
      <c r="E267" s="837" t="n">
        <v>39782</v>
      </c>
      <c r="F267" s="848" t="n">
        <v>-30000</v>
      </c>
      <c r="G267" s="811" t="n">
        <v>0.1564</v>
      </c>
      <c r="H267" s="25" t="n">
        <v>0.0186</v>
      </c>
      <c r="I267" s="43" t="n">
        <f aca="false">SUM(G267:H267)</f>
        <v>0.175</v>
      </c>
      <c r="J267" s="10" t="n">
        <f aca="false">$F267</f>
        <v>-30000</v>
      </c>
      <c r="K267" s="43" t="n">
        <f aca="false">$G267</f>
        <v>0.1564</v>
      </c>
      <c r="L267" s="63" t="n">
        <f aca="false">J267*K267*L$7</f>
        <v>-145452</v>
      </c>
      <c r="M267" s="10" t="n">
        <f aca="false">$F267</f>
        <v>-30000</v>
      </c>
      <c r="N267" s="43" t="n">
        <f aca="false">$G267</f>
        <v>0.1564</v>
      </c>
      <c r="O267" s="63" t="n">
        <f aca="false">M267*N267*O$7</f>
        <v>-131376</v>
      </c>
      <c r="P267" s="10" t="n">
        <f aca="false">$F267</f>
        <v>-30000</v>
      </c>
      <c r="Q267" s="43" t="n">
        <f aca="false">$G267</f>
        <v>0.1564</v>
      </c>
      <c r="R267" s="63" t="n">
        <f aca="false">P267*Q267*R$7</f>
        <v>-145452</v>
      </c>
      <c r="S267" s="10" t="n">
        <f aca="false">$F267</f>
        <v>-30000</v>
      </c>
      <c r="T267" s="43" t="n">
        <f aca="false">$G267</f>
        <v>0.1564</v>
      </c>
      <c r="U267" s="63" t="n">
        <f aca="false">S267*T267*U$7</f>
        <v>-140760</v>
      </c>
      <c r="V267" s="10" t="n">
        <f aca="false">$F267</f>
        <v>-30000</v>
      </c>
      <c r="W267" s="43" t="n">
        <f aca="false">$G267</f>
        <v>0.1564</v>
      </c>
      <c r="X267" s="63" t="n">
        <f aca="false">V267*W267*X$7</f>
        <v>-145452</v>
      </c>
      <c r="Y267" s="10" t="n">
        <f aca="false">$F267</f>
        <v>-30000</v>
      </c>
      <c r="Z267" s="43" t="n">
        <f aca="false">$G267</f>
        <v>0.1564</v>
      </c>
      <c r="AA267" s="63" t="n">
        <f aca="false">Y267*Z267*AA$7</f>
        <v>-140760</v>
      </c>
      <c r="AB267" s="10" t="n">
        <f aca="false">$F267</f>
        <v>-30000</v>
      </c>
      <c r="AC267" s="43" t="n">
        <f aca="false">$G267</f>
        <v>0.1564</v>
      </c>
      <c r="AD267" s="63" t="n">
        <f aca="false">AB267*AC267*AD$7</f>
        <v>-145452</v>
      </c>
      <c r="AE267" s="10" t="n">
        <f aca="false">$F267</f>
        <v>-30000</v>
      </c>
      <c r="AF267" s="43" t="n">
        <f aca="false">$G267</f>
        <v>0.1564</v>
      </c>
      <c r="AG267" s="63" t="n">
        <f aca="false">AE267*AF267*AG$7</f>
        <v>-145452</v>
      </c>
      <c r="AH267" s="10" t="n">
        <f aca="false">$F267</f>
        <v>-30000</v>
      </c>
      <c r="AI267" s="43" t="n">
        <f aca="false">$G267</f>
        <v>0.1564</v>
      </c>
      <c r="AJ267" s="63" t="n">
        <f aca="false">AH267*AI267*AJ$7</f>
        <v>-140760</v>
      </c>
      <c r="AK267" s="10" t="n">
        <f aca="false">$F267</f>
        <v>-30000</v>
      </c>
      <c r="AL267" s="43" t="n">
        <f aca="false">$G267</f>
        <v>0.1564</v>
      </c>
      <c r="AM267" s="63" t="n">
        <f aca="false">AK267*AL267*AM$7</f>
        <v>-145452</v>
      </c>
      <c r="AN267" s="10" t="n">
        <f aca="false">$F267</f>
        <v>-30000</v>
      </c>
      <c r="AO267" s="43" t="n">
        <f aca="false">$G267</f>
        <v>0.1564</v>
      </c>
      <c r="AP267" s="63" t="n">
        <f aca="false">AN267*AO267*AP$7</f>
        <v>-140760</v>
      </c>
      <c r="AQ267" s="10" t="n">
        <f aca="false">$F267</f>
        <v>-30000</v>
      </c>
      <c r="AR267" s="43" t="n">
        <v>0.1614</v>
      </c>
      <c r="AS267" s="63" t="n">
        <f aca="false">AQ267*AR267*AS$7</f>
        <v>-150102</v>
      </c>
      <c r="AT267" s="63"/>
      <c r="AV267" s="800" t="n">
        <f aca="false">AS267+AP267+AM267+AJ267+AG267+AD267+AA267+X267+U267+R267+O267+L267</f>
        <v>-1717230</v>
      </c>
      <c r="AW267" s="829"/>
      <c r="AY267" s="829"/>
      <c r="BB267" s="829"/>
    </row>
    <row r="268" customFormat="false" ht="12.75" hidden="false" customHeight="false" outlineLevel="0" collapsed="false">
      <c r="A268" s="617" t="n">
        <v>25071</v>
      </c>
      <c r="B268" s="617" t="s">
        <v>649</v>
      </c>
      <c r="C268" s="0" t="n">
        <v>2002</v>
      </c>
      <c r="D268" s="95" t="s">
        <v>589</v>
      </c>
      <c r="E268" s="95" t="n">
        <v>39782</v>
      </c>
      <c r="F268" s="616" t="n">
        <v>30000</v>
      </c>
      <c r="G268" s="93" t="n">
        <v>0.1614</v>
      </c>
      <c r="H268" s="93" t="n">
        <v>0.0186</v>
      </c>
      <c r="I268" s="43" t="n">
        <f aca="false">SUM(G268:H268)</f>
        <v>0.18</v>
      </c>
      <c r="J268" s="10" t="n">
        <f aca="false">$F268</f>
        <v>30000</v>
      </c>
      <c r="K268" s="43" t="n">
        <f aca="false">$G268</f>
        <v>0.1614</v>
      </c>
      <c r="L268" s="63" t="n">
        <f aca="false">J268*K268*L$7</f>
        <v>150102</v>
      </c>
      <c r="M268" s="10" t="n">
        <f aca="false">$F268</f>
        <v>30000</v>
      </c>
      <c r="N268" s="43" t="n">
        <f aca="false">$G268</f>
        <v>0.1614</v>
      </c>
      <c r="O268" s="63" t="n">
        <f aca="false">M268*N268*O$7</f>
        <v>135576</v>
      </c>
      <c r="P268" s="10" t="n">
        <f aca="false">$F268</f>
        <v>30000</v>
      </c>
      <c r="Q268" s="43" t="n">
        <f aca="false">$G268</f>
        <v>0.1614</v>
      </c>
      <c r="R268" s="63" t="n">
        <f aca="false">P268*Q268*R$7</f>
        <v>150102</v>
      </c>
      <c r="S268" s="10" t="n">
        <f aca="false">$F268</f>
        <v>30000</v>
      </c>
      <c r="T268" s="43" t="n">
        <f aca="false">$G268</f>
        <v>0.1614</v>
      </c>
      <c r="U268" s="63" t="n">
        <f aca="false">S268*T268*U$7</f>
        <v>145260</v>
      </c>
      <c r="V268" s="10" t="n">
        <f aca="false">$F268</f>
        <v>30000</v>
      </c>
      <c r="W268" s="43" t="n">
        <f aca="false">$G268</f>
        <v>0.1614</v>
      </c>
      <c r="X268" s="63" t="n">
        <f aca="false">V268*W268*X$7</f>
        <v>150102</v>
      </c>
      <c r="Y268" s="10" t="n">
        <f aca="false">$F268</f>
        <v>30000</v>
      </c>
      <c r="Z268" s="43" t="n">
        <f aca="false">$G268</f>
        <v>0.1614</v>
      </c>
      <c r="AA268" s="63" t="n">
        <f aca="false">Y268*Z268*AA$7</f>
        <v>145260</v>
      </c>
      <c r="AB268" s="10" t="n">
        <f aca="false">$F268</f>
        <v>30000</v>
      </c>
      <c r="AC268" s="43" t="n">
        <f aca="false">$G268</f>
        <v>0.1614</v>
      </c>
      <c r="AD268" s="63" t="n">
        <f aca="false">AB268*AC268*AD$7</f>
        <v>150102</v>
      </c>
      <c r="AE268" s="10" t="n">
        <f aca="false">$F268</f>
        <v>30000</v>
      </c>
      <c r="AF268" s="43" t="n">
        <f aca="false">$G268</f>
        <v>0.1614</v>
      </c>
      <c r="AG268" s="63" t="n">
        <f aca="false">AE268*AF268*AG$7</f>
        <v>150102</v>
      </c>
      <c r="AH268" s="10" t="n">
        <f aca="false">$F268</f>
        <v>30000</v>
      </c>
      <c r="AI268" s="43" t="n">
        <f aca="false">$G268</f>
        <v>0.1614</v>
      </c>
      <c r="AJ268" s="63" t="n">
        <f aca="false">AH268*AI268*AJ$7</f>
        <v>145260</v>
      </c>
      <c r="AK268" s="10" t="n">
        <f aca="false">$F268</f>
        <v>30000</v>
      </c>
      <c r="AL268" s="43" t="n">
        <f aca="false">$G268</f>
        <v>0.1614</v>
      </c>
      <c r="AM268" s="63" t="n">
        <f aca="false">AK268*AL268*AM$7</f>
        <v>150102</v>
      </c>
      <c r="AN268" s="10" t="n">
        <f aca="false">$F268</f>
        <v>30000</v>
      </c>
      <c r="AO268" s="43" t="n">
        <f aca="false">$G268</f>
        <v>0.1614</v>
      </c>
      <c r="AP268" s="63" t="n">
        <f aca="false">AN268*AO268*AP$7</f>
        <v>145260</v>
      </c>
      <c r="AQ268" s="10" t="n">
        <f aca="false">$F268</f>
        <v>30000</v>
      </c>
      <c r="AR268" s="43" t="n">
        <f aca="false">$G268</f>
        <v>0.1614</v>
      </c>
      <c r="AS268" s="63" t="n">
        <f aca="false">AQ268*AR268*AS$7</f>
        <v>150102</v>
      </c>
      <c r="AT268" s="63"/>
      <c r="AV268" s="800" t="n">
        <f aca="false">AS268+AP268+AM268+AJ268+AG268+AD268+AA268+X268+U268+R268+O268+L268</f>
        <v>1767330</v>
      </c>
      <c r="AW268" s="829"/>
      <c r="AX268" s="65" t="n">
        <f aca="false">SUM(AV267:AV268)</f>
        <v>50100</v>
      </c>
      <c r="AY268" s="829"/>
      <c r="BB268" s="829"/>
      <c r="BD268" s="65" t="n">
        <f aca="false">AX268</f>
        <v>50100</v>
      </c>
    </row>
    <row r="269" customFormat="false" ht="12.75" hidden="false" customHeight="false" outlineLevel="0" collapsed="false">
      <c r="A269" s="842"/>
      <c r="B269" s="836"/>
      <c r="D269" s="274"/>
      <c r="E269" s="837"/>
      <c r="F269" s="848"/>
      <c r="G269" s="811"/>
      <c r="H269" s="25"/>
      <c r="J269" s="10"/>
      <c r="L269" s="63"/>
      <c r="M269" s="10"/>
      <c r="N269" s="43"/>
      <c r="O269" s="63"/>
      <c r="P269" s="10"/>
      <c r="Q269" s="43"/>
      <c r="R269" s="63"/>
      <c r="S269" s="10"/>
      <c r="T269" s="43"/>
      <c r="U269" s="63"/>
      <c r="V269" s="10"/>
      <c r="W269" s="43"/>
      <c r="X269" s="63"/>
      <c r="Y269" s="10"/>
      <c r="Z269" s="43"/>
      <c r="AA269" s="63"/>
      <c r="AB269" s="10"/>
      <c r="AC269" s="43"/>
      <c r="AD269" s="63"/>
      <c r="AE269" s="10"/>
      <c r="AF269" s="43"/>
      <c r="AG269" s="63"/>
      <c r="AH269" s="10"/>
      <c r="AI269" s="43"/>
      <c r="AJ269" s="63"/>
      <c r="AK269" s="10"/>
      <c r="AL269" s="43"/>
      <c r="AM269" s="63"/>
      <c r="AN269" s="10"/>
      <c r="AO269" s="43"/>
      <c r="AP269" s="63"/>
      <c r="AQ269" s="10"/>
      <c r="AR269" s="43"/>
      <c r="AS269" s="63"/>
      <c r="AT269" s="63"/>
      <c r="AV269" s="65"/>
      <c r="AW269" s="812"/>
      <c r="AY269" s="812"/>
      <c r="BB269" s="812"/>
    </row>
    <row r="270" customFormat="false" ht="12.75" hidden="false" customHeight="false" outlineLevel="0" collapsed="false">
      <c r="A270" s="842" t="n">
        <v>25700</v>
      </c>
      <c r="B270" s="836" t="s">
        <v>649</v>
      </c>
      <c r="C270" s="0" t="n">
        <v>2001</v>
      </c>
      <c r="D270" s="274"/>
      <c r="E270" s="837" t="n">
        <v>37621</v>
      </c>
      <c r="F270" s="848" t="n">
        <v>-25000</v>
      </c>
      <c r="G270" s="811" t="n">
        <v>0.1714</v>
      </c>
      <c r="H270" s="25" t="n">
        <v>0.0186</v>
      </c>
      <c r="I270" s="43" t="n">
        <f aca="false">SUM(G270:H270)</f>
        <v>0.19</v>
      </c>
      <c r="J270" s="10" t="n">
        <f aca="false">$F270</f>
        <v>-25000</v>
      </c>
      <c r="K270" s="43" t="n">
        <f aca="false">$G270</f>
        <v>0.1714</v>
      </c>
      <c r="L270" s="63" t="n">
        <f aca="false">J270*K270*L$7</f>
        <v>-132835</v>
      </c>
      <c r="M270" s="10" t="n">
        <f aca="false">$F270</f>
        <v>-25000</v>
      </c>
      <c r="N270" s="43" t="n">
        <f aca="false">$G270</f>
        <v>0.1714</v>
      </c>
      <c r="O270" s="63" t="n">
        <f aca="false">M270*N270*O$7</f>
        <v>-119980</v>
      </c>
      <c r="P270" s="10" t="n">
        <f aca="false">$F270</f>
        <v>-25000</v>
      </c>
      <c r="Q270" s="43" t="n">
        <f aca="false">$G270</f>
        <v>0.1714</v>
      </c>
      <c r="R270" s="63" t="n">
        <f aca="false">P270*Q270*R$7</f>
        <v>-132835</v>
      </c>
      <c r="S270" s="10" t="n">
        <f aca="false">$F270</f>
        <v>-25000</v>
      </c>
      <c r="T270" s="43" t="n">
        <f aca="false">$G270</f>
        <v>0.1714</v>
      </c>
      <c r="U270" s="63" t="n">
        <f aca="false">S270*T270*U$7</f>
        <v>-128550</v>
      </c>
      <c r="V270" s="10" t="n">
        <f aca="false">$F270</f>
        <v>-25000</v>
      </c>
      <c r="W270" s="43" t="n">
        <f aca="false">$G270</f>
        <v>0.1714</v>
      </c>
      <c r="X270" s="63" t="n">
        <f aca="false">V270*W270*X$7</f>
        <v>-132835</v>
      </c>
      <c r="Y270" s="10" t="n">
        <f aca="false">$F270</f>
        <v>-25000</v>
      </c>
      <c r="Z270" s="43" t="n">
        <f aca="false">$G270</f>
        <v>0.1714</v>
      </c>
      <c r="AA270" s="63" t="n">
        <f aca="false">Y270*Z270*AA$7</f>
        <v>-128550</v>
      </c>
      <c r="AB270" s="10" t="n">
        <f aca="false">$F270</f>
        <v>-25000</v>
      </c>
      <c r="AC270" s="43" t="n">
        <f aca="false">$G270</f>
        <v>0.1714</v>
      </c>
      <c r="AD270" s="63" t="n">
        <f aca="false">AB270*AC270*AD$7</f>
        <v>-132835</v>
      </c>
      <c r="AE270" s="10" t="n">
        <f aca="false">$F270</f>
        <v>-25000</v>
      </c>
      <c r="AF270" s="43" t="n">
        <f aca="false">$G270</f>
        <v>0.1714</v>
      </c>
      <c r="AG270" s="63" t="n">
        <f aca="false">AE270*AF270*AG$7</f>
        <v>-132835</v>
      </c>
      <c r="AH270" s="10" t="n">
        <f aca="false">$F270</f>
        <v>-25000</v>
      </c>
      <c r="AI270" s="43" t="n">
        <f aca="false">$G270</f>
        <v>0.1714</v>
      </c>
      <c r="AJ270" s="63" t="n">
        <f aca="false">AH270*AI270*AJ$7</f>
        <v>-128550</v>
      </c>
      <c r="AK270" s="10" t="n">
        <f aca="false">$F270</f>
        <v>-25000</v>
      </c>
      <c r="AL270" s="43" t="n">
        <f aca="false">$G270</f>
        <v>0.1714</v>
      </c>
      <c r="AM270" s="63" t="n">
        <f aca="false">AK270*AL270*AM$7</f>
        <v>-132835</v>
      </c>
      <c r="AN270" s="10" t="n">
        <f aca="false">$F270</f>
        <v>-25000</v>
      </c>
      <c r="AO270" s="43" t="n">
        <f aca="false">$G270</f>
        <v>0.1714</v>
      </c>
      <c r="AP270" s="63" t="n">
        <f aca="false">AN270*AO270*AP$7</f>
        <v>-128550</v>
      </c>
      <c r="AQ270" s="10" t="n">
        <f aca="false">$F270</f>
        <v>-25000</v>
      </c>
      <c r="AR270" s="43" t="n">
        <f aca="false">$G270</f>
        <v>0.1714</v>
      </c>
      <c r="AS270" s="63" t="n">
        <f aca="false">AQ270*AR270*AS$7</f>
        <v>-132835</v>
      </c>
      <c r="AT270" s="63"/>
      <c r="AV270" s="800" t="n">
        <f aca="false">AS270+AP270+AM270+AJ270+AG270+AD270+AA270+X270+U270+R270+O270+L270</f>
        <v>-1564025</v>
      </c>
      <c r="AW270" s="829"/>
      <c r="AY270" s="829"/>
      <c r="BB270" s="829"/>
    </row>
    <row r="271" customFormat="false" ht="12.75" hidden="false" customHeight="false" outlineLevel="0" collapsed="false">
      <c r="A271" s="617" t="n">
        <v>25700</v>
      </c>
      <c r="B271" s="617" t="s">
        <v>649</v>
      </c>
      <c r="C271" s="0" t="n">
        <v>2002</v>
      </c>
      <c r="D271" s="95" t="n">
        <v>36526</v>
      </c>
      <c r="E271" s="95" t="n">
        <v>37621</v>
      </c>
      <c r="F271" s="616" t="n">
        <v>25000</v>
      </c>
      <c r="G271" s="93" t="n">
        <v>0.1714</v>
      </c>
      <c r="H271" s="93" t="n">
        <v>0.0186</v>
      </c>
      <c r="I271" s="43" t="n">
        <f aca="false">SUM(G271:H271)</f>
        <v>0.19</v>
      </c>
      <c r="J271" s="10" t="n">
        <f aca="false">$F271</f>
        <v>25000</v>
      </c>
      <c r="K271" s="43" t="n">
        <f aca="false">$G271</f>
        <v>0.1714</v>
      </c>
      <c r="L271" s="63" t="n">
        <f aca="false">J271*K271*L$7</f>
        <v>132835</v>
      </c>
      <c r="M271" s="10" t="n">
        <f aca="false">$F271</f>
        <v>25000</v>
      </c>
      <c r="N271" s="43" t="n">
        <f aca="false">$G271</f>
        <v>0.1714</v>
      </c>
      <c r="O271" s="63" t="n">
        <f aca="false">M271*N271*O$7</f>
        <v>119980</v>
      </c>
      <c r="P271" s="10" t="n">
        <f aca="false">$F271</f>
        <v>25000</v>
      </c>
      <c r="Q271" s="43" t="n">
        <f aca="false">$G271</f>
        <v>0.1714</v>
      </c>
      <c r="R271" s="63" t="n">
        <f aca="false">P271*Q271*R$7</f>
        <v>132835</v>
      </c>
      <c r="S271" s="10" t="n">
        <f aca="false">$F271</f>
        <v>25000</v>
      </c>
      <c r="T271" s="43" t="n">
        <f aca="false">$G271</f>
        <v>0.1714</v>
      </c>
      <c r="U271" s="63" t="n">
        <f aca="false">S271*T271*U$7</f>
        <v>128550</v>
      </c>
      <c r="V271" s="10" t="n">
        <f aca="false">$F271</f>
        <v>25000</v>
      </c>
      <c r="W271" s="43" t="n">
        <f aca="false">$G271</f>
        <v>0.1714</v>
      </c>
      <c r="X271" s="63" t="n">
        <f aca="false">V271*W271*X$7</f>
        <v>132835</v>
      </c>
      <c r="Y271" s="10" t="n">
        <f aca="false">$F271</f>
        <v>25000</v>
      </c>
      <c r="Z271" s="43" t="n">
        <f aca="false">$G271</f>
        <v>0.1714</v>
      </c>
      <c r="AA271" s="63" t="n">
        <f aca="false">Y271*Z271*AA$7</f>
        <v>128550</v>
      </c>
      <c r="AB271" s="10" t="n">
        <f aca="false">$F271</f>
        <v>25000</v>
      </c>
      <c r="AC271" s="43" t="n">
        <f aca="false">$G271</f>
        <v>0.1714</v>
      </c>
      <c r="AD271" s="63" t="n">
        <f aca="false">AB271*AC271*AD$7</f>
        <v>132835</v>
      </c>
      <c r="AE271" s="10" t="n">
        <f aca="false">$F271</f>
        <v>25000</v>
      </c>
      <c r="AF271" s="43" t="n">
        <f aca="false">$G271</f>
        <v>0.1714</v>
      </c>
      <c r="AG271" s="63" t="n">
        <f aca="false">AE271*AF271*AG$7</f>
        <v>132835</v>
      </c>
      <c r="AH271" s="10" t="n">
        <f aca="false">$F271</f>
        <v>25000</v>
      </c>
      <c r="AI271" s="43" t="n">
        <f aca="false">$G271</f>
        <v>0.1714</v>
      </c>
      <c r="AJ271" s="63" t="n">
        <f aca="false">AH271*AI271*AJ$7</f>
        <v>128550</v>
      </c>
      <c r="AK271" s="10" t="n">
        <f aca="false">$F271</f>
        <v>25000</v>
      </c>
      <c r="AL271" s="43" t="n">
        <f aca="false">$G271</f>
        <v>0.1714</v>
      </c>
      <c r="AM271" s="63" t="n">
        <f aca="false">AK271*AL271*AM$7</f>
        <v>132835</v>
      </c>
      <c r="AN271" s="10" t="n">
        <f aca="false">$F271</f>
        <v>25000</v>
      </c>
      <c r="AO271" s="43" t="n">
        <f aca="false">$G271</f>
        <v>0.1714</v>
      </c>
      <c r="AP271" s="63" t="n">
        <f aca="false">AN271*AO271*AP$7</f>
        <v>128550</v>
      </c>
      <c r="AQ271" s="10" t="n">
        <f aca="false">$F271</f>
        <v>25000</v>
      </c>
      <c r="AR271" s="43" t="n">
        <f aca="false">$G271</f>
        <v>0.1714</v>
      </c>
      <c r="AS271" s="63" t="n">
        <f aca="false">AQ271*AR271*AS$7</f>
        <v>132835</v>
      </c>
      <c r="AT271" s="63"/>
      <c r="AV271" s="800" t="n">
        <f aca="false">AS271+AP271+AM271+AJ271+AG271+AD271+AA271+X271+U271+R271+O271+L271</f>
        <v>1564025</v>
      </c>
      <c r="AW271" s="829"/>
      <c r="AX271" s="65" t="n">
        <f aca="false">SUM(AV270:AV271)</f>
        <v>0</v>
      </c>
      <c r="AY271" s="829"/>
      <c r="BB271" s="829"/>
      <c r="BD271" s="65" t="n">
        <f aca="false">AX271</f>
        <v>0</v>
      </c>
    </row>
    <row r="272" customFormat="false" ht="12.75" hidden="false" customHeight="false" outlineLevel="0" collapsed="false">
      <c r="A272" s="842"/>
      <c r="B272" s="836"/>
      <c r="D272" s="274"/>
      <c r="E272" s="837"/>
      <c r="F272" s="848"/>
      <c r="G272" s="811"/>
      <c r="H272" s="25"/>
      <c r="J272" s="10"/>
      <c r="L272" s="63"/>
      <c r="M272" s="10"/>
      <c r="N272" s="43"/>
      <c r="O272" s="63"/>
      <c r="P272" s="10"/>
      <c r="Q272" s="43"/>
      <c r="R272" s="63"/>
      <c r="S272" s="10"/>
      <c r="T272" s="43"/>
      <c r="U272" s="63"/>
      <c r="V272" s="10"/>
      <c r="W272" s="43"/>
      <c r="X272" s="63"/>
      <c r="Y272" s="10"/>
      <c r="Z272" s="43"/>
      <c r="AA272" s="63"/>
      <c r="AB272" s="10"/>
      <c r="AC272" s="43"/>
      <c r="AD272" s="63"/>
      <c r="AE272" s="10"/>
      <c r="AF272" s="43"/>
      <c r="AG272" s="63"/>
      <c r="AH272" s="10"/>
      <c r="AI272" s="43"/>
      <c r="AJ272" s="63"/>
      <c r="AK272" s="10"/>
      <c r="AL272" s="43"/>
      <c r="AM272" s="63"/>
      <c r="AN272" s="10"/>
      <c r="AO272" s="43"/>
      <c r="AP272" s="63"/>
      <c r="AQ272" s="10"/>
      <c r="AR272" s="43"/>
      <c r="AS272" s="63"/>
      <c r="AT272" s="63"/>
      <c r="AV272" s="65"/>
      <c r="AW272" s="812"/>
      <c r="AY272" s="812"/>
      <c r="BB272" s="812"/>
    </row>
    <row r="273" customFormat="false" ht="12.75" hidden="false" customHeight="false" outlineLevel="0" collapsed="false">
      <c r="A273" s="842" t="n">
        <v>26125</v>
      </c>
      <c r="B273" s="836" t="s">
        <v>657</v>
      </c>
      <c r="C273" s="0" t="n">
        <v>2001</v>
      </c>
      <c r="D273" s="274"/>
      <c r="E273" s="837" t="n">
        <v>37772</v>
      </c>
      <c r="F273" s="848" t="n">
        <v>-8600</v>
      </c>
      <c r="G273" s="811" t="n">
        <v>0.1114</v>
      </c>
      <c r="H273" s="25" t="n">
        <v>0.0186</v>
      </c>
      <c r="I273" s="43" t="n">
        <f aca="false">SUM(G273:H273)</f>
        <v>0.13</v>
      </c>
      <c r="J273" s="10" t="n">
        <f aca="false">$F273</f>
        <v>-8600</v>
      </c>
      <c r="K273" s="43" t="n">
        <f aca="false">$G273</f>
        <v>0.1114</v>
      </c>
      <c r="L273" s="63" t="n">
        <f aca="false">J273*K273*L$7</f>
        <v>-29699.24</v>
      </c>
      <c r="M273" s="10" t="n">
        <f aca="false">$F273</f>
        <v>-8600</v>
      </c>
      <c r="N273" s="43" t="n">
        <f aca="false">$G273</f>
        <v>0.1114</v>
      </c>
      <c r="O273" s="63" t="n">
        <f aca="false">M273*N273*O$7</f>
        <v>-26825.12</v>
      </c>
      <c r="P273" s="10" t="n">
        <f aca="false">$F273</f>
        <v>-8600</v>
      </c>
      <c r="Q273" s="43" t="n">
        <f aca="false">$G273</f>
        <v>0.1114</v>
      </c>
      <c r="R273" s="63" t="n">
        <f aca="false">P273*Q273*R$7</f>
        <v>-29699.24</v>
      </c>
      <c r="S273" s="10" t="n">
        <f aca="false">$F273</f>
        <v>-8600</v>
      </c>
      <c r="T273" s="43" t="n">
        <f aca="false">$G273</f>
        <v>0.1114</v>
      </c>
      <c r="U273" s="63" t="n">
        <f aca="false">S273*T273*U$7</f>
        <v>-28741.2</v>
      </c>
      <c r="V273" s="10" t="n">
        <f aca="false">$F273</f>
        <v>-8600</v>
      </c>
      <c r="W273" s="43" t="n">
        <f aca="false">$G273</f>
        <v>0.1114</v>
      </c>
      <c r="X273" s="63" t="n">
        <f aca="false">V273*W273*X$7</f>
        <v>-29699.24</v>
      </c>
      <c r="Y273" s="10" t="n">
        <f aca="false">$F273</f>
        <v>-8600</v>
      </c>
      <c r="Z273" s="43" t="n">
        <f aca="false">$G273</f>
        <v>0.1114</v>
      </c>
      <c r="AA273" s="63" t="n">
        <f aca="false">Y273*Z273*AA$7</f>
        <v>-28741.2</v>
      </c>
      <c r="AB273" s="10" t="n">
        <f aca="false">$F273</f>
        <v>-8600</v>
      </c>
      <c r="AC273" s="43" t="n">
        <f aca="false">$G273</f>
        <v>0.1114</v>
      </c>
      <c r="AD273" s="63" t="n">
        <f aca="false">AB273*AC273*AD$7</f>
        <v>-29699.24</v>
      </c>
      <c r="AE273" s="10" t="n">
        <f aca="false">$F273</f>
        <v>-8600</v>
      </c>
      <c r="AF273" s="43" t="n">
        <f aca="false">$G273</f>
        <v>0.1114</v>
      </c>
      <c r="AG273" s="63" t="n">
        <f aca="false">AE273*AF273*AG$7</f>
        <v>-29699.24</v>
      </c>
      <c r="AH273" s="10" t="n">
        <f aca="false">$F273</f>
        <v>-8600</v>
      </c>
      <c r="AI273" s="43" t="n">
        <f aca="false">$G273</f>
        <v>0.1114</v>
      </c>
      <c r="AJ273" s="63" t="n">
        <f aca="false">AH273*AI273*AJ$7</f>
        <v>-28741.2</v>
      </c>
      <c r="AK273" s="10" t="n">
        <f aca="false">$F273</f>
        <v>-8600</v>
      </c>
      <c r="AL273" s="43" t="n">
        <f aca="false">$G273</f>
        <v>0.1114</v>
      </c>
      <c r="AM273" s="63" t="n">
        <f aca="false">AK273*AL273*AM$7</f>
        <v>-29699.24</v>
      </c>
      <c r="AN273" s="10" t="n">
        <f aca="false">$F273</f>
        <v>-8600</v>
      </c>
      <c r="AO273" s="43" t="n">
        <f aca="false">$G273</f>
        <v>0.1114</v>
      </c>
      <c r="AP273" s="63" t="n">
        <f aca="false">AN273*AO273*AP$7</f>
        <v>-28741.2</v>
      </c>
      <c r="AQ273" s="10" t="n">
        <f aca="false">$F273</f>
        <v>-8600</v>
      </c>
      <c r="AR273" s="43" t="n">
        <f aca="false">$G273</f>
        <v>0.1114</v>
      </c>
      <c r="AS273" s="63" t="n">
        <f aca="false">AQ273*AR273*AS$7</f>
        <v>-29699.24</v>
      </c>
      <c r="AT273" s="63"/>
      <c r="AV273" s="800" t="n">
        <f aca="false">AS273+AP273+AM273+AJ273+AG273+AD273+AA273+X273+U273+R273+O273+L273</f>
        <v>-349684.6</v>
      </c>
      <c r="AW273" s="829"/>
      <c r="AY273" s="829"/>
      <c r="BB273" s="829"/>
    </row>
    <row r="274" customFormat="false" ht="12.75" hidden="false" customHeight="false" outlineLevel="0" collapsed="false">
      <c r="A274" s="617" t="n">
        <v>26125</v>
      </c>
      <c r="B274" s="617" t="s">
        <v>657</v>
      </c>
      <c r="C274" s="0" t="n">
        <v>2002</v>
      </c>
      <c r="D274" s="95" t="n">
        <v>35947</v>
      </c>
      <c r="E274" s="95" t="n">
        <v>37772</v>
      </c>
      <c r="F274" s="616" t="n">
        <v>8600</v>
      </c>
      <c r="G274" s="93" t="n">
        <v>0.1114</v>
      </c>
      <c r="H274" s="93" t="n">
        <v>0.0186</v>
      </c>
      <c r="I274" s="43" t="n">
        <f aca="false">SUM(G274:H274)</f>
        <v>0.13</v>
      </c>
      <c r="J274" s="10" t="n">
        <f aca="false">$F274</f>
        <v>8600</v>
      </c>
      <c r="K274" s="43" t="n">
        <f aca="false">$G274</f>
        <v>0.1114</v>
      </c>
      <c r="L274" s="63" t="n">
        <f aca="false">J274*K274*L$7</f>
        <v>29699.24</v>
      </c>
      <c r="M274" s="10" t="n">
        <f aca="false">$F274</f>
        <v>8600</v>
      </c>
      <c r="N274" s="43" t="n">
        <f aca="false">$G274</f>
        <v>0.1114</v>
      </c>
      <c r="O274" s="63" t="n">
        <f aca="false">M274*N274*O$7</f>
        <v>26825.12</v>
      </c>
      <c r="P274" s="10" t="n">
        <f aca="false">$F274</f>
        <v>8600</v>
      </c>
      <c r="Q274" s="43" t="n">
        <f aca="false">$G274</f>
        <v>0.1114</v>
      </c>
      <c r="R274" s="63" t="n">
        <f aca="false">P274*Q274*R$7</f>
        <v>29699.24</v>
      </c>
      <c r="S274" s="10" t="n">
        <f aca="false">$F274</f>
        <v>8600</v>
      </c>
      <c r="T274" s="43" t="n">
        <f aca="false">$G274</f>
        <v>0.1114</v>
      </c>
      <c r="U274" s="63" t="n">
        <f aca="false">S274*T274*U$7</f>
        <v>28741.2</v>
      </c>
      <c r="V274" s="10" t="n">
        <f aca="false">$F274</f>
        <v>8600</v>
      </c>
      <c r="W274" s="43" t="n">
        <f aca="false">$G274</f>
        <v>0.1114</v>
      </c>
      <c r="X274" s="63" t="n">
        <f aca="false">V274*W274*X$7</f>
        <v>29699.24</v>
      </c>
      <c r="Y274" s="10" t="n">
        <f aca="false">$F274</f>
        <v>8600</v>
      </c>
      <c r="Z274" s="43" t="n">
        <f aca="false">$G274</f>
        <v>0.1114</v>
      </c>
      <c r="AA274" s="63" t="n">
        <f aca="false">Y274*Z274*AA$7</f>
        <v>28741.2</v>
      </c>
      <c r="AB274" s="10" t="n">
        <f aca="false">$F274</f>
        <v>8600</v>
      </c>
      <c r="AC274" s="43" t="n">
        <f aca="false">$G274</f>
        <v>0.1114</v>
      </c>
      <c r="AD274" s="63" t="n">
        <f aca="false">AB274*AC274*AD$7</f>
        <v>29699.24</v>
      </c>
      <c r="AE274" s="10" t="n">
        <f aca="false">$F274</f>
        <v>8600</v>
      </c>
      <c r="AF274" s="43" t="n">
        <f aca="false">$G274</f>
        <v>0.1114</v>
      </c>
      <c r="AG274" s="63" t="n">
        <f aca="false">AE274*AF274*AG$7</f>
        <v>29699.24</v>
      </c>
      <c r="AH274" s="10" t="n">
        <f aca="false">$F274</f>
        <v>8600</v>
      </c>
      <c r="AI274" s="43" t="n">
        <f aca="false">$G274</f>
        <v>0.1114</v>
      </c>
      <c r="AJ274" s="63" t="n">
        <f aca="false">AH274*AI274*AJ$7</f>
        <v>28741.2</v>
      </c>
      <c r="AK274" s="10" t="n">
        <f aca="false">$F274</f>
        <v>8600</v>
      </c>
      <c r="AL274" s="43" t="n">
        <f aca="false">$G274</f>
        <v>0.1114</v>
      </c>
      <c r="AM274" s="63" t="n">
        <f aca="false">AK274*AL274*AM$7</f>
        <v>29699.24</v>
      </c>
      <c r="AN274" s="10" t="n">
        <f aca="false">$F274</f>
        <v>8600</v>
      </c>
      <c r="AO274" s="43" t="n">
        <f aca="false">$G274</f>
        <v>0.1114</v>
      </c>
      <c r="AP274" s="63" t="n">
        <f aca="false">AN274*AO274*AP$7</f>
        <v>28741.2</v>
      </c>
      <c r="AQ274" s="10" t="n">
        <f aca="false">$F274</f>
        <v>8600</v>
      </c>
      <c r="AR274" s="43" t="n">
        <f aca="false">$G274</f>
        <v>0.1114</v>
      </c>
      <c r="AS274" s="63" t="n">
        <f aca="false">AQ274*AR274*AS$7</f>
        <v>29699.24</v>
      </c>
      <c r="AT274" s="63"/>
      <c r="AV274" s="800" t="n">
        <f aca="false">AS274+AP274+AM274+AJ274+AG274+AD274+AA274+X274+U274+R274+O274+L274</f>
        <v>349684.6</v>
      </c>
      <c r="AW274" s="829"/>
      <c r="AX274" s="65" t="n">
        <f aca="false">SUM(AV273:AV274)</f>
        <v>0</v>
      </c>
      <c r="AY274" s="829"/>
      <c r="BB274" s="829"/>
      <c r="BD274" s="65" t="n">
        <f aca="false">AX274</f>
        <v>0</v>
      </c>
    </row>
    <row r="275" customFormat="false" ht="12.75" hidden="false" customHeight="false" outlineLevel="0" collapsed="false">
      <c r="A275" s="842"/>
      <c r="B275" s="836"/>
      <c r="D275" s="274"/>
      <c r="E275" s="837"/>
      <c r="F275" s="848"/>
      <c r="G275" s="811"/>
      <c r="H275" s="25"/>
      <c r="J275" s="10"/>
      <c r="L275" s="63"/>
      <c r="M275" s="10"/>
      <c r="N275" s="43"/>
      <c r="O275" s="63"/>
      <c r="P275" s="10"/>
      <c r="Q275" s="43"/>
      <c r="R275" s="63"/>
      <c r="S275" s="10"/>
      <c r="T275" s="43"/>
      <c r="U275" s="63"/>
      <c r="V275" s="10"/>
      <c r="W275" s="43"/>
      <c r="X275" s="63"/>
      <c r="Y275" s="10"/>
      <c r="Z275" s="43"/>
      <c r="AA275" s="63"/>
      <c r="AB275" s="10"/>
      <c r="AC275" s="43"/>
      <c r="AD275" s="63"/>
      <c r="AE275" s="10"/>
      <c r="AF275" s="43"/>
      <c r="AG275" s="63"/>
      <c r="AH275" s="10"/>
      <c r="AI275" s="43"/>
      <c r="AJ275" s="63"/>
      <c r="AK275" s="10"/>
      <c r="AL275" s="43"/>
      <c r="AM275" s="63"/>
      <c r="AN275" s="10"/>
      <c r="AO275" s="43"/>
      <c r="AP275" s="63"/>
      <c r="AQ275" s="10"/>
      <c r="AR275" s="43"/>
      <c r="AS275" s="63"/>
      <c r="AT275" s="63"/>
      <c r="AV275" s="65"/>
      <c r="AW275" s="812"/>
      <c r="AY275" s="812"/>
      <c r="BB275" s="812"/>
    </row>
    <row r="276" customFormat="false" ht="12.75" hidden="false" customHeight="false" outlineLevel="0" collapsed="false">
      <c r="A276" s="842" t="n">
        <v>26719</v>
      </c>
      <c r="B276" s="836" t="s">
        <v>748</v>
      </c>
      <c r="C276" s="0" t="n">
        <v>2001</v>
      </c>
      <c r="D276" s="770"/>
      <c r="E276" s="837" t="n">
        <v>38472</v>
      </c>
      <c r="F276" s="848" t="n">
        <v>-25000</v>
      </c>
      <c r="G276" s="811" t="n">
        <v>0.1864</v>
      </c>
      <c r="H276" s="25" t="n">
        <v>0.0186</v>
      </c>
      <c r="I276" s="43" t="n">
        <f aca="false">SUM(G276:H276)</f>
        <v>0.205</v>
      </c>
      <c r="J276" s="10" t="n">
        <f aca="false">$F276</f>
        <v>-25000</v>
      </c>
      <c r="K276" s="43" t="n">
        <f aca="false">$G276</f>
        <v>0.1864</v>
      </c>
      <c r="L276" s="63" t="n">
        <f aca="false">J276*K276*L$7</f>
        <v>-144460</v>
      </c>
      <c r="M276" s="10" t="n">
        <f aca="false">$F276</f>
        <v>-25000</v>
      </c>
      <c r="N276" s="43" t="n">
        <f aca="false">$G276</f>
        <v>0.1864</v>
      </c>
      <c r="O276" s="63" t="n">
        <f aca="false">M276*N276*O$7</f>
        <v>-130480</v>
      </c>
      <c r="P276" s="10" t="n">
        <f aca="false">$F276</f>
        <v>-25000</v>
      </c>
      <c r="Q276" s="43" t="n">
        <f aca="false">$G276</f>
        <v>0.1864</v>
      </c>
      <c r="R276" s="63" t="n">
        <f aca="false">P276*Q276*R$7</f>
        <v>-144460</v>
      </c>
      <c r="S276" s="10" t="n">
        <f aca="false">$F276</f>
        <v>-25000</v>
      </c>
      <c r="T276" s="43" t="n">
        <f aca="false">$G276</f>
        <v>0.1864</v>
      </c>
      <c r="U276" s="63" t="n">
        <f aca="false">S276*T276*U$7</f>
        <v>-139800</v>
      </c>
      <c r="V276" s="10" t="n">
        <f aca="false">$F276</f>
        <v>-25000</v>
      </c>
      <c r="W276" s="43" t="n">
        <f aca="false">$G276</f>
        <v>0.1864</v>
      </c>
      <c r="X276" s="63" t="n">
        <f aca="false">V276*W276*X$7</f>
        <v>-144460</v>
      </c>
      <c r="Y276" s="10" t="n">
        <f aca="false">$F276</f>
        <v>-25000</v>
      </c>
      <c r="Z276" s="43" t="n">
        <f aca="false">$G276</f>
        <v>0.1864</v>
      </c>
      <c r="AA276" s="63" t="n">
        <f aca="false">Y276*Z276*AA$7</f>
        <v>-139800</v>
      </c>
      <c r="AB276" s="10" t="n">
        <f aca="false">$F276</f>
        <v>-25000</v>
      </c>
      <c r="AC276" s="43" t="n">
        <f aca="false">$G276</f>
        <v>0.1864</v>
      </c>
      <c r="AD276" s="63" t="n">
        <f aca="false">AB276*AC276*AD$7</f>
        <v>-144460</v>
      </c>
      <c r="AE276" s="10" t="n">
        <f aca="false">$F276</f>
        <v>-25000</v>
      </c>
      <c r="AF276" s="43" t="n">
        <f aca="false">$G276</f>
        <v>0.1864</v>
      </c>
      <c r="AG276" s="63" t="n">
        <f aca="false">AE276*AF276*AG$7</f>
        <v>-144460</v>
      </c>
      <c r="AH276" s="10" t="n">
        <f aca="false">$F276</f>
        <v>-25000</v>
      </c>
      <c r="AI276" s="43" t="n">
        <f aca="false">$G276</f>
        <v>0.1864</v>
      </c>
      <c r="AJ276" s="63" t="n">
        <f aca="false">AH276*AI276*AJ$7</f>
        <v>-139800</v>
      </c>
      <c r="AK276" s="10" t="n">
        <f aca="false">$F276</f>
        <v>-25000</v>
      </c>
      <c r="AL276" s="43" t="n">
        <f aca="false">$G276</f>
        <v>0.1864</v>
      </c>
      <c r="AM276" s="63" t="n">
        <f aca="false">AK276*AL276*AM$7</f>
        <v>-144460</v>
      </c>
      <c r="AN276" s="10" t="n">
        <f aca="false">$F276</f>
        <v>-25000</v>
      </c>
      <c r="AO276" s="43" t="n">
        <f aca="false">$G276</f>
        <v>0.1864</v>
      </c>
      <c r="AP276" s="63" t="n">
        <f aca="false">AN276*AO276*AP$7</f>
        <v>-139800</v>
      </c>
      <c r="AQ276" s="10" t="n">
        <f aca="false">$F276</f>
        <v>-25000</v>
      </c>
      <c r="AR276" s="43" t="n">
        <f aca="false">$G276</f>
        <v>0.1864</v>
      </c>
      <c r="AS276" s="63" t="n">
        <f aca="false">AQ276*AR276*AS$7</f>
        <v>-144460</v>
      </c>
      <c r="AT276" s="63"/>
      <c r="AV276" s="800" t="n">
        <f aca="false">AS276+AP276+AM276+AJ276+AG276+AD276+AA276+X276+U276+R276+O276+L276</f>
        <v>-1700900</v>
      </c>
      <c r="AW276" s="829"/>
      <c r="AY276" s="829"/>
      <c r="BB276" s="829"/>
    </row>
    <row r="277" customFormat="false" ht="12.75" hidden="false" customHeight="false" outlineLevel="0" collapsed="false">
      <c r="A277" s="617" t="n">
        <v>26719</v>
      </c>
      <c r="B277" s="617" t="s">
        <v>659</v>
      </c>
      <c r="C277" s="0" t="n">
        <v>2002</v>
      </c>
      <c r="D277" s="95" t="s">
        <v>660</v>
      </c>
      <c r="E277" s="95" t="n">
        <v>38472</v>
      </c>
      <c r="F277" s="638" t="n">
        <v>25000</v>
      </c>
      <c r="G277" s="93" t="n">
        <v>0.1864</v>
      </c>
      <c r="H277" s="93" t="n">
        <v>0.0186</v>
      </c>
      <c r="I277" s="43" t="n">
        <f aca="false">SUM(G277:H277)</f>
        <v>0.205</v>
      </c>
      <c r="J277" s="10" t="n">
        <f aca="false">$F277</f>
        <v>25000</v>
      </c>
      <c r="K277" s="43" t="n">
        <f aca="false">$G277</f>
        <v>0.1864</v>
      </c>
      <c r="L277" s="63" t="n">
        <f aca="false">J277*K277*L$7</f>
        <v>144460</v>
      </c>
      <c r="M277" s="10" t="n">
        <f aca="false">$F277</f>
        <v>25000</v>
      </c>
      <c r="N277" s="43" t="n">
        <f aca="false">$G277</f>
        <v>0.1864</v>
      </c>
      <c r="O277" s="63" t="n">
        <f aca="false">M277*N277*O$7</f>
        <v>130480</v>
      </c>
      <c r="P277" s="10" t="n">
        <f aca="false">$F277</f>
        <v>25000</v>
      </c>
      <c r="Q277" s="43" t="n">
        <f aca="false">$G277</f>
        <v>0.1864</v>
      </c>
      <c r="R277" s="63" t="n">
        <f aca="false">P277*Q277*R$7</f>
        <v>144460</v>
      </c>
      <c r="S277" s="10" t="n">
        <f aca="false">$F277</f>
        <v>25000</v>
      </c>
      <c r="T277" s="43" t="n">
        <f aca="false">$G277</f>
        <v>0.1864</v>
      </c>
      <c r="U277" s="63" t="n">
        <f aca="false">S277*T277*U$7</f>
        <v>139800</v>
      </c>
      <c r="V277" s="10" t="n">
        <f aca="false">$F277</f>
        <v>25000</v>
      </c>
      <c r="W277" s="43" t="n">
        <f aca="false">$G277</f>
        <v>0.1864</v>
      </c>
      <c r="X277" s="63" t="n">
        <f aca="false">V277*W277*X$7</f>
        <v>144460</v>
      </c>
      <c r="Y277" s="10" t="n">
        <f aca="false">$F277</f>
        <v>25000</v>
      </c>
      <c r="Z277" s="43" t="n">
        <f aca="false">$G277</f>
        <v>0.1864</v>
      </c>
      <c r="AA277" s="63" t="n">
        <f aca="false">Y277*Z277*AA$7</f>
        <v>139800</v>
      </c>
      <c r="AB277" s="10" t="n">
        <f aca="false">$F277</f>
        <v>25000</v>
      </c>
      <c r="AC277" s="43" t="n">
        <f aca="false">$G277</f>
        <v>0.1864</v>
      </c>
      <c r="AD277" s="63" t="n">
        <f aca="false">AB277*AC277*AD$7</f>
        <v>144460</v>
      </c>
      <c r="AE277" s="10" t="n">
        <f aca="false">$F277</f>
        <v>25000</v>
      </c>
      <c r="AF277" s="43" t="n">
        <f aca="false">$G277</f>
        <v>0.1864</v>
      </c>
      <c r="AG277" s="63" t="n">
        <f aca="false">AE277*AF277*AG$7</f>
        <v>144460</v>
      </c>
      <c r="AH277" s="10" t="n">
        <f aca="false">$F277</f>
        <v>25000</v>
      </c>
      <c r="AI277" s="43" t="n">
        <f aca="false">$G277</f>
        <v>0.1864</v>
      </c>
      <c r="AJ277" s="63" t="n">
        <f aca="false">AH277*AI277*AJ$7</f>
        <v>139800</v>
      </c>
      <c r="AK277" s="10" t="n">
        <f aca="false">$F277</f>
        <v>25000</v>
      </c>
      <c r="AL277" s="43" t="n">
        <f aca="false">$G277</f>
        <v>0.1864</v>
      </c>
      <c r="AM277" s="63" t="n">
        <f aca="false">AK277*AL277*AM$7</f>
        <v>144460</v>
      </c>
      <c r="AN277" s="10" t="n">
        <f aca="false">$F277</f>
        <v>25000</v>
      </c>
      <c r="AO277" s="43" t="n">
        <f aca="false">$G277</f>
        <v>0.1864</v>
      </c>
      <c r="AP277" s="63" t="n">
        <f aca="false">AN277*AO277*AP$7</f>
        <v>139800</v>
      </c>
      <c r="AQ277" s="10" t="n">
        <f aca="false">$F277</f>
        <v>25000</v>
      </c>
      <c r="AR277" s="43" t="n">
        <f aca="false">$G277</f>
        <v>0.1864</v>
      </c>
      <c r="AS277" s="63" t="n">
        <f aca="false">AQ277*AR277*AS$7</f>
        <v>144460</v>
      </c>
      <c r="AT277" s="63"/>
      <c r="AV277" s="800" t="n">
        <f aca="false">AS277+AP277+AM277+AJ277+AG277+AD277+AA277+X277+U277+R277+O277+L277</f>
        <v>1700900</v>
      </c>
      <c r="AW277" s="829"/>
      <c r="AX277" s="65" t="n">
        <f aca="false">SUM(AV276:AV277)</f>
        <v>0</v>
      </c>
      <c r="AY277" s="829"/>
      <c r="BB277" s="829"/>
      <c r="BD277" s="65" t="n">
        <f aca="false">AX277</f>
        <v>0</v>
      </c>
    </row>
    <row r="278" customFormat="false" ht="12.75" hidden="false" customHeight="false" outlineLevel="0" collapsed="false">
      <c r="A278" s="842"/>
      <c r="B278" s="836"/>
      <c r="D278" s="274"/>
      <c r="E278" s="837"/>
      <c r="F278" s="848"/>
      <c r="G278" s="811"/>
      <c r="H278" s="25"/>
      <c r="J278" s="10"/>
      <c r="L278" s="63"/>
      <c r="M278" s="10"/>
      <c r="N278" s="43"/>
      <c r="O278" s="63"/>
      <c r="P278" s="10"/>
      <c r="Q278" s="43"/>
      <c r="R278" s="63"/>
      <c r="S278" s="10"/>
      <c r="T278" s="43"/>
      <c r="U278" s="63"/>
      <c r="V278" s="10"/>
      <c r="W278" s="43"/>
      <c r="X278" s="63"/>
      <c r="Y278" s="10"/>
      <c r="Z278" s="43"/>
      <c r="AA278" s="63"/>
      <c r="AB278" s="10"/>
      <c r="AC278" s="43"/>
      <c r="AD278" s="63"/>
      <c r="AE278" s="10"/>
      <c r="AF278" s="43"/>
      <c r="AG278" s="63"/>
      <c r="AH278" s="10"/>
      <c r="AI278" s="43"/>
      <c r="AJ278" s="63"/>
      <c r="AK278" s="10"/>
      <c r="AL278" s="43"/>
      <c r="AM278" s="63"/>
      <c r="AN278" s="10"/>
      <c r="AO278" s="43"/>
      <c r="AP278" s="63"/>
      <c r="AQ278" s="10"/>
      <c r="AR278" s="43"/>
      <c r="AS278" s="63"/>
      <c r="AT278" s="63"/>
      <c r="AV278" s="65"/>
      <c r="AW278" s="812"/>
      <c r="AY278" s="812"/>
      <c r="BB278" s="812"/>
    </row>
    <row r="279" customFormat="false" ht="12.75" hidden="false" customHeight="false" outlineLevel="0" collapsed="false">
      <c r="A279" s="842" t="n">
        <v>26813</v>
      </c>
      <c r="B279" s="836" t="s">
        <v>747</v>
      </c>
      <c r="C279" s="0" t="n">
        <v>2001</v>
      </c>
      <c r="D279" s="274"/>
      <c r="E279" s="837" t="n">
        <v>39569</v>
      </c>
      <c r="F279" s="848" t="n">
        <v>-3500</v>
      </c>
      <c r="G279" s="811" t="n">
        <v>0.1739</v>
      </c>
      <c r="H279" s="25" t="n">
        <v>0.0186</v>
      </c>
      <c r="I279" s="43" t="n">
        <f aca="false">SUM(G279:H279)</f>
        <v>0.1925</v>
      </c>
      <c r="J279" s="10" t="n">
        <f aca="false">$F279</f>
        <v>-3500</v>
      </c>
      <c r="K279" s="43" t="n">
        <f aca="false">$G279</f>
        <v>0.1739</v>
      </c>
      <c r="L279" s="63" t="n">
        <f aca="false">J279*K279*L$7</f>
        <v>-18868.15</v>
      </c>
      <c r="M279" s="10" t="n">
        <f aca="false">$F279</f>
        <v>-3500</v>
      </c>
      <c r="N279" s="43" t="n">
        <f aca="false">$G279</f>
        <v>0.1739</v>
      </c>
      <c r="O279" s="63" t="n">
        <f aca="false">M279*N279*O$7</f>
        <v>-17042.2</v>
      </c>
      <c r="P279" s="10" t="n">
        <f aca="false">$F279</f>
        <v>-3500</v>
      </c>
      <c r="Q279" s="43" t="n">
        <f aca="false">$G279</f>
        <v>0.1739</v>
      </c>
      <c r="R279" s="63" t="n">
        <f aca="false">P279*Q279*R$7</f>
        <v>-18868.15</v>
      </c>
      <c r="S279" s="10" t="n">
        <f aca="false">$F279</f>
        <v>-3500</v>
      </c>
      <c r="T279" s="43" t="n">
        <f aca="false">$G279</f>
        <v>0.1739</v>
      </c>
      <c r="U279" s="63" t="n">
        <f aca="false">S279*T279*U$7</f>
        <v>-18259.5</v>
      </c>
      <c r="V279" s="10" t="n">
        <f aca="false">$F279</f>
        <v>-3500</v>
      </c>
      <c r="W279" s="43" t="n">
        <f aca="false">$G279</f>
        <v>0.1739</v>
      </c>
      <c r="X279" s="63" t="n">
        <f aca="false">V279*W279*X$7</f>
        <v>-18868.15</v>
      </c>
      <c r="Y279" s="10" t="n">
        <f aca="false">$F279</f>
        <v>-3500</v>
      </c>
      <c r="Z279" s="43" t="n">
        <f aca="false">$G279</f>
        <v>0.1739</v>
      </c>
      <c r="AA279" s="63" t="n">
        <f aca="false">Y279*Z279*AA$7</f>
        <v>-18259.5</v>
      </c>
      <c r="AB279" s="10" t="n">
        <f aca="false">$F279</f>
        <v>-3500</v>
      </c>
      <c r="AC279" s="43" t="n">
        <f aca="false">$G279</f>
        <v>0.1739</v>
      </c>
      <c r="AD279" s="63" t="n">
        <f aca="false">AB279*AC279*AD$7</f>
        <v>-18868.15</v>
      </c>
      <c r="AE279" s="10" t="n">
        <f aca="false">$F279</f>
        <v>-3500</v>
      </c>
      <c r="AF279" s="43" t="n">
        <f aca="false">$G279</f>
        <v>0.1739</v>
      </c>
      <c r="AG279" s="63" t="n">
        <f aca="false">AE279*AF279*AG$7</f>
        <v>-18868.15</v>
      </c>
      <c r="AH279" s="10" t="n">
        <f aca="false">$F279</f>
        <v>-3500</v>
      </c>
      <c r="AI279" s="43" t="n">
        <f aca="false">$G279</f>
        <v>0.1739</v>
      </c>
      <c r="AJ279" s="63" t="n">
        <f aca="false">AH279*AI279*AJ$7</f>
        <v>-18259.5</v>
      </c>
      <c r="AK279" s="10" t="n">
        <f aca="false">$F279</f>
        <v>-3500</v>
      </c>
      <c r="AL279" s="43" t="n">
        <f aca="false">$G279</f>
        <v>0.1739</v>
      </c>
      <c r="AM279" s="63" t="n">
        <f aca="false">AK279*AL279*AM$7</f>
        <v>-18868.15</v>
      </c>
      <c r="AN279" s="10" t="n">
        <f aca="false">$F279</f>
        <v>-3500</v>
      </c>
      <c r="AO279" s="43" t="n">
        <f aca="false">$G279</f>
        <v>0.1739</v>
      </c>
      <c r="AP279" s="63" t="n">
        <f aca="false">AN279*AO279*AP$7</f>
        <v>-18259.5</v>
      </c>
      <c r="AQ279" s="10" t="n">
        <f aca="false">$F279</f>
        <v>-3500</v>
      </c>
      <c r="AR279" s="43" t="n">
        <f aca="false">$G279</f>
        <v>0.1739</v>
      </c>
      <c r="AS279" s="63" t="n">
        <f aca="false">AQ279*AR279*AS$7</f>
        <v>-18868.15</v>
      </c>
      <c r="AT279" s="63"/>
      <c r="AV279" s="800" t="n">
        <f aca="false">AS279+AP279+AM279+AJ279+AG279+AD279+AA279+X279+U279+R279+O279+L279</f>
        <v>-222157.25</v>
      </c>
      <c r="AW279" s="829"/>
      <c r="AY279" s="829"/>
      <c r="BB279" s="829"/>
    </row>
    <row r="280" customFormat="false" ht="12.75" hidden="false" customHeight="false" outlineLevel="0" collapsed="false">
      <c r="A280" s="617" t="n">
        <v>26813</v>
      </c>
      <c r="B280" s="617" t="s">
        <v>663</v>
      </c>
      <c r="C280" s="0" t="n">
        <v>2002</v>
      </c>
      <c r="D280" s="95" t="s">
        <v>660</v>
      </c>
      <c r="E280" s="95" t="n">
        <v>39569</v>
      </c>
      <c r="F280" s="638" t="n">
        <v>3500</v>
      </c>
      <c r="G280" s="93" t="n">
        <v>0.1739</v>
      </c>
      <c r="H280" s="93" t="n">
        <v>0.0186</v>
      </c>
      <c r="I280" s="43" t="n">
        <f aca="false">SUM(G280:H280)</f>
        <v>0.1925</v>
      </c>
      <c r="J280" s="10" t="n">
        <f aca="false">$F280</f>
        <v>3500</v>
      </c>
      <c r="K280" s="43" t="n">
        <f aca="false">$G280</f>
        <v>0.1739</v>
      </c>
      <c r="L280" s="63" t="n">
        <f aca="false">J280*K280*L$7</f>
        <v>18868.15</v>
      </c>
      <c r="M280" s="10" t="n">
        <f aca="false">$F280</f>
        <v>3500</v>
      </c>
      <c r="N280" s="43" t="n">
        <f aca="false">$G280</f>
        <v>0.1739</v>
      </c>
      <c r="O280" s="63" t="n">
        <f aca="false">M280*N280*O$7</f>
        <v>17042.2</v>
      </c>
      <c r="P280" s="10" t="n">
        <f aca="false">$F280</f>
        <v>3500</v>
      </c>
      <c r="Q280" s="43" t="n">
        <f aca="false">$G280</f>
        <v>0.1739</v>
      </c>
      <c r="R280" s="63" t="n">
        <f aca="false">P280*Q280*R$7</f>
        <v>18868.15</v>
      </c>
      <c r="S280" s="10" t="n">
        <f aca="false">$F280</f>
        <v>3500</v>
      </c>
      <c r="T280" s="43" t="n">
        <f aca="false">$G280</f>
        <v>0.1739</v>
      </c>
      <c r="U280" s="63" t="n">
        <f aca="false">S280*T280*U$7</f>
        <v>18259.5</v>
      </c>
      <c r="V280" s="10" t="n">
        <f aca="false">$F280</f>
        <v>3500</v>
      </c>
      <c r="W280" s="43" t="n">
        <f aca="false">$G280</f>
        <v>0.1739</v>
      </c>
      <c r="X280" s="63" t="n">
        <f aca="false">V280*W280*X$7</f>
        <v>18868.15</v>
      </c>
      <c r="Y280" s="10" t="n">
        <f aca="false">$F280</f>
        <v>3500</v>
      </c>
      <c r="Z280" s="43" t="n">
        <f aca="false">$G280</f>
        <v>0.1739</v>
      </c>
      <c r="AA280" s="63" t="n">
        <f aca="false">Y280*Z280*AA$7</f>
        <v>18259.5</v>
      </c>
      <c r="AB280" s="10" t="n">
        <f aca="false">$F280</f>
        <v>3500</v>
      </c>
      <c r="AC280" s="43" t="n">
        <f aca="false">$G280</f>
        <v>0.1739</v>
      </c>
      <c r="AD280" s="63" t="n">
        <f aca="false">AB280*AC280*AD$7</f>
        <v>18868.15</v>
      </c>
      <c r="AE280" s="10" t="n">
        <f aca="false">$F280</f>
        <v>3500</v>
      </c>
      <c r="AF280" s="43" t="n">
        <f aca="false">$G280</f>
        <v>0.1739</v>
      </c>
      <c r="AG280" s="63" t="n">
        <f aca="false">AE280*AF280*AG$7</f>
        <v>18868.15</v>
      </c>
      <c r="AH280" s="10" t="n">
        <f aca="false">$F280</f>
        <v>3500</v>
      </c>
      <c r="AI280" s="43" t="n">
        <f aca="false">$G280</f>
        <v>0.1739</v>
      </c>
      <c r="AJ280" s="63" t="n">
        <f aca="false">AH280*AI280*AJ$7</f>
        <v>18259.5</v>
      </c>
      <c r="AK280" s="10" t="n">
        <f aca="false">$F280</f>
        <v>3500</v>
      </c>
      <c r="AL280" s="43" t="n">
        <f aca="false">$G280</f>
        <v>0.1739</v>
      </c>
      <c r="AM280" s="63" t="n">
        <f aca="false">AK280*AL280*AM$7</f>
        <v>18868.15</v>
      </c>
      <c r="AN280" s="10" t="n">
        <f aca="false">$F280</f>
        <v>3500</v>
      </c>
      <c r="AO280" s="43" t="n">
        <f aca="false">$G280</f>
        <v>0.1739</v>
      </c>
      <c r="AP280" s="63" t="n">
        <f aca="false">AN280*AO280*AP$7</f>
        <v>18259.5</v>
      </c>
      <c r="AQ280" s="10" t="n">
        <f aca="false">$F280</f>
        <v>3500</v>
      </c>
      <c r="AR280" s="43" t="n">
        <f aca="false">$G280</f>
        <v>0.1739</v>
      </c>
      <c r="AS280" s="63" t="n">
        <f aca="false">AQ280*AR280*AS$7</f>
        <v>18868.15</v>
      </c>
      <c r="AT280" s="63"/>
      <c r="AV280" s="800" t="n">
        <f aca="false">AS280+AP280+AM280+AJ280+AG280+AD280+AA280+X280+U280+R280+O280+L280</f>
        <v>222157.25</v>
      </c>
      <c r="AW280" s="829"/>
      <c r="AX280" s="65" t="n">
        <f aca="false">SUM(AV279:AV280)</f>
        <v>0</v>
      </c>
      <c r="AY280" s="829"/>
      <c r="BB280" s="829"/>
      <c r="BD280" s="65" t="n">
        <f aca="false">AX280</f>
        <v>0</v>
      </c>
    </row>
    <row r="281" customFormat="false" ht="12.75" hidden="false" customHeight="false" outlineLevel="0" collapsed="false">
      <c r="A281" s="842"/>
      <c r="B281" s="836"/>
      <c r="D281" s="274"/>
      <c r="E281" s="837"/>
      <c r="F281" s="848"/>
      <c r="G281" s="811"/>
      <c r="H281" s="25"/>
      <c r="J281" s="10"/>
      <c r="L281" s="63"/>
      <c r="M281" s="10"/>
      <c r="N281" s="43"/>
      <c r="O281" s="63"/>
      <c r="P281" s="10"/>
      <c r="Q281" s="43"/>
      <c r="R281" s="63"/>
      <c r="S281" s="10"/>
      <c r="T281" s="43"/>
      <c r="U281" s="63"/>
      <c r="V281" s="10"/>
      <c r="W281" s="43"/>
      <c r="X281" s="63"/>
      <c r="Y281" s="10"/>
      <c r="Z281" s="43"/>
      <c r="AA281" s="63"/>
      <c r="AB281" s="10"/>
      <c r="AC281" s="43"/>
      <c r="AD281" s="63"/>
      <c r="AE281" s="10"/>
      <c r="AF281" s="43"/>
      <c r="AG281" s="63"/>
      <c r="AH281" s="10"/>
      <c r="AI281" s="43"/>
      <c r="AJ281" s="63"/>
      <c r="AK281" s="10"/>
      <c r="AL281" s="43"/>
      <c r="AM281" s="63"/>
      <c r="AN281" s="10"/>
      <c r="AO281" s="43"/>
      <c r="AP281" s="63"/>
      <c r="AQ281" s="10"/>
      <c r="AR281" s="43"/>
      <c r="AS281" s="63"/>
      <c r="AT281" s="63"/>
      <c r="AV281" s="65"/>
      <c r="AW281" s="812"/>
      <c r="AY281" s="812"/>
      <c r="BB281" s="812"/>
    </row>
    <row r="282" customFormat="false" ht="12.75" hidden="false" customHeight="false" outlineLevel="0" collapsed="false">
      <c r="A282" s="842" t="n">
        <v>26816</v>
      </c>
      <c r="B282" s="836" t="s">
        <v>648</v>
      </c>
      <c r="C282" s="0" t="n">
        <v>2001</v>
      </c>
      <c r="D282" s="274"/>
      <c r="E282" s="837" t="n">
        <v>38472</v>
      </c>
      <c r="F282" s="848" t="n">
        <v>-21500</v>
      </c>
      <c r="G282" s="811" t="n">
        <v>0.1514</v>
      </c>
      <c r="H282" s="25" t="n">
        <v>0.0186</v>
      </c>
      <c r="I282" s="43" t="n">
        <f aca="false">SUM(G282:H282)</f>
        <v>0.17</v>
      </c>
      <c r="J282" s="10" t="n">
        <f aca="false">$F282</f>
        <v>-21500</v>
      </c>
      <c r="K282" s="43" t="n">
        <f aca="false">$G282</f>
        <v>0.1514</v>
      </c>
      <c r="L282" s="63" t="n">
        <f aca="false">J282*K282*L$7</f>
        <v>-100908.1</v>
      </c>
      <c r="M282" s="10" t="n">
        <f aca="false">$F282</f>
        <v>-21500</v>
      </c>
      <c r="N282" s="43" t="n">
        <f aca="false">$G282</f>
        <v>0.1514</v>
      </c>
      <c r="O282" s="63" t="n">
        <f aca="false">M282*N282*O$7</f>
        <v>-91142.8</v>
      </c>
      <c r="P282" s="10" t="n">
        <f aca="false">$F282</f>
        <v>-21500</v>
      </c>
      <c r="Q282" s="43" t="n">
        <f aca="false">$G282</f>
        <v>0.1514</v>
      </c>
      <c r="R282" s="63" t="n">
        <f aca="false">P282*Q282*R$7</f>
        <v>-100908.1</v>
      </c>
      <c r="S282" s="10" t="n">
        <f aca="false">$F282</f>
        <v>-21500</v>
      </c>
      <c r="T282" s="43" t="n">
        <f aca="false">$G282</f>
        <v>0.1514</v>
      </c>
      <c r="U282" s="63" t="n">
        <f aca="false">S282*T282*U$7</f>
        <v>-97653</v>
      </c>
      <c r="V282" s="10" t="n">
        <f aca="false">$F282</f>
        <v>-21500</v>
      </c>
      <c r="W282" s="43" t="n">
        <f aca="false">$G282</f>
        <v>0.1514</v>
      </c>
      <c r="X282" s="63" t="n">
        <f aca="false">V282*W282*X$7</f>
        <v>-100908.1</v>
      </c>
      <c r="Y282" s="10" t="n">
        <f aca="false">$F282</f>
        <v>-21500</v>
      </c>
      <c r="Z282" s="43" t="n">
        <f aca="false">$G282</f>
        <v>0.1514</v>
      </c>
      <c r="AA282" s="63" t="n">
        <f aca="false">Y282*Z282*AA$7</f>
        <v>-97653</v>
      </c>
      <c r="AB282" s="10" t="n">
        <f aca="false">$F282</f>
        <v>-21500</v>
      </c>
      <c r="AC282" s="43" t="n">
        <f aca="false">$G282</f>
        <v>0.1514</v>
      </c>
      <c r="AD282" s="63" t="n">
        <f aca="false">AB282*AC282*AD$7</f>
        <v>-100908.1</v>
      </c>
      <c r="AE282" s="10" t="n">
        <f aca="false">$F282</f>
        <v>-21500</v>
      </c>
      <c r="AF282" s="43" t="n">
        <f aca="false">$G282</f>
        <v>0.1514</v>
      </c>
      <c r="AG282" s="63" t="n">
        <f aca="false">AE282*AF282*AG$7</f>
        <v>-100908.1</v>
      </c>
      <c r="AH282" s="10" t="n">
        <f aca="false">$F282</f>
        <v>-21500</v>
      </c>
      <c r="AI282" s="43" t="n">
        <f aca="false">$G282</f>
        <v>0.1514</v>
      </c>
      <c r="AJ282" s="63" t="n">
        <f aca="false">AH282*AI282*AJ$7</f>
        <v>-97653</v>
      </c>
      <c r="AK282" s="10" t="n">
        <f aca="false">$F282</f>
        <v>-21500</v>
      </c>
      <c r="AL282" s="43" t="n">
        <f aca="false">$G282</f>
        <v>0.1514</v>
      </c>
      <c r="AM282" s="63" t="n">
        <f aca="false">AK282*AL282*AM$7</f>
        <v>-100908.1</v>
      </c>
      <c r="AN282" s="10" t="n">
        <f aca="false">$F282</f>
        <v>-21500</v>
      </c>
      <c r="AO282" s="43" t="n">
        <f aca="false">$G282</f>
        <v>0.1514</v>
      </c>
      <c r="AP282" s="63" t="n">
        <f aca="false">AN282*AO282*AP$7</f>
        <v>-97653</v>
      </c>
      <c r="AQ282" s="10" t="n">
        <f aca="false">$F282</f>
        <v>-21500</v>
      </c>
      <c r="AR282" s="43" t="n">
        <f aca="false">$G282</f>
        <v>0.1514</v>
      </c>
      <c r="AS282" s="63" t="n">
        <f aca="false">AQ282*AR282*AS$7</f>
        <v>-100908.1</v>
      </c>
      <c r="AT282" s="63"/>
      <c r="AV282" s="800" t="n">
        <f aca="false">AS282+AP282+AM282+AJ282+AG282+AD282+AA282+X282+U282+R282+O282+L282</f>
        <v>-1188111.5</v>
      </c>
      <c r="AW282" s="829"/>
      <c r="AY282" s="829"/>
      <c r="BB282" s="829"/>
    </row>
    <row r="283" customFormat="false" ht="12.75" hidden="false" customHeight="false" outlineLevel="0" collapsed="false">
      <c r="A283" s="617" t="n">
        <v>26816</v>
      </c>
      <c r="B283" s="617" t="s">
        <v>648</v>
      </c>
      <c r="C283" s="0" t="n">
        <v>2002</v>
      </c>
      <c r="D283" s="95" t="s">
        <v>660</v>
      </c>
      <c r="E283" s="95" t="n">
        <v>38472</v>
      </c>
      <c r="F283" s="638" t="n">
        <v>21500</v>
      </c>
      <c r="G283" s="93" t="n">
        <v>0.1514</v>
      </c>
      <c r="H283" s="93" t="n">
        <v>0.0186</v>
      </c>
      <c r="I283" s="43" t="n">
        <f aca="false">SUM(G283:H283)</f>
        <v>0.17</v>
      </c>
      <c r="J283" s="10" t="n">
        <f aca="false">$F283</f>
        <v>21500</v>
      </c>
      <c r="K283" s="43" t="n">
        <f aca="false">$G283</f>
        <v>0.1514</v>
      </c>
      <c r="L283" s="63" t="n">
        <f aca="false">J283*K283*L$7</f>
        <v>100908.1</v>
      </c>
      <c r="M283" s="10" t="n">
        <f aca="false">$F283</f>
        <v>21500</v>
      </c>
      <c r="N283" s="43" t="n">
        <f aca="false">$G283</f>
        <v>0.1514</v>
      </c>
      <c r="O283" s="63" t="n">
        <f aca="false">M283*N283*O$7</f>
        <v>91142.8</v>
      </c>
      <c r="P283" s="10" t="n">
        <f aca="false">$F283</f>
        <v>21500</v>
      </c>
      <c r="Q283" s="43" t="n">
        <f aca="false">$G283</f>
        <v>0.1514</v>
      </c>
      <c r="R283" s="63" t="n">
        <f aca="false">P283*Q283*R$7</f>
        <v>100908.1</v>
      </c>
      <c r="S283" s="10" t="n">
        <f aca="false">$F283</f>
        <v>21500</v>
      </c>
      <c r="T283" s="43" t="n">
        <f aca="false">$G283</f>
        <v>0.1514</v>
      </c>
      <c r="U283" s="63" t="n">
        <f aca="false">S283*T283*U$7</f>
        <v>97653</v>
      </c>
      <c r="V283" s="10" t="n">
        <f aca="false">$F283</f>
        <v>21500</v>
      </c>
      <c r="W283" s="43" t="n">
        <f aca="false">$G283</f>
        <v>0.1514</v>
      </c>
      <c r="X283" s="63" t="n">
        <f aca="false">V283*W283*X$7</f>
        <v>100908.1</v>
      </c>
      <c r="Y283" s="10" t="n">
        <f aca="false">$F283</f>
        <v>21500</v>
      </c>
      <c r="Z283" s="43" t="n">
        <f aca="false">$G283</f>
        <v>0.1514</v>
      </c>
      <c r="AA283" s="63" t="n">
        <f aca="false">Y283*Z283*AA$7</f>
        <v>97653</v>
      </c>
      <c r="AB283" s="10" t="n">
        <f aca="false">$F283</f>
        <v>21500</v>
      </c>
      <c r="AC283" s="43" t="n">
        <f aca="false">$G283</f>
        <v>0.1514</v>
      </c>
      <c r="AD283" s="63" t="n">
        <f aca="false">AB283*AC283*AD$7</f>
        <v>100908.1</v>
      </c>
      <c r="AE283" s="10" t="n">
        <f aca="false">$F283</f>
        <v>21500</v>
      </c>
      <c r="AF283" s="43" t="n">
        <f aca="false">$G283</f>
        <v>0.1514</v>
      </c>
      <c r="AG283" s="63" t="n">
        <f aca="false">AE283*AF283*AG$7</f>
        <v>100908.1</v>
      </c>
      <c r="AH283" s="10" t="n">
        <f aca="false">$F283</f>
        <v>21500</v>
      </c>
      <c r="AI283" s="43" t="n">
        <f aca="false">$G283</f>
        <v>0.1514</v>
      </c>
      <c r="AJ283" s="63" t="n">
        <f aca="false">AH283*AI283*AJ$7</f>
        <v>97653</v>
      </c>
      <c r="AK283" s="10" t="n">
        <f aca="false">$F283</f>
        <v>21500</v>
      </c>
      <c r="AL283" s="43" t="n">
        <f aca="false">$G283</f>
        <v>0.1514</v>
      </c>
      <c r="AM283" s="63" t="n">
        <f aca="false">AK283*AL283*AM$7</f>
        <v>100908.1</v>
      </c>
      <c r="AN283" s="10" t="n">
        <f aca="false">$F283</f>
        <v>21500</v>
      </c>
      <c r="AO283" s="43" t="n">
        <f aca="false">$G283</f>
        <v>0.1514</v>
      </c>
      <c r="AP283" s="63" t="n">
        <f aca="false">AN283*AO283*AP$7</f>
        <v>97653</v>
      </c>
      <c r="AQ283" s="10" t="n">
        <f aca="false">$F283</f>
        <v>21500</v>
      </c>
      <c r="AR283" s="43" t="n">
        <f aca="false">$G283</f>
        <v>0.1514</v>
      </c>
      <c r="AS283" s="63" t="n">
        <f aca="false">AQ283*AR283*AS$7</f>
        <v>100908.1</v>
      </c>
      <c r="AT283" s="63"/>
      <c r="AV283" s="800" t="n">
        <f aca="false">AS283+AP283+AM283+AJ283+AG283+AD283+AA283+X283+U283+R283+O283+L283</f>
        <v>1188111.5</v>
      </c>
      <c r="AW283" s="829"/>
      <c r="AX283" s="65" t="n">
        <f aca="false">SUM(AV282:AV283)</f>
        <v>0</v>
      </c>
      <c r="AY283" s="829"/>
      <c r="BB283" s="829"/>
      <c r="BD283" s="65" t="n">
        <f aca="false">AX283</f>
        <v>0</v>
      </c>
    </row>
    <row r="284" customFormat="false" ht="12.75" hidden="false" customHeight="false" outlineLevel="0" collapsed="false">
      <c r="A284" s="842"/>
      <c r="B284" s="836"/>
      <c r="D284" s="274"/>
      <c r="E284" s="837"/>
      <c r="F284" s="848"/>
      <c r="G284" s="811"/>
      <c r="H284" s="25"/>
      <c r="J284" s="10"/>
      <c r="L284" s="63"/>
      <c r="M284" s="10"/>
      <c r="N284" s="43"/>
      <c r="O284" s="63"/>
      <c r="P284" s="10"/>
      <c r="Q284" s="43"/>
      <c r="R284" s="63"/>
      <c r="S284" s="10"/>
      <c r="T284" s="43"/>
      <c r="U284" s="63"/>
      <c r="V284" s="10"/>
      <c r="W284" s="43"/>
      <c r="X284" s="63"/>
      <c r="Y284" s="10"/>
      <c r="Z284" s="43"/>
      <c r="AA284" s="63"/>
      <c r="AB284" s="10"/>
      <c r="AC284" s="43"/>
      <c r="AD284" s="63"/>
      <c r="AE284" s="10"/>
      <c r="AF284" s="43"/>
      <c r="AG284" s="63"/>
      <c r="AH284" s="10"/>
      <c r="AI284" s="43"/>
      <c r="AJ284" s="63"/>
      <c r="AK284" s="10"/>
      <c r="AL284" s="43"/>
      <c r="AM284" s="63"/>
      <c r="AN284" s="10"/>
      <c r="AO284" s="43"/>
      <c r="AP284" s="63"/>
      <c r="AQ284" s="10"/>
      <c r="AR284" s="43"/>
      <c r="AS284" s="63"/>
      <c r="AT284" s="63"/>
      <c r="AV284" s="65"/>
      <c r="AW284" s="812"/>
      <c r="AY284" s="812"/>
      <c r="BB284" s="812"/>
    </row>
    <row r="285" customFormat="false" ht="12.75" hidden="false" customHeight="false" outlineLevel="0" collapsed="false">
      <c r="A285" s="842" t="n">
        <v>26884</v>
      </c>
      <c r="B285" s="836" t="s">
        <v>749</v>
      </c>
      <c r="C285" s="0" t="n">
        <v>2001</v>
      </c>
      <c r="D285" s="274"/>
      <c r="E285" s="837" t="n">
        <v>38656</v>
      </c>
      <c r="F285" s="848" t="n">
        <v>-40000</v>
      </c>
      <c r="G285" s="811" t="n">
        <v>0.1839</v>
      </c>
      <c r="H285" s="25" t="n">
        <v>0.0186</v>
      </c>
      <c r="I285" s="43" t="n">
        <f aca="false">SUM(G285:H285)</f>
        <v>0.2025</v>
      </c>
      <c r="J285" s="10" t="n">
        <f aca="false">$F285</f>
        <v>-40000</v>
      </c>
      <c r="K285" s="43" t="n">
        <f aca="false">$G285</f>
        <v>0.1839</v>
      </c>
      <c r="L285" s="63" t="n">
        <f aca="false">J285*K285*L$7</f>
        <v>-228036</v>
      </c>
      <c r="M285" s="10" t="n">
        <f aca="false">$F285</f>
        <v>-40000</v>
      </c>
      <c r="N285" s="43" t="n">
        <f aca="false">$G285</f>
        <v>0.1839</v>
      </c>
      <c r="O285" s="63" t="n">
        <f aca="false">M285*N285*O$7</f>
        <v>-205968</v>
      </c>
      <c r="P285" s="10" t="n">
        <f aca="false">$F285</f>
        <v>-40000</v>
      </c>
      <c r="Q285" s="43" t="n">
        <f aca="false">$G285</f>
        <v>0.1839</v>
      </c>
      <c r="R285" s="63" t="n">
        <f aca="false">P285*Q285*R$7</f>
        <v>-228036</v>
      </c>
      <c r="S285" s="10" t="n">
        <f aca="false">$F285</f>
        <v>-40000</v>
      </c>
      <c r="T285" s="43" t="n">
        <f aca="false">$G285</f>
        <v>0.1839</v>
      </c>
      <c r="U285" s="63" t="n">
        <f aca="false">S285*T285*U$7</f>
        <v>-220680</v>
      </c>
      <c r="V285" s="10" t="n">
        <f aca="false">$F285</f>
        <v>-40000</v>
      </c>
      <c r="W285" s="43" t="n">
        <f aca="false">$G285</f>
        <v>0.1839</v>
      </c>
      <c r="X285" s="63" t="n">
        <f aca="false">V285*W285*X$7</f>
        <v>-228036</v>
      </c>
      <c r="Y285" s="10" t="n">
        <f aca="false">$F285</f>
        <v>-40000</v>
      </c>
      <c r="Z285" s="43" t="n">
        <f aca="false">$G285</f>
        <v>0.1839</v>
      </c>
      <c r="AA285" s="63" t="n">
        <f aca="false">Y285*Z285*AA$7</f>
        <v>-220680</v>
      </c>
      <c r="AB285" s="10" t="n">
        <f aca="false">$F285</f>
        <v>-40000</v>
      </c>
      <c r="AC285" s="43" t="n">
        <f aca="false">$G285</f>
        <v>0.1839</v>
      </c>
      <c r="AD285" s="63" t="n">
        <f aca="false">AB285*AC285*AD$7</f>
        <v>-228036</v>
      </c>
      <c r="AE285" s="10" t="n">
        <f aca="false">$F285</f>
        <v>-40000</v>
      </c>
      <c r="AF285" s="43" t="n">
        <f aca="false">$G285</f>
        <v>0.1839</v>
      </c>
      <c r="AG285" s="63" t="n">
        <f aca="false">AE285*AF285*AG$7</f>
        <v>-228036</v>
      </c>
      <c r="AH285" s="10" t="n">
        <f aca="false">$F285</f>
        <v>-40000</v>
      </c>
      <c r="AI285" s="43" t="n">
        <f aca="false">$G285</f>
        <v>0.1839</v>
      </c>
      <c r="AJ285" s="63" t="n">
        <f aca="false">AH285*AI285*AJ$7</f>
        <v>-220680</v>
      </c>
      <c r="AK285" s="10" t="n">
        <f aca="false">$F285</f>
        <v>-40000</v>
      </c>
      <c r="AL285" s="43" t="n">
        <f aca="false">$G285</f>
        <v>0.1839</v>
      </c>
      <c r="AM285" s="63" t="n">
        <f aca="false">AK285*AL285*AM$7</f>
        <v>-228036</v>
      </c>
      <c r="AN285" s="10" t="n">
        <f aca="false">$F285</f>
        <v>-40000</v>
      </c>
      <c r="AO285" s="43" t="n">
        <f aca="false">$G285</f>
        <v>0.1839</v>
      </c>
      <c r="AP285" s="63" t="n">
        <f aca="false">AN285*AO285*AP$7</f>
        <v>-220680</v>
      </c>
      <c r="AQ285" s="10" t="n">
        <f aca="false">$F285</f>
        <v>-40000</v>
      </c>
      <c r="AR285" s="43" t="n">
        <f aca="false">$G285</f>
        <v>0.1839</v>
      </c>
      <c r="AS285" s="63" t="n">
        <f aca="false">AQ285*AR285*AS$7</f>
        <v>-228036</v>
      </c>
      <c r="AT285" s="63"/>
      <c r="AV285" s="800" t="n">
        <f aca="false">AS285+AP285+AM285+AJ285+AG285+AD285+AA285+X285+U285+R285+O285+L285</f>
        <v>-2684940</v>
      </c>
      <c r="AW285" s="829"/>
      <c r="AY285" s="829"/>
      <c r="BB285" s="829"/>
    </row>
    <row r="286" customFormat="false" ht="12.75" hidden="false" customHeight="false" outlineLevel="0" collapsed="false">
      <c r="A286" s="617" t="n">
        <v>26884</v>
      </c>
      <c r="B286" s="617" t="s">
        <v>665</v>
      </c>
      <c r="C286" s="0" t="n">
        <v>2002</v>
      </c>
      <c r="D286" s="95" t="s">
        <v>660</v>
      </c>
      <c r="E286" s="95" t="n">
        <v>38656</v>
      </c>
      <c r="F286" s="616" t="n">
        <v>40000</v>
      </c>
      <c r="G286" s="93" t="n">
        <v>0.1839</v>
      </c>
      <c r="H286" s="93" t="n">
        <v>0.0186</v>
      </c>
      <c r="I286" s="43" t="n">
        <f aca="false">SUM(G286:H286)</f>
        <v>0.2025</v>
      </c>
      <c r="J286" s="10" t="n">
        <f aca="false">$F286</f>
        <v>40000</v>
      </c>
      <c r="K286" s="43" t="n">
        <f aca="false">$G286</f>
        <v>0.1839</v>
      </c>
      <c r="L286" s="63" t="n">
        <f aca="false">J286*K286*L$7</f>
        <v>228036</v>
      </c>
      <c r="M286" s="10" t="n">
        <f aca="false">$F286</f>
        <v>40000</v>
      </c>
      <c r="N286" s="43" t="n">
        <f aca="false">$G286</f>
        <v>0.1839</v>
      </c>
      <c r="O286" s="63" t="n">
        <f aca="false">M286*N286*O$7</f>
        <v>205968</v>
      </c>
      <c r="P286" s="10" t="n">
        <f aca="false">$F286</f>
        <v>40000</v>
      </c>
      <c r="Q286" s="43" t="n">
        <f aca="false">$G286</f>
        <v>0.1839</v>
      </c>
      <c r="R286" s="63" t="n">
        <f aca="false">P286*Q286*R$7</f>
        <v>228036</v>
      </c>
      <c r="S286" s="10" t="n">
        <f aca="false">$F286</f>
        <v>40000</v>
      </c>
      <c r="T286" s="43" t="n">
        <f aca="false">$G286</f>
        <v>0.1839</v>
      </c>
      <c r="U286" s="63" t="n">
        <f aca="false">S286*T286*U$7</f>
        <v>220680</v>
      </c>
      <c r="V286" s="10" t="n">
        <f aca="false">$F286</f>
        <v>40000</v>
      </c>
      <c r="W286" s="43" t="n">
        <f aca="false">$G286</f>
        <v>0.1839</v>
      </c>
      <c r="X286" s="63" t="n">
        <f aca="false">V286*W286*X$7</f>
        <v>228036</v>
      </c>
      <c r="Y286" s="10" t="n">
        <f aca="false">$F286</f>
        <v>40000</v>
      </c>
      <c r="Z286" s="43" t="n">
        <f aca="false">$G286</f>
        <v>0.1839</v>
      </c>
      <c r="AA286" s="63" t="n">
        <f aca="false">Y286*Z286*AA$7</f>
        <v>220680</v>
      </c>
      <c r="AB286" s="10" t="n">
        <f aca="false">$F286</f>
        <v>40000</v>
      </c>
      <c r="AC286" s="43" t="n">
        <f aca="false">$G286</f>
        <v>0.1839</v>
      </c>
      <c r="AD286" s="63" t="n">
        <f aca="false">AB286*AC286*AD$7</f>
        <v>228036</v>
      </c>
      <c r="AE286" s="10" t="n">
        <f aca="false">$F286</f>
        <v>40000</v>
      </c>
      <c r="AF286" s="43" t="n">
        <f aca="false">$G286</f>
        <v>0.1839</v>
      </c>
      <c r="AG286" s="63" t="n">
        <f aca="false">AE286*AF286*AG$7</f>
        <v>228036</v>
      </c>
      <c r="AH286" s="10" t="n">
        <f aca="false">$F286</f>
        <v>40000</v>
      </c>
      <c r="AI286" s="43" t="n">
        <f aca="false">$G286</f>
        <v>0.1839</v>
      </c>
      <c r="AJ286" s="63" t="n">
        <f aca="false">AH286*AI286*AJ$7</f>
        <v>220680</v>
      </c>
      <c r="AK286" s="10" t="n">
        <f aca="false">$F286</f>
        <v>40000</v>
      </c>
      <c r="AL286" s="43" t="n">
        <f aca="false">$G286</f>
        <v>0.1839</v>
      </c>
      <c r="AM286" s="63" t="n">
        <f aca="false">AK286*AL286*AM$7</f>
        <v>228036</v>
      </c>
      <c r="AN286" s="10" t="n">
        <f aca="false">$F286</f>
        <v>40000</v>
      </c>
      <c r="AO286" s="43" t="n">
        <f aca="false">$G286</f>
        <v>0.1839</v>
      </c>
      <c r="AP286" s="63" t="n">
        <f aca="false">AN286*AO286*AP$7</f>
        <v>220680</v>
      </c>
      <c r="AQ286" s="10" t="n">
        <f aca="false">$F286</f>
        <v>40000</v>
      </c>
      <c r="AR286" s="43" t="n">
        <f aca="false">$G286</f>
        <v>0.1839</v>
      </c>
      <c r="AS286" s="63" t="n">
        <f aca="false">AQ286*AR286*AS$7</f>
        <v>228036</v>
      </c>
      <c r="AT286" s="63"/>
      <c r="AV286" s="800" t="n">
        <f aca="false">AS286+AP286+AM286+AJ286+AG286+AD286+AA286+X286+U286+R286+O286+L286</f>
        <v>2684940</v>
      </c>
      <c r="AW286" s="829"/>
      <c r="AX286" s="65" t="n">
        <f aca="false">SUM(AV285:AV286)</f>
        <v>0</v>
      </c>
      <c r="AY286" s="829"/>
      <c r="BB286" s="829"/>
      <c r="BD286" s="65" t="n">
        <f aca="false">AX286</f>
        <v>0</v>
      </c>
    </row>
    <row r="287" customFormat="false" ht="12.75" hidden="false" customHeight="false" outlineLevel="0" collapsed="false">
      <c r="A287" s="842"/>
      <c r="B287" s="836"/>
      <c r="D287" s="274"/>
      <c r="E287" s="837"/>
      <c r="F287" s="848"/>
      <c r="G287" s="811"/>
      <c r="H287" s="25"/>
      <c r="J287" s="10"/>
      <c r="L287" s="63"/>
      <c r="M287" s="10"/>
      <c r="N287" s="43"/>
      <c r="O287" s="63"/>
      <c r="P287" s="10"/>
      <c r="Q287" s="43"/>
      <c r="R287" s="63"/>
      <c r="S287" s="10"/>
      <c r="T287" s="43"/>
      <c r="U287" s="63"/>
      <c r="V287" s="10"/>
      <c r="W287" s="43"/>
      <c r="X287" s="63"/>
      <c r="Y287" s="10"/>
      <c r="Z287" s="43"/>
      <c r="AA287" s="63"/>
      <c r="AB287" s="10"/>
      <c r="AC287" s="43"/>
      <c r="AD287" s="63"/>
      <c r="AE287" s="10"/>
      <c r="AF287" s="43"/>
      <c r="AG287" s="63"/>
      <c r="AH287" s="10"/>
      <c r="AI287" s="43"/>
      <c r="AJ287" s="63"/>
      <c r="AK287" s="10"/>
      <c r="AL287" s="43"/>
      <c r="AM287" s="63"/>
      <c r="AN287" s="10"/>
      <c r="AO287" s="43"/>
      <c r="AP287" s="63"/>
      <c r="AQ287" s="10"/>
      <c r="AR287" s="43"/>
      <c r="AS287" s="63"/>
      <c r="AT287" s="63"/>
      <c r="AV287" s="65"/>
      <c r="AW287" s="812"/>
      <c r="AY287" s="812"/>
      <c r="BB287" s="812"/>
    </row>
    <row r="288" customFormat="false" ht="12.75" hidden="false" customHeight="false" outlineLevel="0" collapsed="false">
      <c r="A288" s="842" t="n">
        <v>26960</v>
      </c>
      <c r="B288" s="836" t="s">
        <v>666</v>
      </c>
      <c r="C288" s="0" t="n">
        <v>2001</v>
      </c>
      <c r="D288" s="770" t="n">
        <v>36617</v>
      </c>
      <c r="E288" s="837" t="n">
        <v>37346</v>
      </c>
      <c r="F288" s="848" t="n">
        <v>-20000</v>
      </c>
      <c r="G288" s="811" t="n">
        <v>0.1714</v>
      </c>
      <c r="H288" s="25" t="n">
        <v>0.0186</v>
      </c>
      <c r="I288" s="43" t="n">
        <f aca="false">SUM(G288:H288)</f>
        <v>0.19</v>
      </c>
      <c r="J288" s="10" t="n">
        <f aca="false">$F288</f>
        <v>-20000</v>
      </c>
      <c r="K288" s="43" t="n">
        <f aca="false">$G288</f>
        <v>0.1714</v>
      </c>
      <c r="L288" s="63" t="n">
        <f aca="false">J288*K288*L$7</f>
        <v>-106268</v>
      </c>
      <c r="M288" s="10" t="n">
        <f aca="false">$F288</f>
        <v>-20000</v>
      </c>
      <c r="N288" s="43" t="n">
        <f aca="false">$G288</f>
        <v>0.1714</v>
      </c>
      <c r="O288" s="63" t="n">
        <f aca="false">M288*N288*O$7</f>
        <v>-95984</v>
      </c>
      <c r="P288" s="10" t="n">
        <f aca="false">$F288</f>
        <v>-20000</v>
      </c>
      <c r="Q288" s="43" t="n">
        <f aca="false">$G288</f>
        <v>0.1714</v>
      </c>
      <c r="R288" s="63" t="n">
        <f aca="false">P288*Q288*R$7</f>
        <v>-106268</v>
      </c>
      <c r="S288" s="10" t="n">
        <f aca="false">$F288</f>
        <v>-20000</v>
      </c>
      <c r="T288" s="43" t="n">
        <f aca="false">$G288</f>
        <v>0.1714</v>
      </c>
      <c r="U288" s="63" t="n">
        <f aca="false">S288*T288*U$7</f>
        <v>-102840</v>
      </c>
      <c r="V288" s="10" t="n">
        <f aca="false">$F288</f>
        <v>-20000</v>
      </c>
      <c r="W288" s="43" t="n">
        <f aca="false">$G288</f>
        <v>0.1714</v>
      </c>
      <c r="X288" s="63" t="n">
        <f aca="false">V288*W288*X$7</f>
        <v>-106268</v>
      </c>
      <c r="Y288" s="10" t="n">
        <f aca="false">$F288</f>
        <v>-20000</v>
      </c>
      <c r="Z288" s="43" t="n">
        <f aca="false">$G288</f>
        <v>0.1714</v>
      </c>
      <c r="AA288" s="63" t="n">
        <f aca="false">Y288*Z288*AA$7</f>
        <v>-102840</v>
      </c>
      <c r="AB288" s="10" t="n">
        <f aca="false">$F288</f>
        <v>-20000</v>
      </c>
      <c r="AC288" s="43" t="n">
        <f aca="false">$G288</f>
        <v>0.1714</v>
      </c>
      <c r="AD288" s="63" t="n">
        <f aca="false">AB288*AC288*AD$7</f>
        <v>-106268</v>
      </c>
      <c r="AE288" s="10" t="n">
        <f aca="false">$F288</f>
        <v>-20000</v>
      </c>
      <c r="AF288" s="43" t="n">
        <f aca="false">$G288</f>
        <v>0.1714</v>
      </c>
      <c r="AG288" s="63" t="n">
        <f aca="false">AE288*AF288*AG$7</f>
        <v>-106268</v>
      </c>
      <c r="AH288" s="10" t="n">
        <f aca="false">$F288</f>
        <v>-20000</v>
      </c>
      <c r="AI288" s="43" t="n">
        <f aca="false">$G288</f>
        <v>0.1714</v>
      </c>
      <c r="AJ288" s="63" t="n">
        <f aca="false">AH288*AI288*AJ$7</f>
        <v>-102840</v>
      </c>
      <c r="AK288" s="10" t="n">
        <f aca="false">$F288</f>
        <v>-20000</v>
      </c>
      <c r="AL288" s="43" t="n">
        <f aca="false">$G288</f>
        <v>0.1714</v>
      </c>
      <c r="AM288" s="63" t="n">
        <f aca="false">AK288*AL288*AM$7</f>
        <v>-106268</v>
      </c>
      <c r="AN288" s="10" t="n">
        <f aca="false">$F288</f>
        <v>-20000</v>
      </c>
      <c r="AO288" s="43" t="n">
        <f aca="false">$G288</f>
        <v>0.1714</v>
      </c>
      <c r="AP288" s="63" t="n">
        <f aca="false">AN288*AO288*AP$7</f>
        <v>-102840</v>
      </c>
      <c r="AQ288" s="10" t="n">
        <f aca="false">$F288</f>
        <v>-20000</v>
      </c>
      <c r="AR288" s="43" t="n">
        <f aca="false">$G288</f>
        <v>0.1714</v>
      </c>
      <c r="AS288" s="63" t="n">
        <f aca="false">AQ288*AR288*AS$7</f>
        <v>-106268</v>
      </c>
      <c r="AT288" s="63"/>
      <c r="AV288" s="800" t="n">
        <f aca="false">AS288+AP288+AM288+AJ288+AG288+AD288+AA288+X288+U288+R288+O288+L288</f>
        <v>-1251220</v>
      </c>
      <c r="AW288" s="829"/>
      <c r="AY288" s="829"/>
      <c r="BB288" s="829"/>
    </row>
    <row r="289" customFormat="false" ht="12.75" hidden="false" customHeight="false" outlineLevel="0" collapsed="false">
      <c r="A289" s="617" t="n">
        <v>26960</v>
      </c>
      <c r="B289" s="617" t="s">
        <v>666</v>
      </c>
      <c r="C289" s="0" t="n">
        <v>2002</v>
      </c>
      <c r="D289" s="95"/>
      <c r="E289" s="95" t="n">
        <v>38077</v>
      </c>
      <c r="F289" s="616" t="n">
        <v>20000</v>
      </c>
      <c r="G289" s="93" t="n">
        <v>0.1714</v>
      </c>
      <c r="H289" s="93" t="n">
        <v>0.0186</v>
      </c>
      <c r="I289" s="43" t="n">
        <f aca="false">SUM(G289:H289)</f>
        <v>0.19</v>
      </c>
      <c r="J289" s="10" t="n">
        <f aca="false">$F289</f>
        <v>20000</v>
      </c>
      <c r="K289" s="43" t="n">
        <f aca="false">$G289</f>
        <v>0.1714</v>
      </c>
      <c r="L289" s="63" t="n">
        <f aca="false">J289*K289*L$7</f>
        <v>106268</v>
      </c>
      <c r="M289" s="10" t="n">
        <f aca="false">$F289</f>
        <v>20000</v>
      </c>
      <c r="N289" s="43" t="n">
        <f aca="false">$G289</f>
        <v>0.1714</v>
      </c>
      <c r="O289" s="63" t="n">
        <f aca="false">M289*N289*O$7</f>
        <v>95984</v>
      </c>
      <c r="P289" s="10" t="n">
        <f aca="false">$F289</f>
        <v>20000</v>
      </c>
      <c r="Q289" s="43" t="n">
        <f aca="false">$G289</f>
        <v>0.1714</v>
      </c>
      <c r="R289" s="63" t="n">
        <f aca="false">P289*Q289*R$7</f>
        <v>106268</v>
      </c>
      <c r="S289" s="10" t="n">
        <f aca="false">$F289</f>
        <v>20000</v>
      </c>
      <c r="T289" s="43" t="n">
        <f aca="false">$G289</f>
        <v>0.1714</v>
      </c>
      <c r="U289" s="63" t="n">
        <f aca="false">S289*T289*U$7</f>
        <v>102840</v>
      </c>
      <c r="V289" s="10" t="n">
        <f aca="false">$F289</f>
        <v>20000</v>
      </c>
      <c r="W289" s="43" t="n">
        <f aca="false">$G289</f>
        <v>0.1714</v>
      </c>
      <c r="X289" s="63" t="n">
        <f aca="false">V289*W289*X$7</f>
        <v>106268</v>
      </c>
      <c r="Y289" s="10" t="n">
        <f aca="false">$F289</f>
        <v>20000</v>
      </c>
      <c r="Z289" s="43" t="n">
        <f aca="false">$G289</f>
        <v>0.1714</v>
      </c>
      <c r="AA289" s="63" t="n">
        <f aca="false">Y289*Z289*AA$7</f>
        <v>102840</v>
      </c>
      <c r="AB289" s="10" t="n">
        <f aca="false">$F289</f>
        <v>20000</v>
      </c>
      <c r="AC289" s="43" t="n">
        <f aca="false">$G289</f>
        <v>0.1714</v>
      </c>
      <c r="AD289" s="63" t="n">
        <f aca="false">AB289*AC289*AD$7</f>
        <v>106268</v>
      </c>
      <c r="AE289" s="10" t="n">
        <f aca="false">$F289</f>
        <v>20000</v>
      </c>
      <c r="AF289" s="43" t="n">
        <f aca="false">$G289</f>
        <v>0.1714</v>
      </c>
      <c r="AG289" s="63" t="n">
        <f aca="false">AE289*AF289*AG$7</f>
        <v>106268</v>
      </c>
      <c r="AH289" s="10" t="n">
        <f aca="false">$F289</f>
        <v>20000</v>
      </c>
      <c r="AI289" s="43" t="n">
        <f aca="false">$G289</f>
        <v>0.1714</v>
      </c>
      <c r="AJ289" s="63" t="n">
        <f aca="false">AH289*AI289*AJ$7</f>
        <v>102840</v>
      </c>
      <c r="AK289" s="10" t="n">
        <f aca="false">$F289</f>
        <v>20000</v>
      </c>
      <c r="AL289" s="43" t="n">
        <f aca="false">$G289</f>
        <v>0.1714</v>
      </c>
      <c r="AM289" s="63" t="n">
        <f aca="false">AK289*AL289*AM$7</f>
        <v>106268</v>
      </c>
      <c r="AN289" s="10" t="n">
        <f aca="false">$F289</f>
        <v>20000</v>
      </c>
      <c r="AO289" s="43" t="n">
        <f aca="false">$G289</f>
        <v>0.1714</v>
      </c>
      <c r="AP289" s="63" t="n">
        <f aca="false">AN289*AO289*AP$7</f>
        <v>102840</v>
      </c>
      <c r="AQ289" s="10" t="n">
        <f aca="false">$F289</f>
        <v>20000</v>
      </c>
      <c r="AR289" s="43" t="n">
        <f aca="false">$G289</f>
        <v>0.1714</v>
      </c>
      <c r="AS289" s="63" t="n">
        <f aca="false">AQ289*AR289*AS$7</f>
        <v>106268</v>
      </c>
      <c r="AT289" s="63"/>
      <c r="AV289" s="800" t="n">
        <f aca="false">AS289+AP289+AM289+AJ289+AG289+AD289+AA289+X289+U289+R289+O289+L289</f>
        <v>1251220</v>
      </c>
      <c r="AW289" s="829"/>
      <c r="AX289" s="65" t="n">
        <f aca="false">SUM(AV288:AV289)</f>
        <v>0</v>
      </c>
      <c r="AY289" s="829"/>
      <c r="BB289" s="829"/>
      <c r="BD289" s="65" t="n">
        <f aca="false">AX289</f>
        <v>0</v>
      </c>
    </row>
    <row r="290" customFormat="false" ht="12.75" hidden="false" customHeight="false" outlineLevel="0" collapsed="false">
      <c r="AW290" s="160"/>
      <c r="AY290" s="160"/>
      <c r="BB290" s="160"/>
    </row>
    <row r="291" customFormat="false" ht="12.75" hidden="false" customHeight="false" outlineLevel="0" collapsed="false">
      <c r="A291" s="617" t="n">
        <v>27454</v>
      </c>
      <c r="B291" s="617" t="s">
        <v>643</v>
      </c>
      <c r="C291" s="0" t="n">
        <v>2002</v>
      </c>
      <c r="D291" s="95" t="n">
        <v>37257</v>
      </c>
      <c r="E291" s="95" t="n">
        <v>37621</v>
      </c>
      <c r="F291" s="615" t="n">
        <v>27500</v>
      </c>
      <c r="G291" s="93" t="n">
        <v>0.3659</v>
      </c>
      <c r="H291" s="93" t="n">
        <v>0.0186</v>
      </c>
      <c r="I291" s="43" t="n">
        <f aca="false">SUM(G291:H291)</f>
        <v>0.3845</v>
      </c>
      <c r="J291" s="10" t="n">
        <f aca="false">$F291</f>
        <v>27500</v>
      </c>
      <c r="K291" s="43" t="n">
        <f aca="false">$G291</f>
        <v>0.3659</v>
      </c>
      <c r="L291" s="63" t="n">
        <f aca="false">J291*K291*L$7</f>
        <v>311929.75</v>
      </c>
      <c r="M291" s="10" t="n">
        <f aca="false">$F291</f>
        <v>27500</v>
      </c>
      <c r="N291" s="43" t="n">
        <f aca="false">$G291</f>
        <v>0.3659</v>
      </c>
      <c r="O291" s="63" t="n">
        <f aca="false">M291*N291*O$7</f>
        <v>281743</v>
      </c>
      <c r="P291" s="10" t="n">
        <f aca="false">$F291</f>
        <v>27500</v>
      </c>
      <c r="Q291" s="43" t="n">
        <f aca="false">$G291</f>
        <v>0.3659</v>
      </c>
      <c r="R291" s="63" t="n">
        <f aca="false">P291*Q291*R$7</f>
        <v>311929.75</v>
      </c>
      <c r="S291" s="10" t="n">
        <f aca="false">$F291</f>
        <v>27500</v>
      </c>
      <c r="T291" s="43" t="n">
        <f aca="false">$G291</f>
        <v>0.3659</v>
      </c>
      <c r="U291" s="63" t="n">
        <f aca="false">S291*T291*U$7</f>
        <v>301867.5</v>
      </c>
      <c r="V291" s="10" t="n">
        <f aca="false">$F291</f>
        <v>27500</v>
      </c>
      <c r="W291" s="43" t="n">
        <f aca="false">$G291</f>
        <v>0.3659</v>
      </c>
      <c r="X291" s="63" t="n">
        <f aca="false">V291*W291*X$7</f>
        <v>311929.75</v>
      </c>
      <c r="Y291" s="10" t="n">
        <f aca="false">$F291</f>
        <v>27500</v>
      </c>
      <c r="Z291" s="43" t="n">
        <f aca="false">$G291</f>
        <v>0.3659</v>
      </c>
      <c r="AA291" s="63" t="n">
        <f aca="false">Y291*Z291*AA$7</f>
        <v>301867.5</v>
      </c>
      <c r="AB291" s="10" t="n">
        <f aca="false">$F291</f>
        <v>27500</v>
      </c>
      <c r="AC291" s="43" t="n">
        <f aca="false">$G291</f>
        <v>0.3659</v>
      </c>
      <c r="AD291" s="63" t="n">
        <f aca="false">AB291*AC291*AD$7</f>
        <v>311929.75</v>
      </c>
      <c r="AE291" s="10" t="n">
        <f aca="false">$F291</f>
        <v>27500</v>
      </c>
      <c r="AF291" s="43" t="n">
        <f aca="false">$G291</f>
        <v>0.3659</v>
      </c>
      <c r="AG291" s="63" t="n">
        <f aca="false">AE291*AF291*AG$7</f>
        <v>311929.75</v>
      </c>
      <c r="AH291" s="10" t="n">
        <f aca="false">$F291</f>
        <v>27500</v>
      </c>
      <c r="AI291" s="43" t="n">
        <f aca="false">$G291</f>
        <v>0.3659</v>
      </c>
      <c r="AJ291" s="63" t="n">
        <f aca="false">AH291*AI291*AJ$7</f>
        <v>301867.5</v>
      </c>
      <c r="AK291" s="10" t="n">
        <f aca="false">$F291</f>
        <v>27500</v>
      </c>
      <c r="AL291" s="43" t="n">
        <f aca="false">$G291</f>
        <v>0.3659</v>
      </c>
      <c r="AM291" s="63" t="n">
        <f aca="false">AK291*AL291*AM$7</f>
        <v>311929.75</v>
      </c>
      <c r="AN291" s="10" t="n">
        <f aca="false">$F291</f>
        <v>27500</v>
      </c>
      <c r="AO291" s="43" t="n">
        <f aca="false">$G291</f>
        <v>0.3659</v>
      </c>
      <c r="AP291" s="63" t="n">
        <f aca="false">AN291*AO291*AP$7</f>
        <v>301867.5</v>
      </c>
      <c r="AQ291" s="10" t="n">
        <f aca="false">$F291</f>
        <v>27500</v>
      </c>
      <c r="AR291" s="43" t="n">
        <f aca="false">$G291</f>
        <v>0.3659</v>
      </c>
      <c r="AS291" s="63" t="n">
        <f aca="false">AQ291*AR291*AS$7</f>
        <v>311929.75</v>
      </c>
      <c r="AT291" s="63"/>
      <c r="AV291" s="800" t="n">
        <f aca="false">AS291+AP291+AM291+AJ291+AG291+AD291+AA291+X291+U291+R291+O291+L291</f>
        <v>3672721.25</v>
      </c>
      <c r="AW291" s="829"/>
      <c r="AY291" s="829"/>
      <c r="BB291" s="829"/>
    </row>
    <row r="292" customFormat="false" ht="12.75" hidden="false" customHeight="false" outlineLevel="0" collapsed="false">
      <c r="A292" s="42" t="n">
        <v>27454</v>
      </c>
      <c r="B292" s="0" t="s">
        <v>265</v>
      </c>
      <c r="C292" s="0" t="n">
        <v>2002</v>
      </c>
      <c r="D292" s="64" t="n">
        <v>37257</v>
      </c>
      <c r="E292" s="64" t="n">
        <v>37621</v>
      </c>
      <c r="F292" s="7" t="n">
        <v>27500</v>
      </c>
      <c r="G292" s="43" t="n">
        <v>1.27</v>
      </c>
      <c r="H292" s="93"/>
      <c r="J292" s="10"/>
      <c r="L292" s="63" t="n">
        <v>751976.61</v>
      </c>
      <c r="M292" s="10"/>
      <c r="N292" s="43"/>
      <c r="O292" s="63" t="n">
        <v>679007.56</v>
      </c>
      <c r="P292" s="10"/>
      <c r="Q292" s="43"/>
      <c r="R292" s="63" t="n">
        <v>750230.69</v>
      </c>
      <c r="S292" s="10"/>
      <c r="T292" s="43"/>
      <c r="U292" s="63" t="n">
        <v>728564.1</v>
      </c>
      <c r="V292" s="10"/>
      <c r="W292" s="43"/>
      <c r="X292" s="63" t="n">
        <v>750230.69</v>
      </c>
      <c r="Y292" s="10"/>
      <c r="Z292" s="43"/>
      <c r="AA292" s="63" t="n">
        <v>726452.1</v>
      </c>
      <c r="AB292" s="10"/>
      <c r="AC292" s="43"/>
      <c r="AD292" s="63" t="n">
        <v>750885.41</v>
      </c>
      <c r="AE292" s="10"/>
      <c r="AF292" s="43"/>
      <c r="AG292" s="63" t="n">
        <v>750230.69</v>
      </c>
      <c r="AH292" s="10"/>
      <c r="AI292" s="43"/>
      <c r="AJ292" s="63" t="n">
        <v>727508.1</v>
      </c>
      <c r="AK292" s="10"/>
      <c r="AL292" s="43"/>
      <c r="AM292" s="63" t="n">
        <v>750230.69</v>
      </c>
      <c r="AN292" s="10"/>
      <c r="AO292" s="43"/>
      <c r="AP292" s="63" t="n">
        <v>725184.9</v>
      </c>
      <c r="AQ292" s="10"/>
      <c r="AR292" s="43"/>
      <c r="AS292" s="63" t="n">
        <v>749575.97</v>
      </c>
      <c r="AT292" s="63"/>
      <c r="AV292" s="800" t="n">
        <f aca="false">AS292+AP292+AM292+AJ292+AG292+AD292+AA292+X292+U292+R292+O292+L292</f>
        <v>8840077.51</v>
      </c>
      <c r="AW292" s="829"/>
      <c r="AX292" s="65" t="n">
        <f aca="false">SUM(AV291:AV292)</f>
        <v>12512798.76</v>
      </c>
      <c r="AY292" s="829"/>
      <c r="BB292" s="829"/>
      <c r="BF292" s="65" t="n">
        <f aca="false">AX292</f>
        <v>12512798.76</v>
      </c>
    </row>
    <row r="293" customFormat="false" ht="12.75" hidden="false" customHeight="false" outlineLevel="0" collapsed="false">
      <c r="A293" s="617"/>
      <c r="B293" s="617"/>
      <c r="D293" s="95"/>
      <c r="E293" s="95"/>
      <c r="F293" s="615"/>
      <c r="G293" s="93"/>
      <c r="H293" s="93"/>
      <c r="J293" s="10"/>
      <c r="L293" s="63"/>
      <c r="M293" s="10"/>
      <c r="N293" s="43"/>
      <c r="O293" s="63"/>
      <c r="P293" s="10"/>
      <c r="Q293" s="43"/>
      <c r="R293" s="63"/>
      <c r="S293" s="10"/>
      <c r="T293" s="43"/>
      <c r="U293" s="63"/>
      <c r="V293" s="10"/>
      <c r="W293" s="43"/>
      <c r="X293" s="63"/>
      <c r="Y293" s="10"/>
      <c r="Z293" s="43"/>
      <c r="AA293" s="63"/>
      <c r="AB293" s="10"/>
      <c r="AC293" s="43"/>
      <c r="AD293" s="63"/>
      <c r="AE293" s="10"/>
      <c r="AF293" s="43"/>
      <c r="AG293" s="63"/>
      <c r="AH293" s="10"/>
      <c r="AI293" s="43"/>
      <c r="AJ293" s="63"/>
      <c r="AK293" s="10"/>
      <c r="AL293" s="43"/>
      <c r="AM293" s="63"/>
      <c r="AN293" s="10"/>
      <c r="AO293" s="43"/>
      <c r="AP293" s="63"/>
      <c r="AQ293" s="10"/>
      <c r="AR293" s="43"/>
      <c r="AS293" s="63"/>
      <c r="AT293" s="63"/>
      <c r="AV293" s="65"/>
      <c r="AW293" s="812"/>
      <c r="AY293" s="812"/>
      <c r="BB293" s="812"/>
    </row>
    <row r="294" customFormat="false" ht="12.75" hidden="false" customHeight="false" outlineLevel="0" collapsed="false">
      <c r="A294" s="617" t="n">
        <v>27456</v>
      </c>
      <c r="B294" s="617" t="s">
        <v>669</v>
      </c>
      <c r="C294" s="0" t="n">
        <v>2002</v>
      </c>
      <c r="D294" s="95" t="n">
        <v>37561</v>
      </c>
      <c r="E294" s="95" t="n">
        <v>37621</v>
      </c>
      <c r="F294" s="615" t="n">
        <v>21500</v>
      </c>
      <c r="G294" s="93" t="n">
        <v>0.3659</v>
      </c>
      <c r="H294" s="93" t="n">
        <v>0.0186</v>
      </c>
      <c r="I294" s="43" t="n">
        <f aca="false">SUM(G294:H294)</f>
        <v>0.3845</v>
      </c>
      <c r="J294" s="10" t="n">
        <v>0</v>
      </c>
      <c r="K294" s="43" t="n">
        <f aca="false">$G294</f>
        <v>0.3659</v>
      </c>
      <c r="L294" s="63" t="n">
        <f aca="false">J294*K294*L$7</f>
        <v>0</v>
      </c>
      <c r="M294" s="10" t="n">
        <v>0</v>
      </c>
      <c r="N294" s="43" t="n">
        <f aca="false">$G294</f>
        <v>0.3659</v>
      </c>
      <c r="O294" s="63" t="n">
        <f aca="false">M294*N294*O$7</f>
        <v>0</v>
      </c>
      <c r="P294" s="10" t="n">
        <v>0</v>
      </c>
      <c r="Q294" s="43" t="n">
        <f aca="false">$G294</f>
        <v>0.3659</v>
      </c>
      <c r="R294" s="63" t="n">
        <f aca="false">P294*Q294*R$7</f>
        <v>0</v>
      </c>
      <c r="S294" s="10" t="n">
        <v>0</v>
      </c>
      <c r="T294" s="43" t="n">
        <f aca="false">$G294</f>
        <v>0.3659</v>
      </c>
      <c r="U294" s="63" t="n">
        <v>0</v>
      </c>
      <c r="V294" s="10" t="n">
        <v>0</v>
      </c>
      <c r="W294" s="43" t="n">
        <f aca="false">$G294</f>
        <v>0.3659</v>
      </c>
      <c r="X294" s="63" t="n">
        <f aca="false">V294*W294*X$7</f>
        <v>0</v>
      </c>
      <c r="Y294" s="10" t="n">
        <v>0</v>
      </c>
      <c r="Z294" s="43" t="n">
        <f aca="false">$G294</f>
        <v>0.3659</v>
      </c>
      <c r="AA294" s="63" t="n">
        <f aca="false">Y294*Z294*AA$7</f>
        <v>0</v>
      </c>
      <c r="AB294" s="10" t="n">
        <v>0</v>
      </c>
      <c r="AC294" s="43" t="n">
        <f aca="false">$G294</f>
        <v>0.3659</v>
      </c>
      <c r="AD294" s="63" t="n">
        <f aca="false">AB294*AC294*AD$7</f>
        <v>0</v>
      </c>
      <c r="AE294" s="10" t="n">
        <v>0</v>
      </c>
      <c r="AF294" s="43" t="n">
        <f aca="false">$G294</f>
        <v>0.3659</v>
      </c>
      <c r="AG294" s="63" t="n">
        <f aca="false">AE294*AF294*AG$7</f>
        <v>0</v>
      </c>
      <c r="AH294" s="10" t="n">
        <v>0</v>
      </c>
      <c r="AI294" s="43" t="n">
        <f aca="false">$G294</f>
        <v>0.3659</v>
      </c>
      <c r="AJ294" s="63" t="n">
        <f aca="false">AH294*AI294*AJ$7</f>
        <v>0</v>
      </c>
      <c r="AK294" s="10" t="n">
        <v>0</v>
      </c>
      <c r="AL294" s="43" t="n">
        <f aca="false">$G294</f>
        <v>0.3659</v>
      </c>
      <c r="AM294" s="63" t="n">
        <f aca="false">AK294*AL294*AM$7</f>
        <v>0</v>
      </c>
      <c r="AN294" s="10" t="n">
        <f aca="false">$F294</f>
        <v>21500</v>
      </c>
      <c r="AO294" s="43" t="n">
        <f aca="false">$G294</f>
        <v>0.3659</v>
      </c>
      <c r="AP294" s="63" t="n">
        <f aca="false">AN294*AO294*AP$7</f>
        <v>236005.5</v>
      </c>
      <c r="AQ294" s="10" t="n">
        <f aca="false">$F294</f>
        <v>21500</v>
      </c>
      <c r="AR294" s="43" t="n">
        <f aca="false">$G294</f>
        <v>0.3659</v>
      </c>
      <c r="AS294" s="63" t="n">
        <f aca="false">AQ294*AR294*AS$7</f>
        <v>243872.35</v>
      </c>
      <c r="AT294" s="63"/>
      <c r="AV294" s="800" t="n">
        <f aca="false">AS294+AP294+AM294+AJ294+AG294+AD294+AA294+X294+U294+R294+O294+L294</f>
        <v>479877.85</v>
      </c>
      <c r="AW294" s="829"/>
      <c r="AY294" s="829"/>
      <c r="BB294" s="829"/>
    </row>
    <row r="295" customFormat="false" ht="12.75" hidden="false" customHeight="false" outlineLevel="0" collapsed="false">
      <c r="A295" s="42" t="n">
        <v>27456</v>
      </c>
      <c r="B295" s="0" t="s">
        <v>260</v>
      </c>
      <c r="C295" s="0" t="n">
        <v>2002</v>
      </c>
      <c r="D295" s="64" t="n">
        <v>37561</v>
      </c>
      <c r="E295" s="64" t="n">
        <v>37621</v>
      </c>
      <c r="F295" s="7" t="n">
        <v>21500</v>
      </c>
      <c r="G295" s="43" t="n">
        <v>1.03</v>
      </c>
      <c r="H295" s="93"/>
      <c r="J295" s="10"/>
      <c r="L295" s="63"/>
      <c r="M295" s="10"/>
      <c r="N295" s="43"/>
      <c r="O295" s="63"/>
      <c r="P295" s="10"/>
      <c r="Q295" s="43"/>
      <c r="R295" s="63"/>
      <c r="S295" s="10"/>
      <c r="T295" s="43"/>
      <c r="U295" s="63"/>
      <c r="V295" s="10"/>
      <c r="W295" s="43"/>
      <c r="X295" s="63"/>
      <c r="Y295" s="10"/>
      <c r="Z295" s="43"/>
      <c r="AA295" s="63"/>
      <c r="AB295" s="10"/>
      <c r="AC295" s="43"/>
      <c r="AD295" s="63"/>
      <c r="AE295" s="10"/>
      <c r="AF295" s="43"/>
      <c r="AG295" s="63"/>
      <c r="AH295" s="10"/>
      <c r="AI295" s="43"/>
      <c r="AJ295" s="63"/>
      <c r="AK295" s="10"/>
      <c r="AL295" s="43"/>
      <c r="AM295" s="63"/>
      <c r="AN295" s="10"/>
      <c r="AO295" s="43"/>
      <c r="AP295" s="63" t="n">
        <v>412162.74</v>
      </c>
      <c r="AQ295" s="10"/>
      <c r="AR295" s="43"/>
      <c r="AS295" s="63" t="n">
        <v>426072.122</v>
      </c>
      <c r="AT295" s="63"/>
      <c r="AV295" s="800" t="n">
        <f aca="false">AS295+AP295+AM295+AJ295+AG295+AD295+AA295+X295+U295+R295+O295+L295</f>
        <v>838234.862</v>
      </c>
      <c r="AW295" s="829"/>
      <c r="AX295" s="65" t="n">
        <f aca="false">SUM(AV294:AV295)</f>
        <v>1318112.712</v>
      </c>
      <c r="AY295" s="829"/>
      <c r="BB295" s="829"/>
      <c r="BF295" s="65" t="n">
        <f aca="false">AX295</f>
        <v>1318112.712</v>
      </c>
    </row>
    <row r="296" customFormat="false" ht="12.75" hidden="false" customHeight="false" outlineLevel="0" collapsed="false">
      <c r="A296" s="617"/>
      <c r="B296" s="617"/>
      <c r="D296" s="95"/>
      <c r="E296" s="95"/>
      <c r="F296" s="615"/>
      <c r="G296" s="93"/>
      <c r="H296" s="93"/>
      <c r="J296" s="10"/>
      <c r="L296" s="63"/>
      <c r="M296" s="10"/>
      <c r="N296" s="43"/>
      <c r="O296" s="63"/>
      <c r="P296" s="10"/>
      <c r="Q296" s="43"/>
      <c r="R296" s="63"/>
      <c r="S296" s="10"/>
      <c r="T296" s="43"/>
      <c r="U296" s="63"/>
      <c r="V296" s="10"/>
      <c r="W296" s="43"/>
      <c r="X296" s="63"/>
      <c r="Y296" s="10"/>
      <c r="Z296" s="43"/>
      <c r="AA296" s="63"/>
      <c r="AB296" s="10"/>
      <c r="AC296" s="43"/>
      <c r="AD296" s="63"/>
      <c r="AE296" s="10"/>
      <c r="AF296" s="43"/>
      <c r="AG296" s="63"/>
      <c r="AH296" s="10"/>
      <c r="AI296" s="43"/>
      <c r="AJ296" s="63"/>
      <c r="AK296" s="10"/>
      <c r="AL296" s="43"/>
      <c r="AM296" s="63"/>
      <c r="AN296" s="10"/>
      <c r="AO296" s="43"/>
      <c r="AP296" s="63"/>
      <c r="AQ296" s="10"/>
      <c r="AR296" s="43"/>
      <c r="AS296" s="63"/>
      <c r="AT296" s="63"/>
      <c r="AV296" s="65"/>
      <c r="AW296" s="812"/>
      <c r="AY296" s="812"/>
      <c r="BB296" s="812"/>
    </row>
    <row r="297" customFormat="false" ht="12.75" hidden="false" customHeight="false" outlineLevel="0" collapsed="false">
      <c r="A297" s="629" t="n">
        <v>27566</v>
      </c>
      <c r="B297" s="629" t="s">
        <v>614</v>
      </c>
      <c r="C297" s="0" t="n">
        <v>2002</v>
      </c>
      <c r="D297" s="669" t="n">
        <v>37316</v>
      </c>
      <c r="E297" s="669" t="n">
        <v>39172</v>
      </c>
      <c r="F297" s="632" t="n">
        <v>20000</v>
      </c>
      <c r="G297" s="671" t="n">
        <v>0.3679</v>
      </c>
      <c r="H297" s="671" t="n">
        <f aca="false">0.0186+0.005</f>
        <v>0.0236</v>
      </c>
      <c r="I297" s="824" t="n">
        <f aca="false">SUM(G297:H297)</f>
        <v>0.3915</v>
      </c>
      <c r="J297" s="825" t="n">
        <v>0</v>
      </c>
      <c r="K297" s="824" t="n">
        <f aca="false">$G297</f>
        <v>0.3679</v>
      </c>
      <c r="L297" s="826" t="n">
        <f aca="false">J297*K297*L$7</f>
        <v>0</v>
      </c>
      <c r="M297" s="825" t="n">
        <v>0</v>
      </c>
      <c r="N297" s="824" t="n">
        <f aca="false">$G297</f>
        <v>0.3679</v>
      </c>
      <c r="O297" s="826" t="n">
        <f aca="false">M297*N297*O$7</f>
        <v>0</v>
      </c>
      <c r="P297" s="825" t="n">
        <f aca="false">$F297</f>
        <v>20000</v>
      </c>
      <c r="Q297" s="824" t="n">
        <f aca="false">$G297</f>
        <v>0.3679</v>
      </c>
      <c r="R297" s="826" t="n">
        <f aca="false">P297*Q297*R$7</f>
        <v>228098</v>
      </c>
      <c r="S297" s="825" t="n">
        <f aca="false">$F297</f>
        <v>20000</v>
      </c>
      <c r="T297" s="824" t="n">
        <f aca="false">$G297</f>
        <v>0.3679</v>
      </c>
      <c r="U297" s="826" t="n">
        <f aca="false">S297*T297*U$7</f>
        <v>220740</v>
      </c>
      <c r="V297" s="825" t="n">
        <f aca="false">$F297</f>
        <v>20000</v>
      </c>
      <c r="W297" s="824" t="n">
        <f aca="false">$G297</f>
        <v>0.3679</v>
      </c>
      <c r="X297" s="826" t="n">
        <f aca="false">V297*W297*X$7</f>
        <v>228098</v>
      </c>
      <c r="Y297" s="825" t="n">
        <f aca="false">$F297</f>
        <v>20000</v>
      </c>
      <c r="Z297" s="824" t="n">
        <f aca="false">$G297</f>
        <v>0.3679</v>
      </c>
      <c r="AA297" s="826" t="n">
        <f aca="false">Y297*Z297*AA$7</f>
        <v>220740</v>
      </c>
      <c r="AB297" s="825" t="n">
        <f aca="false">$F297</f>
        <v>20000</v>
      </c>
      <c r="AC297" s="824" t="n">
        <f aca="false">$G297</f>
        <v>0.3679</v>
      </c>
      <c r="AD297" s="826" t="n">
        <f aca="false">AB297*AC297*AD$7</f>
        <v>228098</v>
      </c>
      <c r="AE297" s="825" t="n">
        <f aca="false">$F297</f>
        <v>20000</v>
      </c>
      <c r="AF297" s="824" t="n">
        <f aca="false">$G297</f>
        <v>0.3679</v>
      </c>
      <c r="AG297" s="826" t="n">
        <f aca="false">AE297*AF297*AG$7</f>
        <v>228098</v>
      </c>
      <c r="AH297" s="825" t="n">
        <f aca="false">$F297</f>
        <v>20000</v>
      </c>
      <c r="AI297" s="824" t="n">
        <f aca="false">$G297</f>
        <v>0.3679</v>
      </c>
      <c r="AJ297" s="826" t="n">
        <f aca="false">AH297*AI297*AJ$7</f>
        <v>220740</v>
      </c>
      <c r="AK297" s="825" t="n">
        <f aca="false">$F297</f>
        <v>20000</v>
      </c>
      <c r="AL297" s="824" t="n">
        <f aca="false">$G297</f>
        <v>0.3679</v>
      </c>
      <c r="AM297" s="826" t="n">
        <f aca="false">AK297*AL297*AM$7</f>
        <v>228098</v>
      </c>
      <c r="AN297" s="825" t="n">
        <f aca="false">$F297</f>
        <v>20000</v>
      </c>
      <c r="AO297" s="824" t="n">
        <f aca="false">$G297</f>
        <v>0.3679</v>
      </c>
      <c r="AP297" s="826" t="n">
        <f aca="false">AN297*AO297*AP$7</f>
        <v>220740</v>
      </c>
      <c r="AQ297" s="825" t="n">
        <f aca="false">$F297</f>
        <v>20000</v>
      </c>
      <c r="AR297" s="824" t="n">
        <f aca="false">$G297</f>
        <v>0.3679</v>
      </c>
      <c r="AS297" s="826" t="n">
        <f aca="false">AQ297*AR297*AS$7</f>
        <v>228098</v>
      </c>
      <c r="AT297" s="826"/>
      <c r="AU297" s="827"/>
      <c r="AV297" s="800" t="n">
        <f aca="false">AS297+AP297+AM297+AJ297+AG297+AD297+AA297+X297+U297+R297+O297+L297</f>
        <v>2251548</v>
      </c>
      <c r="AW297" s="829"/>
      <c r="AX297" s="799" t="n">
        <f aca="false">AV297</f>
        <v>2251548</v>
      </c>
      <c r="AY297" s="829"/>
      <c r="AZ297" s="799"/>
      <c r="BA297" s="799"/>
      <c r="BB297" s="829"/>
      <c r="BC297" s="799"/>
      <c r="BD297" s="65" t="n">
        <f aca="false">AX297</f>
        <v>2251548</v>
      </c>
      <c r="BE297" s="827"/>
      <c r="BF297" s="827"/>
      <c r="BG297" s="827"/>
    </row>
    <row r="298" customFormat="false" ht="12.75" hidden="false" customHeight="false" outlineLevel="0" collapsed="false">
      <c r="A298" s="842"/>
      <c r="B298" s="836"/>
      <c r="D298" s="274"/>
      <c r="E298" s="837"/>
      <c r="F298" s="848"/>
      <c r="G298" s="811"/>
      <c r="H298" s="25"/>
      <c r="J298" s="10"/>
      <c r="L298" s="63"/>
      <c r="M298" s="10"/>
      <c r="N298" s="43"/>
      <c r="O298" s="63"/>
      <c r="P298" s="10"/>
      <c r="Q298" s="43"/>
      <c r="R298" s="63"/>
      <c r="S298" s="10"/>
      <c r="T298" s="43"/>
      <c r="U298" s="63"/>
      <c r="V298" s="10"/>
      <c r="W298" s="43"/>
      <c r="X298" s="63"/>
      <c r="Y298" s="10"/>
      <c r="Z298" s="43"/>
      <c r="AA298" s="63"/>
      <c r="AB298" s="10"/>
      <c r="AC298" s="43"/>
      <c r="AD298" s="63"/>
      <c r="AE298" s="10"/>
      <c r="AF298" s="43"/>
      <c r="AG298" s="63"/>
      <c r="AH298" s="10"/>
      <c r="AI298" s="43"/>
      <c r="AJ298" s="63"/>
      <c r="AK298" s="10"/>
      <c r="AL298" s="43"/>
      <c r="AM298" s="63"/>
      <c r="AN298" s="10"/>
      <c r="AO298" s="43"/>
      <c r="AP298" s="63"/>
      <c r="AQ298" s="10"/>
      <c r="AR298" s="43"/>
      <c r="AS298" s="63"/>
      <c r="AT298" s="63"/>
      <c r="AV298" s="65"/>
      <c r="AW298" s="812"/>
      <c r="AY298" s="812"/>
      <c r="BB298" s="812"/>
    </row>
    <row r="299" customFormat="false" ht="12.75" hidden="false" customHeight="false" outlineLevel="0" collapsed="false">
      <c r="A299" s="842"/>
      <c r="B299" s="836"/>
      <c r="D299" s="274"/>
      <c r="E299" s="837"/>
      <c r="F299" s="848"/>
      <c r="G299" s="811"/>
      <c r="H299" s="25"/>
      <c r="J299" s="10"/>
      <c r="L299" s="63"/>
      <c r="M299" s="10"/>
      <c r="N299" s="43"/>
      <c r="O299" s="63"/>
      <c r="P299" s="10"/>
      <c r="Q299" s="43"/>
      <c r="R299" s="63"/>
      <c r="S299" s="10"/>
      <c r="T299" s="43"/>
      <c r="U299" s="63"/>
      <c r="V299" s="10"/>
      <c r="W299" s="43"/>
      <c r="X299" s="63"/>
      <c r="Y299" s="10"/>
      <c r="Z299" s="43"/>
      <c r="AA299" s="63"/>
      <c r="AB299" s="10"/>
      <c r="AC299" s="43"/>
      <c r="AD299" s="63"/>
      <c r="AE299" s="10"/>
      <c r="AF299" s="43"/>
      <c r="AG299" s="63"/>
      <c r="AH299" s="10"/>
      <c r="AI299" s="43"/>
      <c r="AJ299" s="63"/>
      <c r="AK299" s="10"/>
      <c r="AL299" s="43"/>
      <c r="AM299" s="63"/>
      <c r="AN299" s="10"/>
      <c r="AO299" s="43"/>
      <c r="AP299" s="63"/>
      <c r="AQ299" s="10"/>
      <c r="AR299" s="43"/>
      <c r="AS299" s="63"/>
      <c r="AT299" s="63"/>
      <c r="AV299" s="65"/>
      <c r="AW299" s="812"/>
      <c r="AY299" s="812"/>
      <c r="BB299" s="812"/>
    </row>
    <row r="300" customFormat="false" ht="12.75" hidden="false" customHeight="false" outlineLevel="0" collapsed="false">
      <c r="A300" s="842"/>
      <c r="B300" s="836"/>
      <c r="D300" s="274"/>
      <c r="E300" s="837"/>
      <c r="F300" s="848"/>
      <c r="G300" s="811"/>
      <c r="H300" s="25"/>
      <c r="J300" s="10"/>
      <c r="L300" s="63"/>
      <c r="M300" s="10"/>
      <c r="N300" s="43"/>
      <c r="O300" s="63"/>
      <c r="P300" s="10"/>
      <c r="Q300" s="43"/>
      <c r="R300" s="63"/>
      <c r="S300" s="10"/>
      <c r="T300" s="43"/>
      <c r="U300" s="63"/>
      <c r="V300" s="10"/>
      <c r="W300" s="43"/>
      <c r="X300" s="63"/>
      <c r="Y300" s="10"/>
      <c r="Z300" s="43"/>
      <c r="AA300" s="63"/>
      <c r="AB300" s="10"/>
      <c r="AC300" s="43"/>
      <c r="AD300" s="63"/>
      <c r="AE300" s="10"/>
      <c r="AF300" s="43"/>
      <c r="AG300" s="63"/>
      <c r="AH300" s="10"/>
      <c r="AI300" s="43"/>
      <c r="AJ300" s="63"/>
      <c r="AK300" s="10"/>
      <c r="AL300" s="43"/>
      <c r="AM300" s="63"/>
      <c r="AN300" s="10"/>
      <c r="AO300" s="43"/>
      <c r="AP300" s="63"/>
      <c r="AQ300" s="10"/>
      <c r="AR300" s="43"/>
      <c r="AS300" s="63"/>
      <c r="AT300" s="63"/>
      <c r="AV300" s="65"/>
      <c r="AW300" s="812"/>
      <c r="AY300" s="812"/>
      <c r="BB300" s="812"/>
    </row>
    <row r="301" customFormat="false" ht="12.75" hidden="false" customHeight="false" outlineLevel="0" collapsed="false">
      <c r="A301" s="819" t="s">
        <v>750</v>
      </c>
      <c r="B301" s="836"/>
      <c r="D301" s="274"/>
      <c r="E301" s="837"/>
      <c r="F301" s="848"/>
      <c r="G301" s="607"/>
      <c r="H301" s="607"/>
      <c r="J301" s="10"/>
      <c r="L301" s="63"/>
      <c r="M301" s="10"/>
      <c r="N301" s="43"/>
      <c r="O301" s="63"/>
      <c r="P301" s="10"/>
      <c r="Q301" s="43"/>
      <c r="R301" s="63"/>
      <c r="S301" s="10"/>
      <c r="T301" s="43"/>
      <c r="U301" s="63"/>
      <c r="V301" s="10"/>
      <c r="W301" s="43"/>
      <c r="X301" s="63"/>
      <c r="Y301" s="10"/>
      <c r="Z301" s="43"/>
      <c r="AA301" s="63"/>
      <c r="AB301" s="10"/>
      <c r="AC301" s="43"/>
      <c r="AD301" s="63"/>
      <c r="AE301" s="10"/>
      <c r="AF301" s="43"/>
      <c r="AG301" s="63"/>
      <c r="AH301" s="10"/>
      <c r="AI301" s="43"/>
      <c r="AJ301" s="63"/>
      <c r="AK301" s="10"/>
      <c r="AL301" s="43"/>
      <c r="AM301" s="63"/>
      <c r="AN301" s="10"/>
      <c r="AO301" s="43"/>
      <c r="AP301" s="63"/>
      <c r="AQ301" s="10"/>
      <c r="AR301" s="43"/>
      <c r="AS301" s="63"/>
      <c r="AT301" s="63"/>
      <c r="AV301" s="65"/>
      <c r="AW301" s="812"/>
      <c r="AX301" s="183"/>
      <c r="AY301" s="812"/>
      <c r="BB301" s="812"/>
    </row>
    <row r="302" customFormat="false" ht="12.75" hidden="false" customHeight="false" outlineLevel="0" collapsed="false">
      <c r="A302" s="842" t="n">
        <v>25071</v>
      </c>
      <c r="B302" s="836" t="s">
        <v>649</v>
      </c>
      <c r="C302" s="0" t="n">
        <v>2001</v>
      </c>
      <c r="D302" s="274"/>
      <c r="E302" s="837" t="n">
        <v>39782</v>
      </c>
      <c r="F302" s="848" t="n">
        <v>-60000</v>
      </c>
      <c r="G302" s="811" t="n">
        <v>0.1564</v>
      </c>
      <c r="H302" s="25" t="n">
        <v>0.0186</v>
      </c>
      <c r="I302" s="43" t="n">
        <f aca="false">SUM(G302:H302)</f>
        <v>0.175</v>
      </c>
      <c r="J302" s="10" t="n">
        <f aca="false">$F302</f>
        <v>-60000</v>
      </c>
      <c r="K302" s="43" t="n">
        <f aca="false">$G302</f>
        <v>0.1564</v>
      </c>
      <c r="L302" s="63" t="n">
        <f aca="false">J302*K302*L$7</f>
        <v>-290904</v>
      </c>
      <c r="M302" s="10" t="n">
        <f aca="false">$F302</f>
        <v>-60000</v>
      </c>
      <c r="N302" s="43" t="n">
        <f aca="false">$G302</f>
        <v>0.1564</v>
      </c>
      <c r="O302" s="63" t="n">
        <f aca="false">M302*N302*O$7</f>
        <v>-262752</v>
      </c>
      <c r="P302" s="10" t="n">
        <f aca="false">$F302</f>
        <v>-60000</v>
      </c>
      <c r="Q302" s="43" t="n">
        <f aca="false">$G302</f>
        <v>0.1564</v>
      </c>
      <c r="R302" s="63" t="n">
        <f aca="false">P302*Q302*R$7</f>
        <v>-290904</v>
      </c>
      <c r="S302" s="10" t="n">
        <f aca="false">$F302</f>
        <v>-60000</v>
      </c>
      <c r="T302" s="43" t="n">
        <f aca="false">$G302</f>
        <v>0.1564</v>
      </c>
      <c r="U302" s="63" t="n">
        <f aca="false">S302*T302*U$7</f>
        <v>-281520</v>
      </c>
      <c r="V302" s="10" t="n">
        <f aca="false">$F302</f>
        <v>-60000</v>
      </c>
      <c r="W302" s="43" t="n">
        <f aca="false">$G302</f>
        <v>0.1564</v>
      </c>
      <c r="X302" s="63" t="n">
        <f aca="false">V302*W302*X$7</f>
        <v>-290904</v>
      </c>
      <c r="Y302" s="10" t="n">
        <f aca="false">$F302</f>
        <v>-60000</v>
      </c>
      <c r="Z302" s="43" t="n">
        <f aca="false">$G302</f>
        <v>0.1564</v>
      </c>
      <c r="AA302" s="63" t="n">
        <f aca="false">Y302*Z302*AA$7</f>
        <v>-281520</v>
      </c>
      <c r="AB302" s="10" t="n">
        <f aca="false">$F302</f>
        <v>-60000</v>
      </c>
      <c r="AC302" s="43" t="n">
        <f aca="false">$G302</f>
        <v>0.1564</v>
      </c>
      <c r="AD302" s="63" t="n">
        <f aca="false">AB302*AC302*AD$7</f>
        <v>-290904</v>
      </c>
      <c r="AE302" s="10" t="n">
        <f aca="false">$F302</f>
        <v>-60000</v>
      </c>
      <c r="AF302" s="43" t="n">
        <f aca="false">$G302</f>
        <v>0.1564</v>
      </c>
      <c r="AG302" s="63" t="n">
        <f aca="false">AE302*AF302*AG$7</f>
        <v>-290904</v>
      </c>
      <c r="AH302" s="10" t="n">
        <f aca="false">$F302</f>
        <v>-60000</v>
      </c>
      <c r="AI302" s="43" t="n">
        <f aca="false">$G302</f>
        <v>0.1564</v>
      </c>
      <c r="AJ302" s="63" t="n">
        <f aca="false">AH302*AI302*AJ$7</f>
        <v>-281520</v>
      </c>
      <c r="AK302" s="10" t="n">
        <f aca="false">$F302</f>
        <v>-60000</v>
      </c>
      <c r="AL302" s="43" t="n">
        <f aca="false">$G302</f>
        <v>0.1564</v>
      </c>
      <c r="AM302" s="63" t="n">
        <f aca="false">AK302*AL302*AM$7</f>
        <v>-290904</v>
      </c>
      <c r="AN302" s="10" t="n">
        <f aca="false">$F302</f>
        <v>-60000</v>
      </c>
      <c r="AO302" s="43" t="n">
        <f aca="false">$G302</f>
        <v>0.1564</v>
      </c>
      <c r="AP302" s="63" t="n">
        <f aca="false">AN302*AO302*AP$7</f>
        <v>-281520</v>
      </c>
      <c r="AQ302" s="10" t="n">
        <f aca="false">$F302</f>
        <v>-60000</v>
      </c>
      <c r="AR302" s="43" t="n">
        <v>0.1614</v>
      </c>
      <c r="AS302" s="63" t="n">
        <f aca="false">AQ302*AR302*AS$7</f>
        <v>-300204</v>
      </c>
      <c r="AT302" s="63"/>
      <c r="AV302" s="800" t="n">
        <f aca="false">AS302+AP302+AM302+AJ302+AG302+AD302+AA302+X302+U302+R302+O302+L302</f>
        <v>-3434460</v>
      </c>
      <c r="AW302" s="829"/>
      <c r="AX302" s="183"/>
      <c r="AY302" s="829"/>
      <c r="BB302" s="829"/>
    </row>
    <row r="303" customFormat="false" ht="12.75" hidden="false" customHeight="false" outlineLevel="0" collapsed="false">
      <c r="A303" s="617" t="n">
        <v>25071</v>
      </c>
      <c r="B303" s="617" t="s">
        <v>649</v>
      </c>
      <c r="C303" s="0" t="n">
        <v>2002</v>
      </c>
      <c r="D303" s="95" t="s">
        <v>589</v>
      </c>
      <c r="E303" s="95" t="n">
        <v>39782</v>
      </c>
      <c r="F303" s="616" t="n">
        <v>60000</v>
      </c>
      <c r="G303" s="93" t="n">
        <v>0.1614</v>
      </c>
      <c r="H303" s="93" t="n">
        <v>0.0186</v>
      </c>
      <c r="I303" s="43" t="n">
        <f aca="false">SUM(G303:H303)</f>
        <v>0.18</v>
      </c>
      <c r="J303" s="10" t="n">
        <f aca="false">$F303</f>
        <v>60000</v>
      </c>
      <c r="K303" s="43" t="n">
        <f aca="false">$G303</f>
        <v>0.1614</v>
      </c>
      <c r="L303" s="63" t="n">
        <f aca="false">J303*K303*L$7</f>
        <v>300204</v>
      </c>
      <c r="M303" s="10" t="n">
        <f aca="false">$F303</f>
        <v>60000</v>
      </c>
      <c r="N303" s="43" t="n">
        <f aca="false">$G303</f>
        <v>0.1614</v>
      </c>
      <c r="O303" s="63" t="n">
        <f aca="false">M303*N303*O$7</f>
        <v>271152</v>
      </c>
      <c r="P303" s="10" t="n">
        <f aca="false">$F303</f>
        <v>60000</v>
      </c>
      <c r="Q303" s="43" t="n">
        <f aca="false">$G303</f>
        <v>0.1614</v>
      </c>
      <c r="R303" s="63" t="n">
        <f aca="false">P303*Q303*R$7</f>
        <v>300204</v>
      </c>
      <c r="S303" s="10" t="n">
        <f aca="false">$F303</f>
        <v>60000</v>
      </c>
      <c r="T303" s="43" t="n">
        <f aca="false">$G303</f>
        <v>0.1614</v>
      </c>
      <c r="U303" s="63" t="n">
        <f aca="false">S303*T303*U$7</f>
        <v>290520</v>
      </c>
      <c r="V303" s="10" t="n">
        <f aca="false">$F303</f>
        <v>60000</v>
      </c>
      <c r="W303" s="43" t="n">
        <f aca="false">$G303</f>
        <v>0.1614</v>
      </c>
      <c r="X303" s="63" t="n">
        <f aca="false">V303*W303*X$7</f>
        <v>300204</v>
      </c>
      <c r="Y303" s="10" t="n">
        <f aca="false">$F303</f>
        <v>60000</v>
      </c>
      <c r="Z303" s="43" t="n">
        <f aca="false">$G303</f>
        <v>0.1614</v>
      </c>
      <c r="AA303" s="63" t="n">
        <f aca="false">Y303*Z303*AA$7</f>
        <v>290520</v>
      </c>
      <c r="AB303" s="10" t="n">
        <f aca="false">$F303</f>
        <v>60000</v>
      </c>
      <c r="AC303" s="43" t="n">
        <f aca="false">$G303</f>
        <v>0.1614</v>
      </c>
      <c r="AD303" s="63" t="n">
        <f aca="false">AB303*AC303*AD$7</f>
        <v>300204</v>
      </c>
      <c r="AE303" s="10" t="n">
        <f aca="false">$F303</f>
        <v>60000</v>
      </c>
      <c r="AF303" s="43" t="n">
        <f aca="false">$G303</f>
        <v>0.1614</v>
      </c>
      <c r="AG303" s="63" t="n">
        <f aca="false">AE303*AF303*AG$7</f>
        <v>300204</v>
      </c>
      <c r="AH303" s="10" t="n">
        <f aca="false">$F303</f>
        <v>60000</v>
      </c>
      <c r="AI303" s="43" t="n">
        <f aca="false">$G303</f>
        <v>0.1614</v>
      </c>
      <c r="AJ303" s="63" t="n">
        <f aca="false">AH303*AI303*AJ$7</f>
        <v>290520</v>
      </c>
      <c r="AK303" s="10" t="n">
        <f aca="false">$F303</f>
        <v>60000</v>
      </c>
      <c r="AL303" s="43" t="n">
        <f aca="false">$G303</f>
        <v>0.1614</v>
      </c>
      <c r="AM303" s="63" t="n">
        <f aca="false">AK303*AL303*AM$7</f>
        <v>300204</v>
      </c>
      <c r="AN303" s="10" t="n">
        <f aca="false">$F303</f>
        <v>60000</v>
      </c>
      <c r="AO303" s="43" t="n">
        <f aca="false">$G303</f>
        <v>0.1614</v>
      </c>
      <c r="AP303" s="63" t="n">
        <f aca="false">AN303*AO303*AP$7</f>
        <v>290520</v>
      </c>
      <c r="AQ303" s="10" t="n">
        <f aca="false">$F303</f>
        <v>60000</v>
      </c>
      <c r="AR303" s="43" t="n">
        <f aca="false">$G303</f>
        <v>0.1614</v>
      </c>
      <c r="AS303" s="63" t="n">
        <f aca="false">AQ303*AR303*AS$7</f>
        <v>300204</v>
      </c>
      <c r="AT303" s="63"/>
      <c r="AV303" s="800" t="n">
        <f aca="false">AS303+AP303+AM303+AJ303+AG303+AD303+AA303+X303+U303+R303+O303+L303</f>
        <v>3534660</v>
      </c>
      <c r="AW303" s="829"/>
      <c r="AX303" s="65" t="n">
        <f aca="false">SUM(AV302:AV303)</f>
        <v>100200</v>
      </c>
      <c r="AY303" s="829"/>
      <c r="BB303" s="829"/>
      <c r="BD303" s="65" t="n">
        <f aca="false">AX303</f>
        <v>100200</v>
      </c>
    </row>
    <row r="304" customFormat="false" ht="12.75" hidden="false" customHeight="false" outlineLevel="0" collapsed="false">
      <c r="A304" s="842"/>
      <c r="B304" s="836"/>
      <c r="D304" s="274"/>
      <c r="E304" s="837"/>
      <c r="F304" s="848"/>
      <c r="G304" s="811"/>
      <c r="H304" s="25"/>
      <c r="J304" s="10"/>
      <c r="L304" s="63"/>
      <c r="M304" s="10"/>
      <c r="N304" s="43"/>
      <c r="O304" s="63"/>
      <c r="P304" s="10"/>
      <c r="Q304" s="43"/>
      <c r="R304" s="63"/>
      <c r="S304" s="10"/>
      <c r="T304" s="43"/>
      <c r="U304" s="63"/>
      <c r="V304" s="10"/>
      <c r="W304" s="43"/>
      <c r="X304" s="63"/>
      <c r="Y304" s="10"/>
      <c r="Z304" s="43"/>
      <c r="AA304" s="63"/>
      <c r="AB304" s="10"/>
      <c r="AC304" s="43"/>
      <c r="AD304" s="63"/>
      <c r="AE304" s="10"/>
      <c r="AF304" s="43"/>
      <c r="AG304" s="63"/>
      <c r="AH304" s="10"/>
      <c r="AI304" s="43"/>
      <c r="AJ304" s="63"/>
      <c r="AK304" s="10"/>
      <c r="AL304" s="43"/>
      <c r="AM304" s="63"/>
      <c r="AN304" s="10"/>
      <c r="AO304" s="43"/>
      <c r="AP304" s="63"/>
      <c r="AQ304" s="10"/>
      <c r="AR304" s="43"/>
      <c r="AS304" s="63"/>
      <c r="AT304" s="63"/>
      <c r="AV304" s="65"/>
      <c r="AW304" s="812"/>
      <c r="AX304" s="183"/>
      <c r="AY304" s="812"/>
      <c r="BB304" s="812"/>
    </row>
    <row r="305" customFormat="false" ht="12.75" hidden="false" customHeight="false" outlineLevel="0" collapsed="false">
      <c r="A305" s="842"/>
      <c r="B305" s="836"/>
      <c r="D305" s="274"/>
      <c r="E305" s="837"/>
      <c r="F305" s="848"/>
      <c r="G305" s="811"/>
      <c r="H305" s="25"/>
      <c r="J305" s="10"/>
      <c r="L305" s="63"/>
      <c r="M305" s="10"/>
      <c r="N305" s="43"/>
      <c r="O305" s="63"/>
      <c r="P305" s="10"/>
      <c r="Q305" s="43"/>
      <c r="R305" s="63"/>
      <c r="S305" s="10"/>
      <c r="T305" s="43"/>
      <c r="U305" s="63"/>
      <c r="V305" s="10"/>
      <c r="W305" s="43"/>
      <c r="X305" s="63"/>
      <c r="Y305" s="10"/>
      <c r="Z305" s="43"/>
      <c r="AA305" s="63"/>
      <c r="AB305" s="10"/>
      <c r="AC305" s="43"/>
      <c r="AD305" s="63"/>
      <c r="AE305" s="10"/>
      <c r="AF305" s="43"/>
      <c r="AG305" s="63"/>
      <c r="AH305" s="10"/>
      <c r="AI305" s="43"/>
      <c r="AJ305" s="63"/>
      <c r="AK305" s="10"/>
      <c r="AL305" s="43"/>
      <c r="AM305" s="63"/>
      <c r="AN305" s="10"/>
      <c r="AO305" s="43"/>
      <c r="AP305" s="63"/>
      <c r="AQ305" s="10"/>
      <c r="AR305" s="43"/>
      <c r="AS305" s="63"/>
      <c r="AT305" s="63"/>
      <c r="AV305" s="65"/>
      <c r="AW305" s="812"/>
      <c r="AX305" s="183"/>
      <c r="AY305" s="812"/>
      <c r="BB305" s="812"/>
    </row>
    <row r="306" customFormat="false" ht="12.75" hidden="false" customHeight="false" outlineLevel="0" collapsed="false">
      <c r="A306" s="842"/>
      <c r="B306" s="836"/>
      <c r="D306" s="274"/>
      <c r="E306" s="837"/>
      <c r="F306" s="848"/>
      <c r="G306" s="811"/>
      <c r="H306" s="25"/>
      <c r="J306" s="10"/>
      <c r="L306" s="63"/>
      <c r="M306" s="10"/>
      <c r="N306" s="43"/>
      <c r="O306" s="63"/>
      <c r="P306" s="10"/>
      <c r="Q306" s="43"/>
      <c r="R306" s="63"/>
      <c r="S306" s="10"/>
      <c r="T306" s="43"/>
      <c r="U306" s="63"/>
      <c r="V306" s="10"/>
      <c r="W306" s="43"/>
      <c r="X306" s="63"/>
      <c r="Y306" s="10"/>
      <c r="Z306" s="43"/>
      <c r="AA306" s="63"/>
      <c r="AB306" s="10"/>
      <c r="AC306" s="43"/>
      <c r="AD306" s="63"/>
      <c r="AE306" s="10"/>
      <c r="AF306" s="43"/>
      <c r="AG306" s="63"/>
      <c r="AH306" s="10"/>
      <c r="AI306" s="43"/>
      <c r="AJ306" s="63"/>
      <c r="AK306" s="10"/>
      <c r="AL306" s="43"/>
      <c r="AM306" s="63"/>
      <c r="AN306" s="10"/>
      <c r="AO306" s="43"/>
      <c r="AP306" s="63"/>
      <c r="AQ306" s="10"/>
      <c r="AR306" s="43"/>
      <c r="AS306" s="63"/>
      <c r="AT306" s="63"/>
      <c r="AV306" s="65"/>
      <c r="AW306" s="812"/>
      <c r="AX306" s="183"/>
      <c r="AY306" s="812"/>
      <c r="BB306" s="812"/>
    </row>
    <row r="307" customFormat="false" ht="12.75" hidden="false" customHeight="false" outlineLevel="0" collapsed="false">
      <c r="A307" s="842"/>
      <c r="B307" s="836"/>
      <c r="D307" s="274"/>
      <c r="E307" s="837"/>
      <c r="F307" s="848"/>
      <c r="G307" s="811"/>
      <c r="H307" s="25"/>
      <c r="J307" s="10"/>
      <c r="L307" s="63"/>
      <c r="M307" s="10"/>
      <c r="N307" s="43"/>
      <c r="O307" s="63"/>
      <c r="P307" s="10"/>
      <c r="Q307" s="43"/>
      <c r="R307" s="63"/>
      <c r="S307" s="10"/>
      <c r="T307" s="43"/>
      <c r="U307" s="63"/>
      <c r="V307" s="10"/>
      <c r="W307" s="43"/>
      <c r="X307" s="63"/>
      <c r="Y307" s="10"/>
      <c r="Z307" s="43"/>
      <c r="AA307" s="63"/>
      <c r="AB307" s="10"/>
      <c r="AC307" s="43"/>
      <c r="AD307" s="63"/>
      <c r="AE307" s="10"/>
      <c r="AF307" s="43"/>
      <c r="AG307" s="63"/>
      <c r="AH307" s="10"/>
      <c r="AI307" s="43"/>
      <c r="AJ307" s="63"/>
      <c r="AK307" s="10"/>
      <c r="AL307" s="43"/>
      <c r="AM307" s="63"/>
      <c r="AN307" s="10"/>
      <c r="AO307" s="43"/>
      <c r="AP307" s="63"/>
      <c r="AQ307" s="10"/>
      <c r="AR307" s="43"/>
      <c r="AS307" s="63"/>
      <c r="AT307" s="63"/>
      <c r="AV307" s="65"/>
      <c r="AW307" s="812"/>
      <c r="AX307" s="65"/>
      <c r="AY307" s="812"/>
      <c r="BB307" s="812"/>
    </row>
    <row r="308" customFormat="false" ht="12.75" hidden="false" customHeight="false" outlineLevel="0" collapsed="false">
      <c r="A308" s="819" t="s">
        <v>751</v>
      </c>
      <c r="B308" s="836"/>
      <c r="D308" s="274"/>
      <c r="E308" s="837"/>
      <c r="F308" s="848"/>
      <c r="G308" s="607"/>
      <c r="H308" s="607"/>
      <c r="J308" s="10"/>
      <c r="L308" s="63"/>
      <c r="M308" s="10"/>
      <c r="N308" s="43"/>
      <c r="O308" s="63"/>
      <c r="P308" s="10"/>
      <c r="Q308" s="43"/>
      <c r="R308" s="63"/>
      <c r="S308" s="10"/>
      <c r="T308" s="43"/>
      <c r="U308" s="63"/>
      <c r="V308" s="10"/>
      <c r="W308" s="43"/>
      <c r="X308" s="63"/>
      <c r="Y308" s="10"/>
      <c r="Z308" s="43"/>
      <c r="AA308" s="63"/>
      <c r="AB308" s="10"/>
      <c r="AC308" s="43"/>
      <c r="AD308" s="63"/>
      <c r="AE308" s="10"/>
      <c r="AF308" s="43"/>
      <c r="AG308" s="63"/>
      <c r="AH308" s="10"/>
      <c r="AI308" s="43"/>
      <c r="AJ308" s="63"/>
      <c r="AK308" s="10"/>
      <c r="AL308" s="43"/>
      <c r="AM308" s="63"/>
      <c r="AN308" s="10"/>
      <c r="AO308" s="43"/>
      <c r="AP308" s="63"/>
      <c r="AQ308" s="10"/>
      <c r="AR308" s="43"/>
      <c r="AS308" s="63"/>
      <c r="AT308" s="63"/>
      <c r="AV308" s="65"/>
      <c r="AW308" s="812"/>
      <c r="AY308" s="812"/>
      <c r="BB308" s="812"/>
    </row>
    <row r="309" customFormat="false" ht="12.75" hidden="false" customHeight="false" outlineLevel="0" collapsed="false">
      <c r="A309" s="842" t="n">
        <v>20715</v>
      </c>
      <c r="B309" s="836" t="s">
        <v>149</v>
      </c>
      <c r="C309" s="0" t="n">
        <v>2001</v>
      </c>
      <c r="D309" s="274"/>
      <c r="E309" s="837" t="n">
        <v>38656</v>
      </c>
      <c r="F309" s="848" t="n">
        <v>-200000</v>
      </c>
      <c r="G309" s="811" t="n">
        <v>0.1052</v>
      </c>
      <c r="H309" s="25" t="n">
        <v>0.0011</v>
      </c>
      <c r="I309" s="43" t="n">
        <f aca="false">SUM(G309:H309)</f>
        <v>0.1063</v>
      </c>
      <c r="J309" s="10" t="n">
        <f aca="false">$F309</f>
        <v>-200000</v>
      </c>
      <c r="K309" s="43" t="n">
        <f aca="false">$G309</f>
        <v>0.1052</v>
      </c>
      <c r="L309" s="63" t="n">
        <f aca="false">J309*K309*L$7</f>
        <v>-652240</v>
      </c>
      <c r="M309" s="10" t="n">
        <f aca="false">$F309</f>
        <v>-200000</v>
      </c>
      <c r="N309" s="43" t="n">
        <f aca="false">$G309</f>
        <v>0.1052</v>
      </c>
      <c r="O309" s="63" t="n">
        <f aca="false">M309*N309*O$7</f>
        <v>-589120</v>
      </c>
      <c r="P309" s="10" t="n">
        <f aca="false">$F309</f>
        <v>-200000</v>
      </c>
      <c r="Q309" s="43" t="n">
        <f aca="false">$G309</f>
        <v>0.1052</v>
      </c>
      <c r="R309" s="63" t="n">
        <f aca="false">P309*Q309*R$7</f>
        <v>-652240</v>
      </c>
      <c r="S309" s="10" t="n">
        <f aca="false">$F309</f>
        <v>-200000</v>
      </c>
      <c r="T309" s="43" t="n">
        <f aca="false">$G309</f>
        <v>0.1052</v>
      </c>
      <c r="U309" s="63" t="n">
        <f aca="false">S309*T309*U$7</f>
        <v>-631200</v>
      </c>
      <c r="V309" s="10" t="n">
        <f aca="false">$F309</f>
        <v>-200000</v>
      </c>
      <c r="W309" s="43" t="n">
        <f aca="false">$G309</f>
        <v>0.1052</v>
      </c>
      <c r="X309" s="63" t="n">
        <f aca="false">V309*W309*X$7</f>
        <v>-652240</v>
      </c>
      <c r="Y309" s="10" t="n">
        <f aca="false">$F309</f>
        <v>-200000</v>
      </c>
      <c r="Z309" s="43" t="n">
        <f aca="false">$G309</f>
        <v>0.1052</v>
      </c>
      <c r="AA309" s="63" t="n">
        <f aca="false">Y309*Z309*AA$7</f>
        <v>-631200</v>
      </c>
      <c r="AB309" s="10" t="n">
        <f aca="false">$F309</f>
        <v>-200000</v>
      </c>
      <c r="AC309" s="43" t="n">
        <f aca="false">$G309</f>
        <v>0.1052</v>
      </c>
      <c r="AD309" s="63" t="n">
        <f aca="false">AB309*AC309*AD$7</f>
        <v>-652240</v>
      </c>
      <c r="AE309" s="10" t="n">
        <f aca="false">$F309</f>
        <v>-200000</v>
      </c>
      <c r="AF309" s="43" t="n">
        <f aca="false">$G309</f>
        <v>0.1052</v>
      </c>
      <c r="AG309" s="63" t="n">
        <f aca="false">AE309*AF309*AG$7</f>
        <v>-652240</v>
      </c>
      <c r="AH309" s="10" t="n">
        <f aca="false">$F309</f>
        <v>-200000</v>
      </c>
      <c r="AI309" s="43" t="n">
        <f aca="false">$G309</f>
        <v>0.1052</v>
      </c>
      <c r="AJ309" s="63" t="n">
        <f aca="false">AH309*AI309*AJ$7</f>
        <v>-631200</v>
      </c>
      <c r="AK309" s="10" t="n">
        <f aca="false">$F309</f>
        <v>-200000</v>
      </c>
      <c r="AL309" s="43" t="n">
        <f aca="false">$G309</f>
        <v>0.1052</v>
      </c>
      <c r="AM309" s="63" t="n">
        <f aca="false">AK309*AL309*AM$7</f>
        <v>-652240</v>
      </c>
      <c r="AN309" s="10" t="n">
        <f aca="false">$F309</f>
        <v>-200000</v>
      </c>
      <c r="AO309" s="43" t="n">
        <f aca="false">$G309+0.0022</f>
        <v>0.1074</v>
      </c>
      <c r="AP309" s="63" t="n">
        <f aca="false">AN309*AO309*AP$7</f>
        <v>-644400</v>
      </c>
      <c r="AQ309" s="10" t="n">
        <f aca="false">$F309</f>
        <v>-200000</v>
      </c>
      <c r="AR309" s="43" t="n">
        <f aca="false">$G309+0.0022</f>
        <v>0.1074</v>
      </c>
      <c r="AS309" s="63" t="n">
        <f aca="false">AQ309*AR309*AS$7</f>
        <v>-665880</v>
      </c>
      <c r="AT309" s="63"/>
      <c r="AV309" s="800" t="n">
        <f aca="false">AS309+AP309+AM309+AJ309+AG309+AD309+AA309+X309+U309+R309+O309+L309</f>
        <v>-7706440</v>
      </c>
      <c r="AW309" s="829"/>
      <c r="AY309" s="829"/>
      <c r="BB309" s="829"/>
    </row>
    <row r="310" customFormat="false" ht="12.75" hidden="false" customHeight="false" outlineLevel="0" collapsed="false">
      <c r="A310" s="617" t="n">
        <v>20715</v>
      </c>
      <c r="B310" s="617" t="s">
        <v>149</v>
      </c>
      <c r="C310" s="183" t="n">
        <v>2002</v>
      </c>
      <c r="D310" s="681" t="s">
        <v>516</v>
      </c>
      <c r="E310" s="95" t="n">
        <v>38656</v>
      </c>
      <c r="F310" s="615" t="n">
        <v>200000</v>
      </c>
      <c r="G310" s="93" t="n">
        <v>0.1052</v>
      </c>
      <c r="H310" s="663" t="n">
        <v>0.0011</v>
      </c>
      <c r="I310" s="43" t="n">
        <f aca="false">SUM(G310:H310)</f>
        <v>0.1063</v>
      </c>
      <c r="J310" s="10" t="n">
        <f aca="false">$F310</f>
        <v>200000</v>
      </c>
      <c r="K310" s="43" t="n">
        <f aca="false">$G310</f>
        <v>0.1052</v>
      </c>
      <c r="L310" s="63" t="n">
        <f aca="false">J310*K310*L$7</f>
        <v>652240</v>
      </c>
      <c r="M310" s="10" t="n">
        <f aca="false">$F310</f>
        <v>200000</v>
      </c>
      <c r="N310" s="43" t="n">
        <f aca="false">$G310</f>
        <v>0.1052</v>
      </c>
      <c r="O310" s="63" t="n">
        <f aca="false">M310*N310*O$7</f>
        <v>589120</v>
      </c>
      <c r="P310" s="10" t="n">
        <f aca="false">$F310</f>
        <v>200000</v>
      </c>
      <c r="Q310" s="43" t="n">
        <f aca="false">$G310</f>
        <v>0.1052</v>
      </c>
      <c r="R310" s="63" t="n">
        <f aca="false">P310*Q310*R$7</f>
        <v>652240</v>
      </c>
      <c r="S310" s="10" t="n">
        <f aca="false">$F310</f>
        <v>200000</v>
      </c>
      <c r="T310" s="43" t="n">
        <f aca="false">$G310</f>
        <v>0.1052</v>
      </c>
      <c r="U310" s="63" t="n">
        <f aca="false">S310*T310*U$7</f>
        <v>631200</v>
      </c>
      <c r="V310" s="10" t="n">
        <f aca="false">$F310</f>
        <v>200000</v>
      </c>
      <c r="W310" s="43" t="n">
        <f aca="false">$G310</f>
        <v>0.1052</v>
      </c>
      <c r="X310" s="63" t="n">
        <f aca="false">V310*W310*X$7</f>
        <v>652240</v>
      </c>
      <c r="Y310" s="10" t="n">
        <f aca="false">$F310</f>
        <v>200000</v>
      </c>
      <c r="Z310" s="43" t="n">
        <f aca="false">$G310</f>
        <v>0.1052</v>
      </c>
      <c r="AA310" s="63" t="n">
        <f aca="false">Y310*Z310*AA$7</f>
        <v>631200</v>
      </c>
      <c r="AB310" s="10" t="n">
        <f aca="false">$F310</f>
        <v>200000</v>
      </c>
      <c r="AC310" s="43" t="n">
        <f aca="false">$G310</f>
        <v>0.1052</v>
      </c>
      <c r="AD310" s="63" t="n">
        <f aca="false">AB310*AC310*AD$7</f>
        <v>652240</v>
      </c>
      <c r="AE310" s="10" t="n">
        <f aca="false">$F310</f>
        <v>200000</v>
      </c>
      <c r="AF310" s="43" t="n">
        <f aca="false">$G310</f>
        <v>0.1052</v>
      </c>
      <c r="AG310" s="63" t="n">
        <f aca="false">AE310*AF310*AG$7</f>
        <v>652240</v>
      </c>
      <c r="AH310" s="10" t="n">
        <f aca="false">$F310</f>
        <v>200000</v>
      </c>
      <c r="AI310" s="43" t="n">
        <f aca="false">$G310</f>
        <v>0.1052</v>
      </c>
      <c r="AJ310" s="63" t="n">
        <f aca="false">AH310*AI310*AJ$7</f>
        <v>631200</v>
      </c>
      <c r="AK310" s="10" t="n">
        <f aca="false">$F310</f>
        <v>200000</v>
      </c>
      <c r="AL310" s="43" t="n">
        <f aca="false">$G310</f>
        <v>0.1052</v>
      </c>
      <c r="AM310" s="63" t="n">
        <f aca="false">AK310*AL310*AM$7</f>
        <v>652240</v>
      </c>
      <c r="AN310" s="10" t="n">
        <f aca="false">$F310</f>
        <v>200000</v>
      </c>
      <c r="AO310" s="43" t="n">
        <f aca="false">$G310</f>
        <v>0.1052</v>
      </c>
      <c r="AP310" s="63" t="n">
        <f aca="false">AN310*AO310*AP$7</f>
        <v>631200</v>
      </c>
      <c r="AQ310" s="10" t="n">
        <f aca="false">$F310</f>
        <v>200000</v>
      </c>
      <c r="AR310" s="43" t="n">
        <f aca="false">$G310</f>
        <v>0.1052</v>
      </c>
      <c r="AS310" s="63" t="n">
        <f aca="false">AQ310*AR310*AS$7</f>
        <v>652240</v>
      </c>
      <c r="AT310" s="63"/>
      <c r="AU310" s="183"/>
      <c r="AV310" s="800" t="n">
        <f aca="false">AS310+AP310+AM310+AJ310+AG310+AD310+AA310+X310+U310+R310+O310+L310</f>
        <v>7679600</v>
      </c>
      <c r="AW310" s="829"/>
      <c r="AX310" s="800"/>
      <c r="AY310" s="829"/>
      <c r="AZ310" s="183"/>
      <c r="BA310" s="183"/>
      <c r="BB310" s="829"/>
      <c r="BC310" s="183"/>
      <c r="BD310" s="183"/>
      <c r="BE310" s="183"/>
      <c r="BF310" s="183"/>
      <c r="BG310" s="183"/>
    </row>
    <row r="311" customFormat="false" ht="12.75" hidden="false" customHeight="false" outlineLevel="0" collapsed="false">
      <c r="A311" s="715" t="n">
        <v>20715</v>
      </c>
      <c r="B311" s="715" t="s">
        <v>149</v>
      </c>
      <c r="C311" s="183" t="n">
        <v>2002</v>
      </c>
      <c r="D311" s="637"/>
      <c r="E311" s="830" t="s">
        <v>150</v>
      </c>
      <c r="F311" s="839" t="n">
        <v>200000</v>
      </c>
      <c r="G311" s="43" t="n">
        <f aca="false">0.1074-0.1052</f>
        <v>0.00219999999999999</v>
      </c>
      <c r="H311" s="96" t="s">
        <v>148</v>
      </c>
      <c r="I311" s="96"/>
      <c r="J311" s="10" t="n">
        <v>0</v>
      </c>
      <c r="K311" s="43" t="n">
        <v>0</v>
      </c>
      <c r="L311" s="63" t="n">
        <v>13640</v>
      </c>
      <c r="M311" s="10" t="n">
        <v>0</v>
      </c>
      <c r="N311" s="43" t="n">
        <v>0</v>
      </c>
      <c r="O311" s="63" t="n">
        <v>12320</v>
      </c>
      <c r="P311" s="10" t="n">
        <v>0</v>
      </c>
      <c r="Q311" s="43" t="n">
        <v>0</v>
      </c>
      <c r="R311" s="63" t="n">
        <v>13640</v>
      </c>
      <c r="S311" s="10" t="n">
        <v>0</v>
      </c>
      <c r="T311" s="43" t="n">
        <v>0</v>
      </c>
      <c r="U311" s="63" t="n">
        <v>13200</v>
      </c>
      <c r="V311" s="10" t="n">
        <v>0</v>
      </c>
      <c r="W311" s="43" t="n">
        <v>0</v>
      </c>
      <c r="X311" s="63" t="n">
        <v>13640</v>
      </c>
      <c r="Y311" s="10" t="n">
        <v>0</v>
      </c>
      <c r="Z311" s="43" t="n">
        <v>0</v>
      </c>
      <c r="AA311" s="63" t="n">
        <v>13200</v>
      </c>
      <c r="AB311" s="10" t="n">
        <v>0</v>
      </c>
      <c r="AC311" s="43" t="n">
        <v>0</v>
      </c>
      <c r="AD311" s="63" t="n">
        <v>13640</v>
      </c>
      <c r="AE311" s="10" t="n">
        <v>0</v>
      </c>
      <c r="AF311" s="43" t="n">
        <v>0</v>
      </c>
      <c r="AG311" s="63" t="n">
        <v>13640</v>
      </c>
      <c r="AH311" s="10" t="n">
        <v>0</v>
      </c>
      <c r="AI311" s="43" t="n">
        <v>0</v>
      </c>
      <c r="AJ311" s="63" t="n">
        <v>13200</v>
      </c>
      <c r="AK311" s="10" t="n">
        <v>0</v>
      </c>
      <c r="AL311" s="43" t="n">
        <v>0</v>
      </c>
      <c r="AM311" s="63" t="n">
        <v>13640</v>
      </c>
      <c r="AN311" s="10" t="n">
        <v>0</v>
      </c>
      <c r="AO311" s="43" t="n">
        <v>0</v>
      </c>
      <c r="AP311" s="63" t="n">
        <v>26400</v>
      </c>
      <c r="AQ311" s="10" t="n">
        <v>0</v>
      </c>
      <c r="AR311" s="43" t="n">
        <v>0</v>
      </c>
      <c r="AS311" s="63" t="n">
        <v>27280</v>
      </c>
      <c r="AT311" s="63"/>
      <c r="AU311" s="183"/>
      <c r="AV311" s="800" t="n">
        <f aca="false">AS311+AP311+AM311+AJ311+AG311+AD311+AA311+X311+U311+R311+O311+L311</f>
        <v>187440</v>
      </c>
      <c r="AW311" s="829"/>
      <c r="AX311" s="800" t="n">
        <f aca="false">SUM(AV309:AV311)</f>
        <v>160600</v>
      </c>
      <c r="AY311" s="829"/>
      <c r="AZ311" s="800" t="n">
        <f aca="false">AX311</f>
        <v>160600</v>
      </c>
      <c r="BA311" s="800"/>
      <c r="BB311" s="829"/>
      <c r="BC311" s="800"/>
      <c r="BD311" s="183"/>
      <c r="BE311" s="183"/>
      <c r="BF311" s="183"/>
      <c r="BG311" s="183"/>
    </row>
    <row r="312" customFormat="false" ht="12.75" hidden="false" customHeight="false" outlineLevel="0" collapsed="false">
      <c r="A312" s="842"/>
      <c r="B312" s="836"/>
      <c r="D312" s="274"/>
      <c r="E312" s="837"/>
      <c r="F312" s="848"/>
      <c r="G312" s="811"/>
      <c r="H312" s="25"/>
      <c r="J312" s="10"/>
      <c r="L312" s="63"/>
      <c r="M312" s="10"/>
      <c r="N312" s="43"/>
      <c r="O312" s="63"/>
      <c r="P312" s="10"/>
      <c r="Q312" s="43"/>
      <c r="R312" s="63"/>
      <c r="S312" s="10"/>
      <c r="T312" s="43"/>
      <c r="U312" s="63"/>
      <c r="V312" s="10"/>
      <c r="W312" s="43"/>
      <c r="X312" s="63"/>
      <c r="Y312" s="10"/>
      <c r="Z312" s="43"/>
      <c r="AA312" s="63"/>
      <c r="AB312" s="10"/>
      <c r="AC312" s="43"/>
      <c r="AD312" s="63"/>
      <c r="AE312" s="10"/>
      <c r="AF312" s="43"/>
      <c r="AG312" s="63"/>
      <c r="AH312" s="10"/>
      <c r="AI312" s="43"/>
      <c r="AJ312" s="63"/>
      <c r="AK312" s="10"/>
      <c r="AL312" s="43"/>
      <c r="AM312" s="63"/>
      <c r="AN312" s="10"/>
      <c r="AO312" s="43"/>
      <c r="AP312" s="63"/>
      <c r="AQ312" s="10"/>
      <c r="AR312" s="43"/>
      <c r="AS312" s="63"/>
      <c r="AT312" s="63"/>
      <c r="AV312" s="65"/>
      <c r="AW312" s="812"/>
      <c r="AY312" s="812"/>
      <c r="BB312" s="812"/>
    </row>
    <row r="313" customFormat="false" ht="12.75" hidden="false" customHeight="false" outlineLevel="0" collapsed="false">
      <c r="A313" s="842" t="n">
        <v>20834</v>
      </c>
      <c r="B313" s="836" t="s">
        <v>743</v>
      </c>
      <c r="C313" s="0" t="n">
        <v>2001</v>
      </c>
      <c r="D313" s="274"/>
      <c r="E313" s="837" t="n">
        <v>39141</v>
      </c>
      <c r="F313" s="848" t="n">
        <v>-25000</v>
      </c>
      <c r="G313" s="811" t="n">
        <v>0.1052</v>
      </c>
      <c r="H313" s="25" t="n">
        <v>0.0011</v>
      </c>
      <c r="I313" s="43" t="n">
        <f aca="false">SUM(G313:H313)</f>
        <v>0.1063</v>
      </c>
      <c r="J313" s="10" t="n">
        <f aca="false">$F313</f>
        <v>-25000</v>
      </c>
      <c r="K313" s="43" t="n">
        <f aca="false">$G313</f>
        <v>0.1052</v>
      </c>
      <c r="L313" s="63" t="n">
        <f aca="false">J313*K313*L$7</f>
        <v>-81530</v>
      </c>
      <c r="M313" s="10" t="n">
        <f aca="false">$F313</f>
        <v>-25000</v>
      </c>
      <c r="N313" s="43" t="n">
        <f aca="false">$G313</f>
        <v>0.1052</v>
      </c>
      <c r="O313" s="63" t="n">
        <f aca="false">M313*N313*O$7</f>
        <v>-73640</v>
      </c>
      <c r="P313" s="10" t="n">
        <f aca="false">$F313</f>
        <v>-25000</v>
      </c>
      <c r="Q313" s="43" t="n">
        <f aca="false">$G313</f>
        <v>0.1052</v>
      </c>
      <c r="R313" s="63" t="n">
        <f aca="false">P313*Q313*R$7</f>
        <v>-81530</v>
      </c>
      <c r="S313" s="10" t="n">
        <f aca="false">$F313</f>
        <v>-25000</v>
      </c>
      <c r="T313" s="43" t="n">
        <f aca="false">$G313</f>
        <v>0.1052</v>
      </c>
      <c r="U313" s="63" t="n">
        <f aca="false">S313*T313*U$7</f>
        <v>-78900</v>
      </c>
      <c r="V313" s="10" t="n">
        <f aca="false">$F313</f>
        <v>-25000</v>
      </c>
      <c r="W313" s="43" t="n">
        <f aca="false">$G313</f>
        <v>0.1052</v>
      </c>
      <c r="X313" s="63" t="n">
        <f aca="false">V313*W313*X$7</f>
        <v>-81530</v>
      </c>
      <c r="Y313" s="10" t="n">
        <f aca="false">$F313</f>
        <v>-25000</v>
      </c>
      <c r="Z313" s="43" t="n">
        <f aca="false">$G313</f>
        <v>0.1052</v>
      </c>
      <c r="AA313" s="63" t="n">
        <f aca="false">Y313*Z313*AA$7</f>
        <v>-78900</v>
      </c>
      <c r="AB313" s="10" t="n">
        <f aca="false">$F313</f>
        <v>-25000</v>
      </c>
      <c r="AC313" s="43" t="n">
        <f aca="false">$G313</f>
        <v>0.1052</v>
      </c>
      <c r="AD313" s="63" t="n">
        <f aca="false">AB313*AC313*AD$7</f>
        <v>-81530</v>
      </c>
      <c r="AE313" s="10" t="n">
        <f aca="false">$F313</f>
        <v>-25000</v>
      </c>
      <c r="AF313" s="43" t="n">
        <f aca="false">$G313</f>
        <v>0.1052</v>
      </c>
      <c r="AG313" s="63" t="n">
        <f aca="false">AE313*AF313*AG$7</f>
        <v>-81530</v>
      </c>
      <c r="AH313" s="10" t="n">
        <f aca="false">$F313</f>
        <v>-25000</v>
      </c>
      <c r="AI313" s="43" t="n">
        <f aca="false">$G313</f>
        <v>0.1052</v>
      </c>
      <c r="AJ313" s="63" t="n">
        <f aca="false">AH313*AI313*AJ$7</f>
        <v>-78900</v>
      </c>
      <c r="AK313" s="10" t="n">
        <f aca="false">$F313</f>
        <v>-25000</v>
      </c>
      <c r="AL313" s="43" t="n">
        <f aca="false">$G313</f>
        <v>0.1052</v>
      </c>
      <c r="AM313" s="63" t="n">
        <f aca="false">AK313*AL313*AM$7</f>
        <v>-81530</v>
      </c>
      <c r="AN313" s="10" t="n">
        <f aca="false">$F313</f>
        <v>-25000</v>
      </c>
      <c r="AO313" s="43" t="n">
        <f aca="false">$G313+0.0022</f>
        <v>0.1074</v>
      </c>
      <c r="AP313" s="63" t="n">
        <f aca="false">AN313*AO313*AP$7</f>
        <v>-80550</v>
      </c>
      <c r="AQ313" s="10" t="n">
        <f aca="false">$F313</f>
        <v>-25000</v>
      </c>
      <c r="AR313" s="43" t="n">
        <f aca="false">$G313+0.0022</f>
        <v>0.1074</v>
      </c>
      <c r="AS313" s="63" t="n">
        <f aca="false">AQ313*AR313*AS$7</f>
        <v>-83235</v>
      </c>
      <c r="AT313" s="63"/>
      <c r="AV313" s="800" t="n">
        <f aca="false">AS313+AP313+AM313+AJ313+AG313+AD313+AA313+X313+U313+R313+O313+L313</f>
        <v>-963305</v>
      </c>
      <c r="AW313" s="829"/>
      <c r="AY313" s="829"/>
      <c r="BB313" s="829"/>
    </row>
    <row r="314" customFormat="false" ht="12.75" hidden="false" customHeight="false" outlineLevel="0" collapsed="false">
      <c r="A314" s="617" t="n">
        <v>26519</v>
      </c>
      <c r="B314" s="617" t="s">
        <v>625</v>
      </c>
      <c r="C314" s="183" t="n">
        <v>2002</v>
      </c>
      <c r="D314" s="681" t="s">
        <v>615</v>
      </c>
      <c r="E314" s="95" t="n">
        <v>39141</v>
      </c>
      <c r="F314" s="615" t="n">
        <v>25000</v>
      </c>
      <c r="G314" s="93" t="n">
        <v>0.1052</v>
      </c>
      <c r="H314" s="663" t="n">
        <v>0.0011</v>
      </c>
      <c r="I314" s="43" t="n">
        <f aca="false">SUM(G314:H314)</f>
        <v>0.1063</v>
      </c>
      <c r="J314" s="10" t="n">
        <f aca="false">$F314</f>
        <v>25000</v>
      </c>
      <c r="K314" s="43" t="n">
        <f aca="false">$G314</f>
        <v>0.1052</v>
      </c>
      <c r="L314" s="63" t="n">
        <f aca="false">J314*K314*L$7</f>
        <v>81530</v>
      </c>
      <c r="M314" s="10" t="n">
        <f aca="false">$F314</f>
        <v>25000</v>
      </c>
      <c r="N314" s="43" t="n">
        <f aca="false">$G314</f>
        <v>0.1052</v>
      </c>
      <c r="O314" s="63" t="n">
        <f aca="false">M314*N314*O$7</f>
        <v>73640</v>
      </c>
      <c r="P314" s="10" t="n">
        <f aca="false">$F314</f>
        <v>25000</v>
      </c>
      <c r="Q314" s="43" t="n">
        <f aca="false">$G314</f>
        <v>0.1052</v>
      </c>
      <c r="R314" s="63" t="n">
        <f aca="false">P314*Q314*R$7</f>
        <v>81530</v>
      </c>
      <c r="S314" s="10" t="n">
        <f aca="false">$F314</f>
        <v>25000</v>
      </c>
      <c r="T314" s="43" t="n">
        <f aca="false">$G314</f>
        <v>0.1052</v>
      </c>
      <c r="U314" s="63" t="n">
        <f aca="false">S314*T314*U$7</f>
        <v>78900</v>
      </c>
      <c r="V314" s="10" t="n">
        <f aca="false">$F314</f>
        <v>25000</v>
      </c>
      <c r="W314" s="43" t="n">
        <f aca="false">$G314</f>
        <v>0.1052</v>
      </c>
      <c r="X314" s="63" t="n">
        <f aca="false">V314*W314*X$7</f>
        <v>81530</v>
      </c>
      <c r="Y314" s="10" t="n">
        <f aca="false">$F314</f>
        <v>25000</v>
      </c>
      <c r="Z314" s="43" t="n">
        <f aca="false">$G314</f>
        <v>0.1052</v>
      </c>
      <c r="AA314" s="63" t="n">
        <f aca="false">Y314*Z314*AA$7</f>
        <v>78900</v>
      </c>
      <c r="AB314" s="10" t="n">
        <f aca="false">$F314</f>
        <v>25000</v>
      </c>
      <c r="AC314" s="43" t="n">
        <f aca="false">$G314</f>
        <v>0.1052</v>
      </c>
      <c r="AD314" s="63" t="n">
        <f aca="false">AB314*AC314*AD$7</f>
        <v>81530</v>
      </c>
      <c r="AE314" s="10" t="n">
        <f aca="false">$F314</f>
        <v>25000</v>
      </c>
      <c r="AF314" s="43" t="n">
        <f aca="false">$G314</f>
        <v>0.1052</v>
      </c>
      <c r="AG314" s="63" t="n">
        <f aca="false">AE314*AF314*AG$7</f>
        <v>81530</v>
      </c>
      <c r="AH314" s="10" t="n">
        <f aca="false">$F314</f>
        <v>25000</v>
      </c>
      <c r="AI314" s="43" t="n">
        <f aca="false">$G314</f>
        <v>0.1052</v>
      </c>
      <c r="AJ314" s="63" t="n">
        <f aca="false">AH314*AI314*AJ$7</f>
        <v>78900</v>
      </c>
      <c r="AK314" s="10" t="n">
        <f aca="false">$F314</f>
        <v>25000</v>
      </c>
      <c r="AL314" s="43" t="n">
        <f aca="false">$G314</f>
        <v>0.1052</v>
      </c>
      <c r="AM314" s="63" t="n">
        <f aca="false">AK314*AL314*AM$7</f>
        <v>81530</v>
      </c>
      <c r="AN314" s="10" t="n">
        <f aca="false">$F314</f>
        <v>25000</v>
      </c>
      <c r="AO314" s="43" t="n">
        <f aca="false">$G314</f>
        <v>0.1052</v>
      </c>
      <c r="AP314" s="63" t="n">
        <f aca="false">AN314*AO314*AP$7</f>
        <v>78900</v>
      </c>
      <c r="AQ314" s="10" t="n">
        <f aca="false">$F314</f>
        <v>25000</v>
      </c>
      <c r="AR314" s="43" t="n">
        <f aca="false">$G314</f>
        <v>0.1052</v>
      </c>
      <c r="AS314" s="63" t="n">
        <f aca="false">AQ314*AR314*AS$7</f>
        <v>81530</v>
      </c>
      <c r="AT314" s="63"/>
      <c r="AU314" s="183"/>
      <c r="AV314" s="800" t="n">
        <f aca="false">AS314+AP314+AM314+AJ314+AG314+AD314+AA314+X314+U314+R314+O314+L314</f>
        <v>959950</v>
      </c>
      <c r="AW314" s="829"/>
      <c r="AX314" s="800"/>
      <c r="AY314" s="829"/>
      <c r="AZ314" s="183"/>
      <c r="BA314" s="183"/>
      <c r="BB314" s="829"/>
      <c r="BC314" s="183"/>
      <c r="BD314" s="183"/>
      <c r="BE314" s="183"/>
      <c r="BF314" s="183"/>
      <c r="BG314" s="183"/>
    </row>
    <row r="315" customFormat="false" ht="12.75" hidden="false" customHeight="false" outlineLevel="0" collapsed="false">
      <c r="A315" s="715" t="n">
        <v>20834</v>
      </c>
      <c r="B315" s="715" t="s">
        <v>155</v>
      </c>
      <c r="C315" s="183" t="n">
        <v>2002</v>
      </c>
      <c r="D315" s="637"/>
      <c r="E315" s="830" t="n">
        <v>39141</v>
      </c>
      <c r="F315" s="839" t="n">
        <v>25000</v>
      </c>
      <c r="G315" s="43" t="n">
        <f aca="false">0.1074-0.1052</f>
        <v>0.00219999999999999</v>
      </c>
      <c r="H315" s="96" t="s">
        <v>148</v>
      </c>
      <c r="I315" s="96"/>
      <c r="J315" s="10" t="n">
        <v>0</v>
      </c>
      <c r="K315" s="43" t="n">
        <v>0</v>
      </c>
      <c r="L315" s="63" t="n">
        <v>1705</v>
      </c>
      <c r="M315" s="10" t="n">
        <v>0</v>
      </c>
      <c r="N315" s="43" t="n">
        <v>0</v>
      </c>
      <c r="O315" s="63" t="n">
        <v>1540</v>
      </c>
      <c r="P315" s="10" t="n">
        <v>0</v>
      </c>
      <c r="Q315" s="43" t="n">
        <v>0</v>
      </c>
      <c r="R315" s="63" t="n">
        <v>1705</v>
      </c>
      <c r="S315" s="10" t="n">
        <v>0</v>
      </c>
      <c r="T315" s="43" t="n">
        <v>0</v>
      </c>
      <c r="U315" s="63" t="n">
        <v>1650</v>
      </c>
      <c r="V315" s="10" t="n">
        <v>0</v>
      </c>
      <c r="W315" s="43" t="n">
        <v>0</v>
      </c>
      <c r="X315" s="63" t="n">
        <v>1705</v>
      </c>
      <c r="Y315" s="10" t="n">
        <v>0</v>
      </c>
      <c r="Z315" s="43" t="n">
        <v>0</v>
      </c>
      <c r="AA315" s="63" t="n">
        <v>1650</v>
      </c>
      <c r="AB315" s="10" t="n">
        <v>0</v>
      </c>
      <c r="AC315" s="43" t="n">
        <v>0</v>
      </c>
      <c r="AD315" s="63" t="n">
        <v>1705</v>
      </c>
      <c r="AE315" s="10" t="n">
        <v>0</v>
      </c>
      <c r="AF315" s="43" t="n">
        <v>0</v>
      </c>
      <c r="AG315" s="63" t="n">
        <v>1705</v>
      </c>
      <c r="AH315" s="10" t="n">
        <v>0</v>
      </c>
      <c r="AI315" s="43" t="n">
        <v>0</v>
      </c>
      <c r="AJ315" s="63" t="n">
        <v>1650</v>
      </c>
      <c r="AK315" s="10" t="n">
        <v>0</v>
      </c>
      <c r="AL315" s="43" t="n">
        <v>0</v>
      </c>
      <c r="AM315" s="63" t="n">
        <v>1705</v>
      </c>
      <c r="AN315" s="10" t="n">
        <v>0</v>
      </c>
      <c r="AO315" s="43" t="n">
        <v>0</v>
      </c>
      <c r="AP315" s="63" t="n">
        <v>3300</v>
      </c>
      <c r="AQ315" s="10" t="n">
        <v>0</v>
      </c>
      <c r="AR315" s="43" t="n">
        <v>0</v>
      </c>
      <c r="AS315" s="63" t="n">
        <v>3410</v>
      </c>
      <c r="AT315" s="63"/>
      <c r="AU315" s="183"/>
      <c r="AV315" s="800" t="n">
        <f aca="false">AS315+AP315+AM315+AJ315+AG315+AD315+AA315+X315+U315+R315+O315+L315</f>
        <v>23430</v>
      </c>
      <c r="AW315" s="829"/>
      <c r="AX315" s="800" t="n">
        <f aca="false">SUM(AV313:AV315)</f>
        <v>20075</v>
      </c>
      <c r="AY315" s="829"/>
      <c r="AZ315" s="800" t="n">
        <f aca="false">AX315</f>
        <v>20075</v>
      </c>
      <c r="BA315" s="800"/>
      <c r="BB315" s="829"/>
      <c r="BC315" s="800"/>
      <c r="BD315" s="183"/>
      <c r="BE315" s="183"/>
      <c r="BF315" s="183"/>
      <c r="BG315" s="183"/>
    </row>
    <row r="316" customFormat="false" ht="12.75" hidden="false" customHeight="false" outlineLevel="0" collapsed="false">
      <c r="A316" s="842"/>
      <c r="B316" s="836"/>
      <c r="D316" s="274"/>
      <c r="E316" s="837"/>
      <c r="F316" s="848"/>
      <c r="G316" s="811"/>
      <c r="H316" s="25"/>
      <c r="J316" s="10"/>
      <c r="L316" s="63"/>
      <c r="M316" s="10"/>
      <c r="N316" s="43"/>
      <c r="O316" s="63"/>
      <c r="P316" s="10"/>
      <c r="Q316" s="43"/>
      <c r="R316" s="63"/>
      <c r="S316" s="10"/>
      <c r="T316" s="43"/>
      <c r="U316" s="63"/>
      <c r="V316" s="10"/>
      <c r="W316" s="43"/>
      <c r="X316" s="63"/>
      <c r="Y316" s="10"/>
      <c r="Z316" s="43"/>
      <c r="AA316" s="63"/>
      <c r="AB316" s="10"/>
      <c r="AC316" s="43"/>
      <c r="AD316" s="63"/>
      <c r="AE316" s="10"/>
      <c r="AF316" s="43"/>
      <c r="AG316" s="63"/>
      <c r="AH316" s="10"/>
      <c r="AI316" s="43"/>
      <c r="AJ316" s="63"/>
      <c r="AK316" s="10"/>
      <c r="AL316" s="43"/>
      <c r="AM316" s="63"/>
      <c r="AN316" s="10"/>
      <c r="AO316" s="43"/>
      <c r="AP316" s="63"/>
      <c r="AQ316" s="10"/>
      <c r="AR316" s="43"/>
      <c r="AS316" s="63"/>
      <c r="AT316" s="63"/>
      <c r="AV316" s="65"/>
      <c r="AW316" s="812"/>
      <c r="AY316" s="812"/>
      <c r="BB316" s="812"/>
    </row>
    <row r="317" customFormat="false" ht="12.75" hidden="false" customHeight="false" outlineLevel="0" collapsed="false">
      <c r="A317" s="842" t="n">
        <v>20835</v>
      </c>
      <c r="B317" s="836" t="s">
        <v>614</v>
      </c>
      <c r="C317" s="0" t="n">
        <v>2001</v>
      </c>
      <c r="D317" s="274"/>
      <c r="E317" s="837" t="n">
        <v>37315</v>
      </c>
      <c r="F317" s="848" t="n">
        <v>-20000</v>
      </c>
      <c r="G317" s="811" t="n">
        <v>0.1052</v>
      </c>
      <c r="H317" s="25" t="n">
        <v>0.0011</v>
      </c>
      <c r="I317" s="43" t="n">
        <f aca="false">SUM(G317:H317)</f>
        <v>0.1063</v>
      </c>
      <c r="J317" s="10" t="n">
        <f aca="false">$F317</f>
        <v>-20000</v>
      </c>
      <c r="K317" s="43" t="n">
        <f aca="false">$G317</f>
        <v>0.1052</v>
      </c>
      <c r="L317" s="63" t="n">
        <f aca="false">J317*K317*L$7</f>
        <v>-65224</v>
      </c>
      <c r="M317" s="10" t="n">
        <f aca="false">$F317</f>
        <v>-20000</v>
      </c>
      <c r="N317" s="43" t="n">
        <f aca="false">$G317</f>
        <v>0.1052</v>
      </c>
      <c r="O317" s="63" t="n">
        <f aca="false">M317*N317*O$7</f>
        <v>-58912</v>
      </c>
      <c r="P317" s="10" t="n">
        <f aca="false">$F317</f>
        <v>-20000</v>
      </c>
      <c r="Q317" s="43" t="n">
        <f aca="false">$G317</f>
        <v>0.1052</v>
      </c>
      <c r="R317" s="63" t="n">
        <f aca="false">P317*Q317*R$7</f>
        <v>-65224</v>
      </c>
      <c r="S317" s="10" t="n">
        <f aca="false">$F317</f>
        <v>-20000</v>
      </c>
      <c r="T317" s="43" t="n">
        <f aca="false">$G317</f>
        <v>0.1052</v>
      </c>
      <c r="U317" s="63" t="n">
        <f aca="false">S317*T317*U$7</f>
        <v>-63120</v>
      </c>
      <c r="V317" s="10" t="n">
        <f aca="false">$F317</f>
        <v>-20000</v>
      </c>
      <c r="W317" s="43" t="n">
        <f aca="false">$G317</f>
        <v>0.1052</v>
      </c>
      <c r="X317" s="63" t="n">
        <f aca="false">V317*W317*X$7</f>
        <v>-65224</v>
      </c>
      <c r="Y317" s="10" t="n">
        <f aca="false">$F317</f>
        <v>-20000</v>
      </c>
      <c r="Z317" s="43" t="n">
        <f aca="false">$G317</f>
        <v>0.1052</v>
      </c>
      <c r="AA317" s="63" t="n">
        <f aca="false">Y317*Z317*AA$7</f>
        <v>-63120</v>
      </c>
      <c r="AB317" s="10" t="n">
        <f aca="false">$F317</f>
        <v>-20000</v>
      </c>
      <c r="AC317" s="43" t="n">
        <f aca="false">$G317</f>
        <v>0.1052</v>
      </c>
      <c r="AD317" s="63" t="n">
        <f aca="false">AB317*AC317*AD$7</f>
        <v>-65224</v>
      </c>
      <c r="AE317" s="10" t="n">
        <f aca="false">$F317</f>
        <v>-20000</v>
      </c>
      <c r="AF317" s="43" t="n">
        <f aca="false">$G317</f>
        <v>0.1052</v>
      </c>
      <c r="AG317" s="63" t="n">
        <f aca="false">AE317*AF317*AG$7</f>
        <v>-65224</v>
      </c>
      <c r="AH317" s="10" t="n">
        <f aca="false">$F317</f>
        <v>-20000</v>
      </c>
      <c r="AI317" s="43" t="n">
        <f aca="false">$G317</f>
        <v>0.1052</v>
      </c>
      <c r="AJ317" s="63" t="n">
        <f aca="false">AH317*AI317*AJ$7</f>
        <v>-63120</v>
      </c>
      <c r="AK317" s="10" t="n">
        <f aca="false">$F317</f>
        <v>-20000</v>
      </c>
      <c r="AL317" s="43" t="n">
        <f aca="false">$G317</f>
        <v>0.1052</v>
      </c>
      <c r="AM317" s="63" t="n">
        <f aca="false">AK317*AL317*AM$7</f>
        <v>-65224</v>
      </c>
      <c r="AN317" s="10" t="n">
        <f aca="false">$F317</f>
        <v>-20000</v>
      </c>
      <c r="AO317" s="43" t="n">
        <f aca="false">$G317+0.0022</f>
        <v>0.1074</v>
      </c>
      <c r="AP317" s="63" t="n">
        <f aca="false">AN317*AO317*AP$7</f>
        <v>-64440</v>
      </c>
      <c r="AQ317" s="10" t="n">
        <f aca="false">$F317</f>
        <v>-20000</v>
      </c>
      <c r="AR317" s="43" t="n">
        <f aca="false">$G317+0.0022</f>
        <v>0.1074</v>
      </c>
      <c r="AS317" s="63" t="n">
        <f aca="false">AQ317*AR317*AS$7</f>
        <v>-66588</v>
      </c>
      <c r="AT317" s="63"/>
      <c r="AV317" s="800" t="n">
        <f aca="false">AS317+AP317+AM317+AJ317+AG317+AD317+AA317+X317+U317+R317+O317+L317</f>
        <v>-770644</v>
      </c>
      <c r="AW317" s="829"/>
      <c r="AY317" s="829"/>
      <c r="BB317" s="829"/>
    </row>
    <row r="318" customFormat="false" ht="12.75" hidden="false" customHeight="false" outlineLevel="0" collapsed="false">
      <c r="A318" s="617" t="n">
        <v>20835</v>
      </c>
      <c r="B318" s="617" t="s">
        <v>614</v>
      </c>
      <c r="C318" s="183" t="n">
        <v>2002</v>
      </c>
      <c r="D318" s="681" t="s">
        <v>615</v>
      </c>
      <c r="E318" s="95" t="n">
        <v>37315</v>
      </c>
      <c r="F318" s="615" t="n">
        <v>20000</v>
      </c>
      <c r="G318" s="93" t="n">
        <v>0.1052</v>
      </c>
      <c r="H318" s="663" t="n">
        <v>0.0011</v>
      </c>
      <c r="I318" s="43" t="n">
        <f aca="false">SUM(G318:H318)</f>
        <v>0.1063</v>
      </c>
      <c r="J318" s="10" t="n">
        <f aca="false">$F318</f>
        <v>20000</v>
      </c>
      <c r="K318" s="43" t="n">
        <f aca="false">$G318</f>
        <v>0.1052</v>
      </c>
      <c r="L318" s="63" t="n">
        <f aca="false">J318*K318*L$7</f>
        <v>65224</v>
      </c>
      <c r="M318" s="10" t="n">
        <f aca="false">$F318</f>
        <v>20000</v>
      </c>
      <c r="N318" s="43" t="n">
        <f aca="false">$G318</f>
        <v>0.1052</v>
      </c>
      <c r="O318" s="63" t="n">
        <f aca="false">M318*N318*O$7</f>
        <v>58912</v>
      </c>
      <c r="P318" s="10" t="n">
        <f aca="false">$F318</f>
        <v>20000</v>
      </c>
      <c r="Q318" s="43" t="n">
        <f aca="false">$G318</f>
        <v>0.1052</v>
      </c>
      <c r="R318" s="63" t="n">
        <f aca="false">P318*Q318*R$7</f>
        <v>65224</v>
      </c>
      <c r="S318" s="10" t="n">
        <f aca="false">$F318</f>
        <v>20000</v>
      </c>
      <c r="T318" s="43" t="n">
        <f aca="false">$G318</f>
        <v>0.1052</v>
      </c>
      <c r="U318" s="63" t="n">
        <f aca="false">S318*T318*U$7</f>
        <v>63120</v>
      </c>
      <c r="V318" s="10" t="n">
        <f aca="false">$F318</f>
        <v>20000</v>
      </c>
      <c r="W318" s="43" t="n">
        <f aca="false">$G318</f>
        <v>0.1052</v>
      </c>
      <c r="X318" s="63" t="n">
        <f aca="false">V318*W318*X$7</f>
        <v>65224</v>
      </c>
      <c r="Y318" s="10" t="n">
        <f aca="false">$F318</f>
        <v>20000</v>
      </c>
      <c r="Z318" s="43" t="n">
        <f aca="false">$G318</f>
        <v>0.1052</v>
      </c>
      <c r="AA318" s="63" t="n">
        <f aca="false">Y318*Z318*AA$7</f>
        <v>63120</v>
      </c>
      <c r="AB318" s="10" t="n">
        <f aca="false">$F318</f>
        <v>20000</v>
      </c>
      <c r="AC318" s="43" t="n">
        <f aca="false">$G318</f>
        <v>0.1052</v>
      </c>
      <c r="AD318" s="63" t="n">
        <f aca="false">AB318*AC318*AD$7</f>
        <v>65224</v>
      </c>
      <c r="AE318" s="10" t="n">
        <f aca="false">$F318</f>
        <v>20000</v>
      </c>
      <c r="AF318" s="43" t="n">
        <f aca="false">$G318</f>
        <v>0.1052</v>
      </c>
      <c r="AG318" s="63" t="n">
        <f aca="false">AE318*AF318*AG$7</f>
        <v>65224</v>
      </c>
      <c r="AH318" s="10" t="n">
        <f aca="false">$F318</f>
        <v>20000</v>
      </c>
      <c r="AI318" s="43" t="n">
        <f aca="false">$G318</f>
        <v>0.1052</v>
      </c>
      <c r="AJ318" s="63" t="n">
        <f aca="false">AH318*AI318*AJ$7</f>
        <v>63120</v>
      </c>
      <c r="AK318" s="10" t="n">
        <f aca="false">$F318</f>
        <v>20000</v>
      </c>
      <c r="AL318" s="43" t="n">
        <f aca="false">$G318</f>
        <v>0.1052</v>
      </c>
      <c r="AM318" s="63" t="n">
        <f aca="false">AK318*AL318*AM$7</f>
        <v>65224</v>
      </c>
      <c r="AN318" s="10" t="n">
        <f aca="false">$F318</f>
        <v>20000</v>
      </c>
      <c r="AO318" s="43" t="n">
        <f aca="false">$G318</f>
        <v>0.1052</v>
      </c>
      <c r="AP318" s="63" t="n">
        <f aca="false">AN318*AO318*AP$7</f>
        <v>63120</v>
      </c>
      <c r="AQ318" s="10" t="n">
        <f aca="false">$F318</f>
        <v>20000</v>
      </c>
      <c r="AR318" s="43" t="n">
        <f aca="false">$G318</f>
        <v>0.1052</v>
      </c>
      <c r="AS318" s="63" t="n">
        <f aca="false">AQ318*AR318*AS$7</f>
        <v>65224</v>
      </c>
      <c r="AT318" s="63"/>
      <c r="AU318" s="183"/>
      <c r="AV318" s="800" t="n">
        <f aca="false">AS318+AP318+AM318+AJ318+AG318+AD318+AA318+X318+U318+R318+O318+L318</f>
        <v>767960</v>
      </c>
      <c r="AW318" s="829"/>
      <c r="AX318" s="800"/>
      <c r="AY318" s="829"/>
      <c r="AZ318" s="183"/>
      <c r="BA318" s="183"/>
      <c r="BB318" s="829"/>
      <c r="BC318" s="183"/>
      <c r="BD318" s="183"/>
      <c r="BE318" s="183"/>
      <c r="BF318" s="183"/>
      <c r="BG318" s="183"/>
    </row>
    <row r="319" customFormat="false" ht="12.75" hidden="false" customHeight="false" outlineLevel="0" collapsed="false">
      <c r="A319" s="715" t="n">
        <v>20835</v>
      </c>
      <c r="B319" s="715" t="s">
        <v>147</v>
      </c>
      <c r="C319" s="183" t="n">
        <v>2002</v>
      </c>
      <c r="D319" s="637"/>
      <c r="E319" s="830" t="n">
        <v>37315</v>
      </c>
      <c r="F319" s="839" t="n">
        <v>20000</v>
      </c>
      <c r="G319" s="43" t="n">
        <f aca="false">0.1074-0.1052</f>
        <v>0.00219999999999999</v>
      </c>
      <c r="H319" s="96" t="s">
        <v>148</v>
      </c>
      <c r="I319" s="96"/>
      <c r="J319" s="10" t="n">
        <v>0</v>
      </c>
      <c r="K319" s="43" t="n">
        <v>0</v>
      </c>
      <c r="L319" s="63" t="n">
        <v>1364</v>
      </c>
      <c r="M319" s="10" t="n">
        <v>0</v>
      </c>
      <c r="N319" s="43" t="n">
        <v>0</v>
      </c>
      <c r="O319" s="63" t="n">
        <v>1232</v>
      </c>
      <c r="P319" s="10" t="n">
        <v>0</v>
      </c>
      <c r="Q319" s="43" t="n">
        <v>0</v>
      </c>
      <c r="R319" s="63" t="n">
        <v>0</v>
      </c>
      <c r="S319" s="10" t="n">
        <v>0</v>
      </c>
      <c r="T319" s="43" t="n">
        <v>0</v>
      </c>
      <c r="U319" s="63" t="n">
        <v>0</v>
      </c>
      <c r="V319" s="10" t="n">
        <v>0</v>
      </c>
      <c r="W319" s="43" t="n">
        <v>0</v>
      </c>
      <c r="X319" s="63" t="n">
        <v>0</v>
      </c>
      <c r="Y319" s="10" t="n">
        <v>0</v>
      </c>
      <c r="Z319" s="43" t="n">
        <v>0</v>
      </c>
      <c r="AA319" s="63" t="n">
        <v>0</v>
      </c>
      <c r="AB319" s="10" t="n">
        <v>0</v>
      </c>
      <c r="AC319" s="43" t="n">
        <v>0</v>
      </c>
      <c r="AD319" s="63" t="n">
        <v>0</v>
      </c>
      <c r="AE319" s="10" t="n">
        <v>0</v>
      </c>
      <c r="AF319" s="43" t="n">
        <v>0</v>
      </c>
      <c r="AG319" s="63" t="n">
        <v>0</v>
      </c>
      <c r="AH319" s="10" t="n">
        <v>0</v>
      </c>
      <c r="AI319" s="43" t="n">
        <v>0</v>
      </c>
      <c r="AJ319" s="63" t="n">
        <v>0</v>
      </c>
      <c r="AK319" s="10" t="n">
        <v>0</v>
      </c>
      <c r="AL319" s="43" t="n">
        <v>0</v>
      </c>
      <c r="AM319" s="63" t="n">
        <v>0</v>
      </c>
      <c r="AN319" s="10" t="n">
        <v>0</v>
      </c>
      <c r="AO319" s="43" t="n">
        <v>0</v>
      </c>
      <c r="AP319" s="63" t="n">
        <v>0</v>
      </c>
      <c r="AQ319" s="10" t="n">
        <v>0</v>
      </c>
      <c r="AR319" s="43" t="n">
        <v>0</v>
      </c>
      <c r="AS319" s="63" t="n">
        <v>0</v>
      </c>
      <c r="AT319" s="63"/>
      <c r="AU319" s="183"/>
      <c r="AV319" s="800" t="n">
        <f aca="false">AS319+AP319+AM319+AJ319+AG319+AD319+AA319+X319+U319+R319+O319+L319</f>
        <v>2596</v>
      </c>
      <c r="AW319" s="829"/>
      <c r="AX319" s="800" t="n">
        <f aca="false">SUM(AV317:AV319)</f>
        <v>-88</v>
      </c>
      <c r="AY319" s="829"/>
      <c r="AZ319" s="800" t="n">
        <f aca="false">AX319</f>
        <v>-88</v>
      </c>
      <c r="BA319" s="800"/>
      <c r="BB319" s="829"/>
      <c r="BC319" s="800"/>
      <c r="BD319" s="183"/>
      <c r="BE319" s="183"/>
      <c r="BF319" s="183"/>
      <c r="BG319" s="183"/>
    </row>
    <row r="320" customFormat="false" ht="12.75" hidden="false" customHeight="false" outlineLevel="0" collapsed="false">
      <c r="AW320" s="160"/>
      <c r="AY320" s="160"/>
      <c r="BB320" s="160"/>
    </row>
    <row r="321" customFormat="false" ht="12.75" hidden="false" customHeight="false" outlineLevel="0" collapsed="false">
      <c r="A321" s="842" t="n">
        <v>26677</v>
      </c>
      <c r="B321" s="836" t="s">
        <v>744</v>
      </c>
      <c r="C321" s="0" t="n">
        <v>2001</v>
      </c>
      <c r="D321" s="274"/>
      <c r="E321" s="837" t="n">
        <v>39172</v>
      </c>
      <c r="F321" s="848" t="n">
        <v>-25000</v>
      </c>
      <c r="G321" s="811" t="n">
        <v>0.1052</v>
      </c>
      <c r="H321" s="25" t="n">
        <v>0.0011</v>
      </c>
      <c r="I321" s="43" t="n">
        <f aca="false">SUM(G321:H321)</f>
        <v>0.1063</v>
      </c>
      <c r="J321" s="10" t="n">
        <f aca="false">$F321</f>
        <v>-25000</v>
      </c>
      <c r="K321" s="43" t="n">
        <f aca="false">$G321</f>
        <v>0.1052</v>
      </c>
      <c r="L321" s="63" t="n">
        <f aca="false">J321*K321*L$7</f>
        <v>-81530</v>
      </c>
      <c r="M321" s="10" t="n">
        <f aca="false">$F321</f>
        <v>-25000</v>
      </c>
      <c r="N321" s="43" t="n">
        <f aca="false">$G321</f>
        <v>0.1052</v>
      </c>
      <c r="O321" s="63" t="n">
        <f aca="false">M321*N321*O$7</f>
        <v>-73640</v>
      </c>
      <c r="P321" s="10" t="n">
        <f aca="false">$F321</f>
        <v>-25000</v>
      </c>
      <c r="Q321" s="43" t="n">
        <f aca="false">$G321</f>
        <v>0.1052</v>
      </c>
      <c r="R321" s="63" t="n">
        <f aca="false">P321*Q321*R$7</f>
        <v>-81530</v>
      </c>
      <c r="S321" s="10" t="n">
        <f aca="false">$F321</f>
        <v>-25000</v>
      </c>
      <c r="T321" s="43" t="n">
        <f aca="false">$G321</f>
        <v>0.1052</v>
      </c>
      <c r="U321" s="63" t="n">
        <f aca="false">S321*T321*U$7</f>
        <v>-78900</v>
      </c>
      <c r="V321" s="10" t="n">
        <f aca="false">$F321</f>
        <v>-25000</v>
      </c>
      <c r="W321" s="43" t="n">
        <f aca="false">$G321</f>
        <v>0.1052</v>
      </c>
      <c r="X321" s="63" t="n">
        <f aca="false">V321*W321*X$7</f>
        <v>-81530</v>
      </c>
      <c r="Y321" s="10" t="n">
        <f aca="false">$F321</f>
        <v>-25000</v>
      </c>
      <c r="Z321" s="43" t="n">
        <f aca="false">$G321</f>
        <v>0.1052</v>
      </c>
      <c r="AA321" s="63" t="n">
        <f aca="false">Y321*Z321*AA$7</f>
        <v>-78900</v>
      </c>
      <c r="AB321" s="10" t="n">
        <f aca="false">$F321</f>
        <v>-25000</v>
      </c>
      <c r="AC321" s="43" t="n">
        <f aca="false">$G321</f>
        <v>0.1052</v>
      </c>
      <c r="AD321" s="63" t="n">
        <f aca="false">AB321*AC321*AD$7</f>
        <v>-81530</v>
      </c>
      <c r="AE321" s="10" t="n">
        <f aca="false">$F321</f>
        <v>-25000</v>
      </c>
      <c r="AF321" s="43" t="n">
        <f aca="false">$G321</f>
        <v>0.1052</v>
      </c>
      <c r="AG321" s="63" t="n">
        <f aca="false">AE321*AF321*AG$7</f>
        <v>-81530</v>
      </c>
      <c r="AH321" s="10" t="n">
        <f aca="false">$F321</f>
        <v>-25000</v>
      </c>
      <c r="AI321" s="43" t="n">
        <f aca="false">$G321</f>
        <v>0.1052</v>
      </c>
      <c r="AJ321" s="63" t="n">
        <f aca="false">AH321*AI321*AJ$7</f>
        <v>-78900</v>
      </c>
      <c r="AK321" s="10" t="n">
        <f aca="false">$F321</f>
        <v>-25000</v>
      </c>
      <c r="AL321" s="43" t="n">
        <f aca="false">$G321</f>
        <v>0.1052</v>
      </c>
      <c r="AM321" s="63" t="n">
        <f aca="false">AK321*AL321*AM$7</f>
        <v>-81530</v>
      </c>
      <c r="AN321" s="10" t="n">
        <f aca="false">$F321</f>
        <v>-25000</v>
      </c>
      <c r="AO321" s="43" t="n">
        <f aca="false">$G321+0.0022</f>
        <v>0.1074</v>
      </c>
      <c r="AP321" s="63" t="n">
        <f aca="false">AN321*AO321*AP$7</f>
        <v>-80550</v>
      </c>
      <c r="AQ321" s="10" t="n">
        <f aca="false">$F321</f>
        <v>-25000</v>
      </c>
      <c r="AR321" s="43" t="n">
        <f aca="false">$G321+0.0022</f>
        <v>0.1074</v>
      </c>
      <c r="AS321" s="63" t="n">
        <f aca="false">AQ321*AR321*AS$7</f>
        <v>-83235</v>
      </c>
      <c r="AT321" s="63"/>
      <c r="AV321" s="800" t="n">
        <f aca="false">AS321+AP321+AM321+AJ321+AG321+AD321+AA321+X321+U321+R321+O321+L321</f>
        <v>-963305</v>
      </c>
      <c r="AW321" s="829"/>
      <c r="AY321" s="829"/>
      <c r="BB321" s="829"/>
    </row>
    <row r="322" customFormat="false" ht="12.75" hidden="false" customHeight="false" outlineLevel="0" collapsed="false">
      <c r="A322" s="617" t="n">
        <v>26677</v>
      </c>
      <c r="B322" s="620" t="s">
        <v>626</v>
      </c>
      <c r="C322" s="183" t="n">
        <v>2002</v>
      </c>
      <c r="D322" s="681" t="s">
        <v>615</v>
      </c>
      <c r="E322" s="95" t="n">
        <v>39172</v>
      </c>
      <c r="F322" s="615" t="n">
        <v>25000</v>
      </c>
      <c r="G322" s="93" t="n">
        <v>0.1052</v>
      </c>
      <c r="H322" s="663" t="n">
        <v>0.0011</v>
      </c>
      <c r="I322" s="43" t="n">
        <f aca="false">SUM(G322:H322)</f>
        <v>0.1063</v>
      </c>
      <c r="J322" s="10" t="n">
        <f aca="false">$F322</f>
        <v>25000</v>
      </c>
      <c r="K322" s="43" t="n">
        <f aca="false">$G322</f>
        <v>0.1052</v>
      </c>
      <c r="L322" s="63" t="n">
        <f aca="false">J322*K322*L$7</f>
        <v>81530</v>
      </c>
      <c r="M322" s="10" t="n">
        <f aca="false">$F322</f>
        <v>25000</v>
      </c>
      <c r="N322" s="43" t="n">
        <f aca="false">$G322</f>
        <v>0.1052</v>
      </c>
      <c r="O322" s="63" t="n">
        <f aca="false">M322*N322*O$7</f>
        <v>73640</v>
      </c>
      <c r="P322" s="10" t="n">
        <f aca="false">$F322</f>
        <v>25000</v>
      </c>
      <c r="Q322" s="43" t="n">
        <f aca="false">$G322</f>
        <v>0.1052</v>
      </c>
      <c r="R322" s="63" t="n">
        <f aca="false">P322*Q322*R$7</f>
        <v>81530</v>
      </c>
      <c r="S322" s="10" t="n">
        <f aca="false">$F322</f>
        <v>25000</v>
      </c>
      <c r="T322" s="43" t="n">
        <f aca="false">$G322</f>
        <v>0.1052</v>
      </c>
      <c r="U322" s="63" t="n">
        <f aca="false">S322*T322*U$7</f>
        <v>78900</v>
      </c>
      <c r="V322" s="10" t="n">
        <f aca="false">$F322</f>
        <v>25000</v>
      </c>
      <c r="W322" s="43" t="n">
        <f aca="false">$G322</f>
        <v>0.1052</v>
      </c>
      <c r="X322" s="63" t="n">
        <f aca="false">V322*W322*X$7</f>
        <v>81530</v>
      </c>
      <c r="Y322" s="10" t="n">
        <f aca="false">$F322</f>
        <v>25000</v>
      </c>
      <c r="Z322" s="43" t="n">
        <f aca="false">$G322</f>
        <v>0.1052</v>
      </c>
      <c r="AA322" s="63" t="n">
        <f aca="false">Y322*Z322*AA$7</f>
        <v>78900</v>
      </c>
      <c r="AB322" s="10" t="n">
        <f aca="false">$F322</f>
        <v>25000</v>
      </c>
      <c r="AC322" s="43" t="n">
        <f aca="false">$G322</f>
        <v>0.1052</v>
      </c>
      <c r="AD322" s="63" t="n">
        <f aca="false">AB322*AC322*AD$7</f>
        <v>81530</v>
      </c>
      <c r="AE322" s="10" t="n">
        <f aca="false">$F322</f>
        <v>25000</v>
      </c>
      <c r="AF322" s="43" t="n">
        <f aca="false">$G322</f>
        <v>0.1052</v>
      </c>
      <c r="AG322" s="63" t="n">
        <f aca="false">AE322*AF322*AG$7</f>
        <v>81530</v>
      </c>
      <c r="AH322" s="10" t="n">
        <f aca="false">$F322</f>
        <v>25000</v>
      </c>
      <c r="AI322" s="43" t="n">
        <f aca="false">$G322</f>
        <v>0.1052</v>
      </c>
      <c r="AJ322" s="63" t="n">
        <f aca="false">AH322*AI322*AJ$7</f>
        <v>78900</v>
      </c>
      <c r="AK322" s="10" t="n">
        <f aca="false">$F322</f>
        <v>25000</v>
      </c>
      <c r="AL322" s="43" t="n">
        <f aca="false">$G322</f>
        <v>0.1052</v>
      </c>
      <c r="AM322" s="63" t="n">
        <f aca="false">AK322*AL322*AM$7</f>
        <v>81530</v>
      </c>
      <c r="AN322" s="10" t="n">
        <f aca="false">$F322</f>
        <v>25000</v>
      </c>
      <c r="AO322" s="43" t="n">
        <f aca="false">$G322</f>
        <v>0.1052</v>
      </c>
      <c r="AP322" s="63" t="n">
        <f aca="false">AN322*AO322*AP$7</f>
        <v>78900</v>
      </c>
      <c r="AQ322" s="10" t="n">
        <f aca="false">$F322</f>
        <v>25000</v>
      </c>
      <c r="AR322" s="43" t="n">
        <f aca="false">$G322</f>
        <v>0.1052</v>
      </c>
      <c r="AS322" s="63" t="n">
        <f aca="false">AQ322*AR322*AS$7</f>
        <v>81530</v>
      </c>
      <c r="AT322" s="63"/>
      <c r="AU322" s="183"/>
      <c r="AV322" s="800" t="n">
        <f aca="false">AS322+AP322+AM322+AJ322+AG322+AD322+AA322+X322+U322+R322+O322+L322</f>
        <v>959950</v>
      </c>
      <c r="AW322" s="829"/>
      <c r="AX322" s="800"/>
      <c r="AY322" s="829"/>
      <c r="AZ322" s="183"/>
      <c r="BA322" s="183"/>
      <c r="BB322" s="829"/>
      <c r="BC322" s="183"/>
      <c r="BD322" s="183"/>
      <c r="BE322" s="183"/>
      <c r="BF322" s="183"/>
      <c r="BG322" s="183"/>
    </row>
    <row r="323" customFormat="false" ht="12.75" hidden="false" customHeight="false" outlineLevel="0" collapsed="false">
      <c r="A323" s="715" t="n">
        <v>26678</v>
      </c>
      <c r="B323" s="715" t="s">
        <v>152</v>
      </c>
      <c r="C323" s="183" t="n">
        <v>2002</v>
      </c>
      <c r="D323" s="637"/>
      <c r="E323" s="830" t="n">
        <v>39172</v>
      </c>
      <c r="F323" s="839" t="n">
        <v>25000</v>
      </c>
      <c r="G323" s="43" t="n">
        <f aca="false">0.1074-0.1052</f>
        <v>0.00219999999999999</v>
      </c>
      <c r="H323" s="96" t="s">
        <v>148</v>
      </c>
      <c r="I323" s="96"/>
      <c r="J323" s="10" t="n">
        <v>0</v>
      </c>
      <c r="K323" s="43" t="n">
        <v>0</v>
      </c>
      <c r="L323" s="63" t="n">
        <v>1705</v>
      </c>
      <c r="M323" s="10" t="n">
        <v>0</v>
      </c>
      <c r="N323" s="43" t="n">
        <v>0</v>
      </c>
      <c r="O323" s="63" t="n">
        <v>1540</v>
      </c>
      <c r="P323" s="10" t="n">
        <v>0</v>
      </c>
      <c r="Q323" s="43" t="n">
        <v>0</v>
      </c>
      <c r="R323" s="63" t="n">
        <v>1705</v>
      </c>
      <c r="S323" s="10" t="n">
        <v>0</v>
      </c>
      <c r="T323" s="43" t="n">
        <v>0</v>
      </c>
      <c r="U323" s="63" t="n">
        <v>1650</v>
      </c>
      <c r="V323" s="10" t="n">
        <v>0</v>
      </c>
      <c r="W323" s="43" t="n">
        <v>0</v>
      </c>
      <c r="X323" s="63" t="n">
        <v>1705</v>
      </c>
      <c r="Y323" s="10" t="n">
        <v>0</v>
      </c>
      <c r="Z323" s="43" t="n">
        <v>0</v>
      </c>
      <c r="AA323" s="63" t="n">
        <v>1650</v>
      </c>
      <c r="AB323" s="10" t="n">
        <v>0</v>
      </c>
      <c r="AC323" s="43" t="n">
        <v>0</v>
      </c>
      <c r="AD323" s="63" t="n">
        <v>1705</v>
      </c>
      <c r="AE323" s="10" t="n">
        <v>0</v>
      </c>
      <c r="AF323" s="43" t="n">
        <v>0</v>
      </c>
      <c r="AG323" s="63" t="n">
        <v>1705</v>
      </c>
      <c r="AH323" s="10" t="n">
        <v>0</v>
      </c>
      <c r="AI323" s="43" t="n">
        <v>0</v>
      </c>
      <c r="AJ323" s="63" t="n">
        <v>1650</v>
      </c>
      <c r="AK323" s="10" t="n">
        <v>0</v>
      </c>
      <c r="AL323" s="43" t="n">
        <v>0</v>
      </c>
      <c r="AM323" s="63" t="n">
        <v>1705</v>
      </c>
      <c r="AN323" s="10" t="n">
        <v>0</v>
      </c>
      <c r="AO323" s="43" t="n">
        <v>0</v>
      </c>
      <c r="AP323" s="63" t="n">
        <v>3300</v>
      </c>
      <c r="AQ323" s="10" t="n">
        <v>0</v>
      </c>
      <c r="AR323" s="43" t="n">
        <v>0</v>
      </c>
      <c r="AS323" s="63" t="n">
        <v>3410</v>
      </c>
      <c r="AT323" s="63"/>
      <c r="AU323" s="183"/>
      <c r="AV323" s="800" t="n">
        <f aca="false">AS323+AP323+AM323+AJ323+AG323+AD323+AA323+X323+U323+R323+O323+L323</f>
        <v>23430</v>
      </c>
      <c r="AW323" s="829"/>
      <c r="AX323" s="800" t="n">
        <f aca="false">SUM(AV321:AV323)</f>
        <v>20075</v>
      </c>
      <c r="AY323" s="829"/>
      <c r="AZ323" s="800" t="n">
        <f aca="false">AX323</f>
        <v>20075</v>
      </c>
      <c r="BA323" s="800"/>
      <c r="BB323" s="829"/>
      <c r="BC323" s="800"/>
      <c r="BD323" s="183"/>
      <c r="BE323" s="183"/>
      <c r="BF323" s="183"/>
      <c r="BG323" s="183"/>
    </row>
    <row r="324" customFormat="false" ht="12.75" hidden="false" customHeight="false" outlineLevel="0" collapsed="false">
      <c r="A324" s="842"/>
      <c r="B324" s="836"/>
      <c r="D324" s="274"/>
      <c r="E324" s="837"/>
      <c r="F324" s="848"/>
      <c r="G324" s="811"/>
      <c r="H324" s="25"/>
      <c r="J324" s="10"/>
      <c r="L324" s="63"/>
      <c r="M324" s="10"/>
      <c r="N324" s="43"/>
      <c r="O324" s="63"/>
      <c r="P324" s="10"/>
      <c r="Q324" s="43"/>
      <c r="R324" s="63"/>
      <c r="S324" s="10"/>
      <c r="T324" s="43"/>
      <c r="U324" s="63"/>
      <c r="V324" s="10"/>
      <c r="W324" s="43"/>
      <c r="X324" s="63"/>
      <c r="Y324" s="10"/>
      <c r="Z324" s="43"/>
      <c r="AA324" s="63"/>
      <c r="AB324" s="10"/>
      <c r="AC324" s="43"/>
      <c r="AD324" s="63"/>
      <c r="AE324" s="10"/>
      <c r="AF324" s="43"/>
      <c r="AG324" s="63"/>
      <c r="AH324" s="10"/>
      <c r="AI324" s="43"/>
      <c r="AJ324" s="63"/>
      <c r="AK324" s="10"/>
      <c r="AL324" s="43"/>
      <c r="AM324" s="63"/>
      <c r="AN324" s="10"/>
      <c r="AO324" s="43"/>
      <c r="AP324" s="63"/>
      <c r="AQ324" s="10"/>
      <c r="AR324" s="43"/>
      <c r="AS324" s="63"/>
      <c r="AT324" s="63"/>
      <c r="AV324" s="65"/>
      <c r="AW324" s="812"/>
      <c r="AY324" s="812"/>
      <c r="BB324" s="812"/>
    </row>
    <row r="325" customFormat="false" ht="12.75" hidden="false" customHeight="false" outlineLevel="0" collapsed="false">
      <c r="A325" s="842" t="n">
        <v>26371</v>
      </c>
      <c r="B325" s="836" t="s">
        <v>745</v>
      </c>
      <c r="C325" s="0" t="n">
        <v>2001</v>
      </c>
      <c r="D325" s="274"/>
      <c r="E325" s="837" t="n">
        <v>39172</v>
      </c>
      <c r="F325" s="848" t="n">
        <v>-25000</v>
      </c>
      <c r="G325" s="811" t="n">
        <v>0.1052</v>
      </c>
      <c r="H325" s="25" t="n">
        <v>0.0011</v>
      </c>
      <c r="I325" s="43" t="n">
        <f aca="false">SUM(G325:H325)</f>
        <v>0.1063</v>
      </c>
      <c r="J325" s="10" t="n">
        <f aca="false">$F325</f>
        <v>-25000</v>
      </c>
      <c r="K325" s="43" t="n">
        <f aca="false">$G325</f>
        <v>0.1052</v>
      </c>
      <c r="L325" s="63" t="n">
        <f aca="false">J325*K325*L$7</f>
        <v>-81530</v>
      </c>
      <c r="M325" s="10" t="n">
        <f aca="false">$F325</f>
        <v>-25000</v>
      </c>
      <c r="N325" s="43" t="n">
        <f aca="false">$G325</f>
        <v>0.1052</v>
      </c>
      <c r="O325" s="63" t="n">
        <f aca="false">M325*N325*O$7</f>
        <v>-73640</v>
      </c>
      <c r="P325" s="10" t="n">
        <f aca="false">$F325</f>
        <v>-25000</v>
      </c>
      <c r="Q325" s="43" t="n">
        <f aca="false">$G325</f>
        <v>0.1052</v>
      </c>
      <c r="R325" s="63" t="n">
        <f aca="false">P325*Q325*R$7</f>
        <v>-81530</v>
      </c>
      <c r="S325" s="10" t="n">
        <f aca="false">$F325</f>
        <v>-25000</v>
      </c>
      <c r="T325" s="43" t="n">
        <f aca="false">$G325</f>
        <v>0.1052</v>
      </c>
      <c r="U325" s="63" t="n">
        <f aca="false">S325*T325*U$7</f>
        <v>-78900</v>
      </c>
      <c r="V325" s="10" t="n">
        <f aca="false">$F325</f>
        <v>-25000</v>
      </c>
      <c r="W325" s="43" t="n">
        <f aca="false">$G325</f>
        <v>0.1052</v>
      </c>
      <c r="X325" s="63" t="n">
        <f aca="false">V325*W325*X$7</f>
        <v>-81530</v>
      </c>
      <c r="Y325" s="10" t="n">
        <f aca="false">$F325</f>
        <v>-25000</v>
      </c>
      <c r="Z325" s="43" t="n">
        <f aca="false">$G325</f>
        <v>0.1052</v>
      </c>
      <c r="AA325" s="63" t="n">
        <f aca="false">Y325*Z325*AA$7</f>
        <v>-78900</v>
      </c>
      <c r="AB325" s="10" t="n">
        <f aca="false">$F325</f>
        <v>-25000</v>
      </c>
      <c r="AC325" s="43" t="n">
        <f aca="false">$G325</f>
        <v>0.1052</v>
      </c>
      <c r="AD325" s="63" t="n">
        <f aca="false">AB325*AC325*AD$7</f>
        <v>-81530</v>
      </c>
      <c r="AE325" s="10" t="n">
        <f aca="false">$F325</f>
        <v>-25000</v>
      </c>
      <c r="AF325" s="43" t="n">
        <f aca="false">$G325</f>
        <v>0.1052</v>
      </c>
      <c r="AG325" s="63" t="n">
        <f aca="false">AE325*AF325*AG$7</f>
        <v>-81530</v>
      </c>
      <c r="AH325" s="10" t="n">
        <f aca="false">$F325</f>
        <v>-25000</v>
      </c>
      <c r="AI325" s="43" t="n">
        <f aca="false">$G325</f>
        <v>0.1052</v>
      </c>
      <c r="AJ325" s="63" t="n">
        <f aca="false">AH325*AI325*AJ$7</f>
        <v>-78900</v>
      </c>
      <c r="AK325" s="10" t="n">
        <f aca="false">$F325</f>
        <v>-25000</v>
      </c>
      <c r="AL325" s="43" t="n">
        <f aca="false">$G325</f>
        <v>0.1052</v>
      </c>
      <c r="AM325" s="63" t="n">
        <f aca="false">AK325*AL325*AM$7</f>
        <v>-81530</v>
      </c>
      <c r="AN325" s="10" t="n">
        <f aca="false">$F325</f>
        <v>-25000</v>
      </c>
      <c r="AO325" s="43" t="n">
        <f aca="false">$G325+0.0022</f>
        <v>0.1074</v>
      </c>
      <c r="AP325" s="63" t="n">
        <f aca="false">AN325*AO325*AP$7</f>
        <v>-80550</v>
      </c>
      <c r="AQ325" s="10" t="n">
        <f aca="false">$F325</f>
        <v>-25000</v>
      </c>
      <c r="AR325" s="43" t="n">
        <f aca="false">$G325+0.0022</f>
        <v>0.1074</v>
      </c>
      <c r="AS325" s="63" t="n">
        <f aca="false">AQ325*AR325*AS$7</f>
        <v>-83235</v>
      </c>
      <c r="AT325" s="63"/>
      <c r="AV325" s="800" t="n">
        <f aca="false">AS325+AP325+AM325+AJ325+AG325+AD325+AA325+X325+U325+R325+O325+L325</f>
        <v>-963305</v>
      </c>
      <c r="AW325" s="829"/>
      <c r="AY325" s="829"/>
      <c r="BB325" s="829"/>
    </row>
    <row r="326" customFormat="false" ht="12.75" hidden="false" customHeight="false" outlineLevel="0" collapsed="false">
      <c r="A326" s="617" t="n">
        <v>26371</v>
      </c>
      <c r="B326" s="620" t="s">
        <v>624</v>
      </c>
      <c r="C326" s="183" t="n">
        <v>2002</v>
      </c>
      <c r="D326" s="681" t="s">
        <v>615</v>
      </c>
      <c r="E326" s="95" t="n">
        <v>39172</v>
      </c>
      <c r="F326" s="615" t="n">
        <v>25000</v>
      </c>
      <c r="G326" s="93" t="n">
        <v>0.1052</v>
      </c>
      <c r="H326" s="663" t="n">
        <v>0.0011</v>
      </c>
      <c r="I326" s="43" t="n">
        <f aca="false">SUM(G326:H326)</f>
        <v>0.1063</v>
      </c>
      <c r="J326" s="10" t="n">
        <f aca="false">$F326</f>
        <v>25000</v>
      </c>
      <c r="K326" s="43" t="n">
        <f aca="false">$G326</f>
        <v>0.1052</v>
      </c>
      <c r="L326" s="63" t="n">
        <f aca="false">J326*K326*L$7</f>
        <v>81530</v>
      </c>
      <c r="M326" s="10" t="n">
        <f aca="false">$F326</f>
        <v>25000</v>
      </c>
      <c r="N326" s="43" t="n">
        <f aca="false">$G326</f>
        <v>0.1052</v>
      </c>
      <c r="O326" s="63" t="n">
        <f aca="false">M326*N326*O$7</f>
        <v>73640</v>
      </c>
      <c r="P326" s="10" t="n">
        <f aca="false">$F326</f>
        <v>25000</v>
      </c>
      <c r="Q326" s="43" t="n">
        <f aca="false">$G326</f>
        <v>0.1052</v>
      </c>
      <c r="R326" s="63" t="n">
        <f aca="false">P326*Q326*R$7</f>
        <v>81530</v>
      </c>
      <c r="S326" s="10" t="n">
        <f aca="false">$F326</f>
        <v>25000</v>
      </c>
      <c r="T326" s="43" t="n">
        <f aca="false">$G326</f>
        <v>0.1052</v>
      </c>
      <c r="U326" s="63" t="n">
        <f aca="false">S326*T326*U$7</f>
        <v>78900</v>
      </c>
      <c r="V326" s="10" t="n">
        <f aca="false">$F326</f>
        <v>25000</v>
      </c>
      <c r="W326" s="43" t="n">
        <f aca="false">$G326</f>
        <v>0.1052</v>
      </c>
      <c r="X326" s="63" t="n">
        <f aca="false">V326*W326*X$7</f>
        <v>81530</v>
      </c>
      <c r="Y326" s="10" t="n">
        <f aca="false">$F326</f>
        <v>25000</v>
      </c>
      <c r="Z326" s="43" t="n">
        <f aca="false">$G326</f>
        <v>0.1052</v>
      </c>
      <c r="AA326" s="63" t="n">
        <f aca="false">Y326*Z326*AA$7</f>
        <v>78900</v>
      </c>
      <c r="AB326" s="10" t="n">
        <f aca="false">$F326</f>
        <v>25000</v>
      </c>
      <c r="AC326" s="43" t="n">
        <f aca="false">$G326</f>
        <v>0.1052</v>
      </c>
      <c r="AD326" s="63" t="n">
        <f aca="false">AB326*AC326*AD$7</f>
        <v>81530</v>
      </c>
      <c r="AE326" s="10" t="n">
        <f aca="false">$F326</f>
        <v>25000</v>
      </c>
      <c r="AF326" s="43" t="n">
        <f aca="false">$G326</f>
        <v>0.1052</v>
      </c>
      <c r="AG326" s="63" t="n">
        <f aca="false">AE326*AF326*AG$7</f>
        <v>81530</v>
      </c>
      <c r="AH326" s="10" t="n">
        <f aca="false">$F326</f>
        <v>25000</v>
      </c>
      <c r="AI326" s="43" t="n">
        <f aca="false">$G326</f>
        <v>0.1052</v>
      </c>
      <c r="AJ326" s="63" t="n">
        <f aca="false">AH326*AI326*AJ$7</f>
        <v>78900</v>
      </c>
      <c r="AK326" s="10" t="n">
        <f aca="false">$F326</f>
        <v>25000</v>
      </c>
      <c r="AL326" s="43" t="n">
        <f aca="false">$G326</f>
        <v>0.1052</v>
      </c>
      <c r="AM326" s="63" t="n">
        <f aca="false">AK326*AL326*AM$7</f>
        <v>81530</v>
      </c>
      <c r="AN326" s="10" t="n">
        <f aca="false">$F326</f>
        <v>25000</v>
      </c>
      <c r="AO326" s="43" t="n">
        <f aca="false">$G326</f>
        <v>0.1052</v>
      </c>
      <c r="AP326" s="63" t="n">
        <f aca="false">AN326*AO326*AP$7</f>
        <v>78900</v>
      </c>
      <c r="AQ326" s="10" t="n">
        <f aca="false">$F326</f>
        <v>25000</v>
      </c>
      <c r="AR326" s="43" t="n">
        <f aca="false">$G326</f>
        <v>0.1052</v>
      </c>
      <c r="AS326" s="63" t="n">
        <f aca="false">AQ326*AR326*AS$7</f>
        <v>81530</v>
      </c>
      <c r="AT326" s="63"/>
      <c r="AU326" s="183"/>
      <c r="AV326" s="800" t="n">
        <f aca="false">AS326+AP326+AM326+AJ326+AG326+AD326+AA326+X326+U326+R326+O326+L326</f>
        <v>959950</v>
      </c>
      <c r="AW326" s="829"/>
      <c r="AX326" s="800"/>
      <c r="AY326" s="829"/>
      <c r="AZ326" s="183"/>
      <c r="BA326" s="183"/>
      <c r="BB326" s="829"/>
      <c r="BC326" s="183"/>
      <c r="BD326" s="183"/>
      <c r="BE326" s="183"/>
      <c r="BF326" s="183"/>
      <c r="BG326" s="183"/>
    </row>
    <row r="327" customFormat="false" ht="12.75" hidden="false" customHeight="false" outlineLevel="0" collapsed="false">
      <c r="A327" s="715" t="n">
        <v>26372</v>
      </c>
      <c r="B327" s="715" t="s">
        <v>153</v>
      </c>
      <c r="C327" s="183" t="n">
        <v>2002</v>
      </c>
      <c r="D327" s="637"/>
      <c r="E327" s="830" t="n">
        <v>39172</v>
      </c>
      <c r="F327" s="839" t="n">
        <v>25000</v>
      </c>
      <c r="G327" s="43" t="n">
        <f aca="false">0.1074-0.1052</f>
        <v>0.00219999999999999</v>
      </c>
      <c r="H327" s="96" t="s">
        <v>148</v>
      </c>
      <c r="I327" s="96"/>
      <c r="J327" s="10" t="n">
        <v>0</v>
      </c>
      <c r="K327" s="43" t="n">
        <v>0</v>
      </c>
      <c r="L327" s="63" t="n">
        <v>1705</v>
      </c>
      <c r="M327" s="10" t="n">
        <v>0</v>
      </c>
      <c r="N327" s="43" t="n">
        <v>0</v>
      </c>
      <c r="O327" s="63" t="n">
        <v>1540</v>
      </c>
      <c r="P327" s="10" t="n">
        <v>0</v>
      </c>
      <c r="Q327" s="43" t="n">
        <v>0</v>
      </c>
      <c r="R327" s="63" t="n">
        <v>1705</v>
      </c>
      <c r="S327" s="10" t="n">
        <v>0</v>
      </c>
      <c r="T327" s="43" t="n">
        <v>0</v>
      </c>
      <c r="U327" s="63" t="n">
        <v>1650</v>
      </c>
      <c r="V327" s="10" t="n">
        <v>0</v>
      </c>
      <c r="W327" s="43" t="n">
        <v>0</v>
      </c>
      <c r="X327" s="63" t="n">
        <v>1705</v>
      </c>
      <c r="Y327" s="10" t="n">
        <v>0</v>
      </c>
      <c r="Z327" s="43" t="n">
        <v>0</v>
      </c>
      <c r="AA327" s="63" t="n">
        <v>1650</v>
      </c>
      <c r="AB327" s="10" t="n">
        <v>0</v>
      </c>
      <c r="AC327" s="43" t="n">
        <v>0</v>
      </c>
      <c r="AD327" s="63" t="n">
        <v>1705</v>
      </c>
      <c r="AE327" s="10" t="n">
        <v>0</v>
      </c>
      <c r="AF327" s="43" t="n">
        <v>0</v>
      </c>
      <c r="AG327" s="63" t="n">
        <v>1705</v>
      </c>
      <c r="AH327" s="10" t="n">
        <v>0</v>
      </c>
      <c r="AI327" s="43" t="n">
        <v>0</v>
      </c>
      <c r="AJ327" s="63" t="n">
        <v>1650</v>
      </c>
      <c r="AK327" s="10" t="n">
        <v>0</v>
      </c>
      <c r="AL327" s="43" t="n">
        <v>0</v>
      </c>
      <c r="AM327" s="63" t="n">
        <v>1705</v>
      </c>
      <c r="AN327" s="10" t="n">
        <v>0</v>
      </c>
      <c r="AO327" s="43" t="n">
        <v>0</v>
      </c>
      <c r="AP327" s="63" t="n">
        <v>3300</v>
      </c>
      <c r="AQ327" s="10" t="n">
        <v>0</v>
      </c>
      <c r="AR327" s="43" t="n">
        <v>0</v>
      </c>
      <c r="AS327" s="63" t="n">
        <v>3410</v>
      </c>
      <c r="AT327" s="63"/>
      <c r="AU327" s="183"/>
      <c r="AV327" s="800" t="n">
        <f aca="false">AS327+AP327+AM327+AJ327+AG327+AD327+AA327+X327+U327+R327+O327+L327</f>
        <v>23430</v>
      </c>
      <c r="AW327" s="829"/>
      <c r="AX327" s="800" t="n">
        <f aca="false">SUM(AV325:AV327)</f>
        <v>20075</v>
      </c>
      <c r="AY327" s="829"/>
      <c r="AZ327" s="800" t="n">
        <f aca="false">AX327</f>
        <v>20075</v>
      </c>
      <c r="BA327" s="800"/>
      <c r="BB327" s="829"/>
      <c r="BC327" s="800"/>
      <c r="BD327" s="183"/>
      <c r="BE327" s="183"/>
      <c r="BF327" s="183"/>
      <c r="BG327" s="183"/>
    </row>
    <row r="328" customFormat="false" ht="12.75" hidden="false" customHeight="false" outlineLevel="0" collapsed="false">
      <c r="A328" s="842"/>
      <c r="B328" s="836"/>
      <c r="D328" s="274"/>
      <c r="E328" s="837"/>
      <c r="F328" s="848"/>
      <c r="G328" s="811"/>
      <c r="H328" s="25"/>
      <c r="J328" s="10"/>
      <c r="L328" s="63"/>
      <c r="M328" s="10"/>
      <c r="N328" s="43"/>
      <c r="O328" s="63"/>
      <c r="P328" s="10"/>
      <c r="Q328" s="43"/>
      <c r="R328" s="63"/>
      <c r="S328" s="10"/>
      <c r="T328" s="43"/>
      <c r="U328" s="63"/>
      <c r="V328" s="10"/>
      <c r="W328" s="43"/>
      <c r="X328" s="63"/>
      <c r="Y328" s="10"/>
      <c r="Z328" s="43"/>
      <c r="AA328" s="63"/>
      <c r="AB328" s="10"/>
      <c r="AC328" s="43"/>
      <c r="AD328" s="63"/>
      <c r="AE328" s="10"/>
      <c r="AF328" s="43"/>
      <c r="AG328" s="63"/>
      <c r="AH328" s="10"/>
      <c r="AI328" s="43"/>
      <c r="AJ328" s="63"/>
      <c r="AK328" s="10"/>
      <c r="AL328" s="43"/>
      <c r="AM328" s="63"/>
      <c r="AN328" s="10"/>
      <c r="AO328" s="43"/>
      <c r="AP328" s="63"/>
      <c r="AQ328" s="10"/>
      <c r="AR328" s="43"/>
      <c r="AS328" s="63"/>
      <c r="AT328" s="63"/>
      <c r="AV328" s="65"/>
      <c r="AW328" s="812"/>
      <c r="AY328" s="812"/>
      <c r="BB328" s="812"/>
    </row>
    <row r="329" customFormat="false" ht="12.75" hidden="false" customHeight="false" outlineLevel="0" collapsed="false">
      <c r="A329" s="842" t="n">
        <v>21175</v>
      </c>
      <c r="B329" s="836" t="s">
        <v>151</v>
      </c>
      <c r="C329" s="0" t="n">
        <v>2001</v>
      </c>
      <c r="D329" s="274"/>
      <c r="E329" s="837" t="n">
        <v>39172</v>
      </c>
      <c r="F329" s="848" t="n">
        <v>-150000</v>
      </c>
      <c r="G329" s="811" t="n">
        <v>0.1052</v>
      </c>
      <c r="H329" s="25" t="n">
        <v>0.0011</v>
      </c>
      <c r="I329" s="43" t="n">
        <f aca="false">SUM(G329:H329)</f>
        <v>0.1063</v>
      </c>
      <c r="J329" s="10" t="n">
        <f aca="false">$F329</f>
        <v>-150000</v>
      </c>
      <c r="K329" s="43" t="n">
        <f aca="false">$G329</f>
        <v>0.1052</v>
      </c>
      <c r="L329" s="63" t="n">
        <f aca="false">J329*K329*L$7</f>
        <v>-489180</v>
      </c>
      <c r="M329" s="10" t="n">
        <f aca="false">$F329</f>
        <v>-150000</v>
      </c>
      <c r="N329" s="43" t="n">
        <f aca="false">$G329</f>
        <v>0.1052</v>
      </c>
      <c r="O329" s="63" t="n">
        <f aca="false">M329*N329*O$7</f>
        <v>-441840</v>
      </c>
      <c r="P329" s="10" t="n">
        <f aca="false">$F329</f>
        <v>-150000</v>
      </c>
      <c r="Q329" s="43" t="n">
        <f aca="false">$G329</f>
        <v>0.1052</v>
      </c>
      <c r="R329" s="63" t="n">
        <f aca="false">P329*Q329*R$7</f>
        <v>-489180</v>
      </c>
      <c r="S329" s="10" t="n">
        <f aca="false">$F329</f>
        <v>-150000</v>
      </c>
      <c r="T329" s="43" t="n">
        <f aca="false">$G329</f>
        <v>0.1052</v>
      </c>
      <c r="U329" s="63" t="n">
        <f aca="false">S329*T329*U$7</f>
        <v>-473400</v>
      </c>
      <c r="V329" s="10" t="n">
        <f aca="false">$F329</f>
        <v>-150000</v>
      </c>
      <c r="W329" s="43" t="n">
        <f aca="false">$G329</f>
        <v>0.1052</v>
      </c>
      <c r="X329" s="63" t="n">
        <f aca="false">V329*W329*X$7</f>
        <v>-489180</v>
      </c>
      <c r="Y329" s="10" t="n">
        <f aca="false">$F329</f>
        <v>-150000</v>
      </c>
      <c r="Z329" s="43" t="n">
        <f aca="false">$G329</f>
        <v>0.1052</v>
      </c>
      <c r="AA329" s="63" t="n">
        <f aca="false">Y329*Z329*AA$7</f>
        <v>-473400</v>
      </c>
      <c r="AB329" s="10" t="n">
        <f aca="false">$F329</f>
        <v>-150000</v>
      </c>
      <c r="AC329" s="43" t="n">
        <f aca="false">$G329</f>
        <v>0.1052</v>
      </c>
      <c r="AD329" s="63" t="n">
        <f aca="false">AB329*AC329*AD$7</f>
        <v>-489180</v>
      </c>
      <c r="AE329" s="10" t="n">
        <f aca="false">$F329</f>
        <v>-150000</v>
      </c>
      <c r="AF329" s="43" t="n">
        <f aca="false">$G329</f>
        <v>0.1052</v>
      </c>
      <c r="AG329" s="63" t="n">
        <f aca="false">AE329*AF329*AG$7</f>
        <v>-489180</v>
      </c>
      <c r="AH329" s="10" t="n">
        <f aca="false">$F329</f>
        <v>-150000</v>
      </c>
      <c r="AI329" s="43" t="n">
        <f aca="false">$G329</f>
        <v>0.1052</v>
      </c>
      <c r="AJ329" s="63" t="n">
        <f aca="false">AH329*AI329*AJ$7</f>
        <v>-473400</v>
      </c>
      <c r="AK329" s="10" t="n">
        <f aca="false">$F329</f>
        <v>-150000</v>
      </c>
      <c r="AL329" s="43" t="n">
        <f aca="false">$G329</f>
        <v>0.1052</v>
      </c>
      <c r="AM329" s="63" t="n">
        <f aca="false">AK329*AL329*AM$7</f>
        <v>-489180</v>
      </c>
      <c r="AN329" s="10" t="n">
        <f aca="false">$F329</f>
        <v>-150000</v>
      </c>
      <c r="AO329" s="43" t="n">
        <f aca="false">$G329+0.0022</f>
        <v>0.1074</v>
      </c>
      <c r="AP329" s="63" t="n">
        <f aca="false">AN329*AO329*AP$7</f>
        <v>-483300</v>
      </c>
      <c r="AQ329" s="10" t="n">
        <f aca="false">$F329</f>
        <v>-150000</v>
      </c>
      <c r="AR329" s="43" t="n">
        <f aca="false">$G329+0.0022</f>
        <v>0.1074</v>
      </c>
      <c r="AS329" s="63" t="n">
        <f aca="false">AQ329*AR329*AS$7</f>
        <v>-499410</v>
      </c>
      <c r="AT329" s="63"/>
      <c r="AV329" s="800" t="n">
        <f aca="false">AS329+AP329+AM329+AJ329+AG329+AD329+AA329+X329+U329+R329+O329+L329</f>
        <v>-5779830</v>
      </c>
      <c r="AW329" s="829"/>
      <c r="AY329" s="829"/>
      <c r="BB329" s="829"/>
    </row>
    <row r="330" customFormat="false" ht="12.75" hidden="false" customHeight="false" outlineLevel="0" collapsed="false">
      <c r="A330" s="617" t="n">
        <v>21175</v>
      </c>
      <c r="B330" s="617" t="s">
        <v>617</v>
      </c>
      <c r="C330" s="183" t="n">
        <v>2002</v>
      </c>
      <c r="D330" s="681" t="s">
        <v>615</v>
      </c>
      <c r="E330" s="95" t="n">
        <v>39172</v>
      </c>
      <c r="F330" s="615" t="n">
        <v>150000</v>
      </c>
      <c r="G330" s="93" t="n">
        <v>0.1052</v>
      </c>
      <c r="H330" s="663" t="n">
        <v>0.0011</v>
      </c>
      <c r="I330" s="43" t="n">
        <f aca="false">SUM(G330:H330)</f>
        <v>0.1063</v>
      </c>
      <c r="J330" s="10" t="n">
        <f aca="false">$F330</f>
        <v>150000</v>
      </c>
      <c r="K330" s="43" t="n">
        <f aca="false">$G330</f>
        <v>0.1052</v>
      </c>
      <c r="L330" s="63" t="n">
        <f aca="false">J330*K330*L$7</f>
        <v>489180</v>
      </c>
      <c r="M330" s="10" t="n">
        <f aca="false">$F330</f>
        <v>150000</v>
      </c>
      <c r="N330" s="43" t="n">
        <f aca="false">$G330</f>
        <v>0.1052</v>
      </c>
      <c r="O330" s="63" t="n">
        <f aca="false">M330*N330*O$7</f>
        <v>441840</v>
      </c>
      <c r="P330" s="10" t="n">
        <f aca="false">$F330</f>
        <v>150000</v>
      </c>
      <c r="Q330" s="43" t="n">
        <f aca="false">$G330</f>
        <v>0.1052</v>
      </c>
      <c r="R330" s="63" t="n">
        <f aca="false">P330*Q330*R$7</f>
        <v>489180</v>
      </c>
      <c r="S330" s="10" t="n">
        <f aca="false">$F330</f>
        <v>150000</v>
      </c>
      <c r="T330" s="43" t="n">
        <f aca="false">$G330</f>
        <v>0.1052</v>
      </c>
      <c r="U330" s="63" t="n">
        <f aca="false">S330*T330*U$7</f>
        <v>473400</v>
      </c>
      <c r="V330" s="10" t="n">
        <f aca="false">$F330</f>
        <v>150000</v>
      </c>
      <c r="W330" s="43" t="n">
        <f aca="false">$G330</f>
        <v>0.1052</v>
      </c>
      <c r="X330" s="63" t="n">
        <f aca="false">V330*W330*X$7</f>
        <v>489180</v>
      </c>
      <c r="Y330" s="10" t="n">
        <f aca="false">$F330</f>
        <v>150000</v>
      </c>
      <c r="Z330" s="43" t="n">
        <f aca="false">$G330</f>
        <v>0.1052</v>
      </c>
      <c r="AA330" s="63" t="n">
        <f aca="false">Y330*Z330*AA$7</f>
        <v>473400</v>
      </c>
      <c r="AB330" s="10" t="n">
        <f aca="false">$F330</f>
        <v>150000</v>
      </c>
      <c r="AC330" s="43" t="n">
        <f aca="false">$G330</f>
        <v>0.1052</v>
      </c>
      <c r="AD330" s="63" t="n">
        <f aca="false">AB330*AC330*AD$7</f>
        <v>489180</v>
      </c>
      <c r="AE330" s="10" t="n">
        <f aca="false">$F330</f>
        <v>150000</v>
      </c>
      <c r="AF330" s="43" t="n">
        <f aca="false">$G330</f>
        <v>0.1052</v>
      </c>
      <c r="AG330" s="63" t="n">
        <f aca="false">AE330*AF330*AG$7</f>
        <v>489180</v>
      </c>
      <c r="AH330" s="10" t="n">
        <f aca="false">$F330</f>
        <v>150000</v>
      </c>
      <c r="AI330" s="43" t="n">
        <f aca="false">$G330</f>
        <v>0.1052</v>
      </c>
      <c r="AJ330" s="63" t="n">
        <f aca="false">AH330*AI330*AJ$7</f>
        <v>473400</v>
      </c>
      <c r="AK330" s="10" t="n">
        <f aca="false">$F330</f>
        <v>150000</v>
      </c>
      <c r="AL330" s="43" t="n">
        <f aca="false">$G330</f>
        <v>0.1052</v>
      </c>
      <c r="AM330" s="63" t="n">
        <f aca="false">AK330*AL330*AM$7</f>
        <v>489180</v>
      </c>
      <c r="AN330" s="10" t="n">
        <f aca="false">$F330</f>
        <v>150000</v>
      </c>
      <c r="AO330" s="43" t="n">
        <f aca="false">$G330</f>
        <v>0.1052</v>
      </c>
      <c r="AP330" s="63" t="n">
        <f aca="false">AN330*AO330*AP$7</f>
        <v>473400</v>
      </c>
      <c r="AQ330" s="10" t="n">
        <f aca="false">$F330</f>
        <v>150000</v>
      </c>
      <c r="AR330" s="43" t="n">
        <f aca="false">$G330</f>
        <v>0.1052</v>
      </c>
      <c r="AS330" s="63" t="n">
        <f aca="false">AQ330*AR330*AS$7</f>
        <v>489180</v>
      </c>
      <c r="AT330" s="63"/>
      <c r="AU330" s="183"/>
      <c r="AV330" s="800" t="n">
        <f aca="false">AS330+AP330+AM330+AJ330+AG330+AD330+AA330+X330+U330+R330+O330+L330</f>
        <v>5759700</v>
      </c>
      <c r="AW330" s="829"/>
      <c r="AX330" s="800"/>
      <c r="AY330" s="829"/>
      <c r="AZ330" s="183"/>
      <c r="BA330" s="183"/>
      <c r="BB330" s="829"/>
      <c r="BC330" s="183"/>
      <c r="BD330" s="183"/>
      <c r="BE330" s="183"/>
      <c r="BF330" s="183"/>
      <c r="BG330" s="183"/>
    </row>
    <row r="331" customFormat="false" ht="12.75" hidden="false" customHeight="false" outlineLevel="0" collapsed="false">
      <c r="A331" s="715" t="n">
        <v>21165</v>
      </c>
      <c r="B331" s="715" t="s">
        <v>151</v>
      </c>
      <c r="C331" s="183" t="n">
        <v>2002</v>
      </c>
      <c r="D331" s="637"/>
      <c r="E331" s="830" t="n">
        <v>39172</v>
      </c>
      <c r="F331" s="839" t="n">
        <v>150000</v>
      </c>
      <c r="G331" s="43" t="n">
        <f aca="false">0.1074-0.1052</f>
        <v>0.00219999999999999</v>
      </c>
      <c r="H331" s="96" t="s">
        <v>148</v>
      </c>
      <c r="I331" s="96"/>
      <c r="J331" s="10" t="n">
        <v>0</v>
      </c>
      <c r="K331" s="43" t="n">
        <v>0</v>
      </c>
      <c r="L331" s="63" t="n">
        <v>10230</v>
      </c>
      <c r="M331" s="10" t="n">
        <v>0</v>
      </c>
      <c r="N331" s="43" t="n">
        <v>0</v>
      </c>
      <c r="O331" s="63" t="n">
        <v>9240</v>
      </c>
      <c r="P331" s="10" t="n">
        <v>0</v>
      </c>
      <c r="Q331" s="43" t="n">
        <v>0</v>
      </c>
      <c r="R331" s="63" t="n">
        <v>10230</v>
      </c>
      <c r="S331" s="10" t="n">
        <v>0</v>
      </c>
      <c r="T331" s="43" t="n">
        <v>0</v>
      </c>
      <c r="U331" s="63" t="n">
        <v>9900</v>
      </c>
      <c r="V331" s="10" t="n">
        <v>0</v>
      </c>
      <c r="W331" s="43" t="n">
        <v>0</v>
      </c>
      <c r="X331" s="63" t="n">
        <v>10230</v>
      </c>
      <c r="Y331" s="10" t="n">
        <v>0</v>
      </c>
      <c r="Z331" s="43" t="n">
        <v>0</v>
      </c>
      <c r="AA331" s="63" t="n">
        <v>9900</v>
      </c>
      <c r="AB331" s="10" t="n">
        <v>0</v>
      </c>
      <c r="AC331" s="43" t="n">
        <v>0</v>
      </c>
      <c r="AD331" s="63" t="n">
        <v>10230</v>
      </c>
      <c r="AE331" s="10" t="n">
        <v>0</v>
      </c>
      <c r="AF331" s="43" t="n">
        <v>0</v>
      </c>
      <c r="AG331" s="63" t="n">
        <v>10230</v>
      </c>
      <c r="AH331" s="10" t="n">
        <v>0</v>
      </c>
      <c r="AI331" s="43" t="n">
        <v>0</v>
      </c>
      <c r="AJ331" s="63" t="n">
        <v>9900</v>
      </c>
      <c r="AK331" s="10" t="n">
        <v>0</v>
      </c>
      <c r="AL331" s="43" t="n">
        <v>0</v>
      </c>
      <c r="AM331" s="63" t="n">
        <v>10230</v>
      </c>
      <c r="AN331" s="10" t="n">
        <v>0</v>
      </c>
      <c r="AO331" s="43" t="n">
        <v>0</v>
      </c>
      <c r="AP331" s="63" t="n">
        <v>19800</v>
      </c>
      <c r="AQ331" s="10" t="n">
        <v>0</v>
      </c>
      <c r="AR331" s="43" t="n">
        <v>0</v>
      </c>
      <c r="AS331" s="63" t="n">
        <v>20460</v>
      </c>
      <c r="AT331" s="63"/>
      <c r="AU331" s="183"/>
      <c r="AV331" s="800" t="n">
        <f aca="false">AS331+AP331+AM331+AJ331+AG331+AD331+AA331+X331+U331+R331+O331+L331</f>
        <v>140580</v>
      </c>
      <c r="AW331" s="829"/>
      <c r="AX331" s="800" t="n">
        <f aca="false">SUM(AV329:AV331)</f>
        <v>120450</v>
      </c>
      <c r="AY331" s="829"/>
      <c r="AZ331" s="800" t="n">
        <f aca="false">AX331</f>
        <v>120450</v>
      </c>
      <c r="BA331" s="800"/>
      <c r="BB331" s="829"/>
      <c r="BC331" s="800"/>
      <c r="BD331" s="183"/>
      <c r="BE331" s="183"/>
      <c r="BF331" s="183"/>
      <c r="BG331" s="183"/>
    </row>
    <row r="332" customFormat="false" ht="12.75" hidden="false" customHeight="false" outlineLevel="0" collapsed="false">
      <c r="A332" s="842"/>
      <c r="B332" s="836"/>
      <c r="D332" s="274"/>
      <c r="E332" s="837"/>
      <c r="F332" s="848"/>
      <c r="G332" s="811"/>
      <c r="H332" s="25"/>
      <c r="J332" s="10"/>
      <c r="L332" s="63"/>
      <c r="M332" s="10"/>
      <c r="N332" s="43"/>
      <c r="O332" s="63"/>
      <c r="P332" s="10"/>
      <c r="Q332" s="43"/>
      <c r="R332" s="63"/>
      <c r="S332" s="10"/>
      <c r="T332" s="43"/>
      <c r="U332" s="63"/>
      <c r="V332" s="10"/>
      <c r="W332" s="43"/>
      <c r="X332" s="63"/>
      <c r="Y332" s="10"/>
      <c r="Z332" s="43"/>
      <c r="AA332" s="63"/>
      <c r="AB332" s="10"/>
      <c r="AC332" s="43"/>
      <c r="AD332" s="63"/>
      <c r="AE332" s="10"/>
      <c r="AF332" s="43"/>
      <c r="AG332" s="63"/>
      <c r="AH332" s="10"/>
      <c r="AI332" s="43"/>
      <c r="AJ332" s="63"/>
      <c r="AK332" s="10"/>
      <c r="AL332" s="43"/>
      <c r="AM332" s="63"/>
      <c r="AN332" s="10"/>
      <c r="AO332" s="43"/>
      <c r="AP332" s="63"/>
      <c r="AQ332" s="10"/>
      <c r="AR332" s="43"/>
      <c r="AS332" s="63"/>
      <c r="AT332" s="63"/>
      <c r="AV332" s="65"/>
      <c r="AW332" s="812"/>
      <c r="AY332" s="812"/>
      <c r="BB332" s="812"/>
    </row>
    <row r="333" customFormat="false" ht="12.75" hidden="false" customHeight="false" outlineLevel="0" collapsed="false">
      <c r="A333" s="842" t="n">
        <v>21375</v>
      </c>
      <c r="B333" s="836" t="s">
        <v>623</v>
      </c>
      <c r="C333" s="0" t="n">
        <v>2001</v>
      </c>
      <c r="D333" s="274"/>
      <c r="E333" s="837" t="n">
        <v>39141</v>
      </c>
      <c r="F333" s="848" t="n">
        <v>-20000</v>
      </c>
      <c r="G333" s="811" t="n">
        <v>0.1052</v>
      </c>
      <c r="H333" s="25" t="n">
        <v>0.0011</v>
      </c>
      <c r="I333" s="43" t="n">
        <f aca="false">SUM(G333:H333)</f>
        <v>0.1063</v>
      </c>
      <c r="J333" s="10" t="n">
        <f aca="false">$F333</f>
        <v>-20000</v>
      </c>
      <c r="K333" s="43" t="n">
        <f aca="false">$G333</f>
        <v>0.1052</v>
      </c>
      <c r="L333" s="63" t="n">
        <f aca="false">J333*K333*L$7</f>
        <v>-65224</v>
      </c>
      <c r="M333" s="10" t="n">
        <f aca="false">$F333</f>
        <v>-20000</v>
      </c>
      <c r="N333" s="43" t="n">
        <f aca="false">$G333</f>
        <v>0.1052</v>
      </c>
      <c r="O333" s="63" t="n">
        <f aca="false">M333*N333*O$7</f>
        <v>-58912</v>
      </c>
      <c r="P333" s="10" t="n">
        <f aca="false">$F333</f>
        <v>-20000</v>
      </c>
      <c r="Q333" s="43" t="n">
        <f aca="false">$G333</f>
        <v>0.1052</v>
      </c>
      <c r="R333" s="63" t="n">
        <f aca="false">P333*Q333*R$7</f>
        <v>-65224</v>
      </c>
      <c r="S333" s="10" t="n">
        <f aca="false">$F333</f>
        <v>-20000</v>
      </c>
      <c r="T333" s="43" t="n">
        <f aca="false">$G333</f>
        <v>0.1052</v>
      </c>
      <c r="U333" s="63" t="n">
        <f aca="false">S333*T333*U$7</f>
        <v>-63120</v>
      </c>
      <c r="V333" s="10" t="n">
        <f aca="false">$F333</f>
        <v>-20000</v>
      </c>
      <c r="W333" s="43" t="n">
        <f aca="false">$G333</f>
        <v>0.1052</v>
      </c>
      <c r="X333" s="63" t="n">
        <f aca="false">V333*W333*X$7</f>
        <v>-65224</v>
      </c>
      <c r="Y333" s="10" t="n">
        <f aca="false">$F333</f>
        <v>-20000</v>
      </c>
      <c r="Z333" s="43" t="n">
        <f aca="false">$G333</f>
        <v>0.1052</v>
      </c>
      <c r="AA333" s="63" t="n">
        <f aca="false">Y333*Z333*AA$7</f>
        <v>-63120</v>
      </c>
      <c r="AB333" s="10" t="n">
        <f aca="false">$F333</f>
        <v>-20000</v>
      </c>
      <c r="AC333" s="43" t="n">
        <f aca="false">$G333</f>
        <v>0.1052</v>
      </c>
      <c r="AD333" s="63" t="n">
        <f aca="false">AB333*AC333*AD$7</f>
        <v>-65224</v>
      </c>
      <c r="AE333" s="10" t="n">
        <f aca="false">$F333</f>
        <v>-20000</v>
      </c>
      <c r="AF333" s="43" t="n">
        <f aca="false">$G333</f>
        <v>0.1052</v>
      </c>
      <c r="AG333" s="63" t="n">
        <f aca="false">AE333*AF333*AG$7</f>
        <v>-65224</v>
      </c>
      <c r="AH333" s="10" t="n">
        <f aca="false">$F333</f>
        <v>-20000</v>
      </c>
      <c r="AI333" s="43" t="n">
        <f aca="false">$G333</f>
        <v>0.1052</v>
      </c>
      <c r="AJ333" s="63" t="n">
        <f aca="false">AH333*AI333*AJ$7</f>
        <v>-63120</v>
      </c>
      <c r="AK333" s="10" t="n">
        <f aca="false">$F333</f>
        <v>-20000</v>
      </c>
      <c r="AL333" s="43" t="n">
        <f aca="false">$G333</f>
        <v>0.1052</v>
      </c>
      <c r="AM333" s="63" t="n">
        <f aca="false">AK333*AL333*AM$7</f>
        <v>-65224</v>
      </c>
      <c r="AN333" s="10" t="n">
        <f aca="false">$F333</f>
        <v>-20000</v>
      </c>
      <c r="AO333" s="43" t="n">
        <f aca="false">$G333+0.0022</f>
        <v>0.1074</v>
      </c>
      <c r="AP333" s="63" t="n">
        <f aca="false">AN333*AO333*AP$7</f>
        <v>-64440</v>
      </c>
      <c r="AQ333" s="10" t="n">
        <f aca="false">$F333</f>
        <v>-20000</v>
      </c>
      <c r="AR333" s="43" t="n">
        <f aca="false">$G333+0.0022</f>
        <v>0.1074</v>
      </c>
      <c r="AS333" s="63" t="n">
        <f aca="false">AQ333*AR333*AS$7</f>
        <v>-66588</v>
      </c>
      <c r="AT333" s="63"/>
      <c r="AV333" s="800" t="n">
        <f aca="false">AS333+AP333+AM333+AJ333+AG333+AD333+AA333+X333+U333+R333+O333+L333</f>
        <v>-770644</v>
      </c>
      <c r="AW333" s="829"/>
      <c r="AX333" s="65"/>
      <c r="AY333" s="829"/>
      <c r="BB333" s="829"/>
    </row>
    <row r="334" customFormat="false" ht="12.75" hidden="false" customHeight="false" outlineLevel="0" collapsed="false">
      <c r="A334" s="617" t="n">
        <v>21375</v>
      </c>
      <c r="B334" s="617" t="s">
        <v>623</v>
      </c>
      <c r="C334" s="183" t="n">
        <v>2002</v>
      </c>
      <c r="D334" s="681" t="s">
        <v>615</v>
      </c>
      <c r="E334" s="95" t="n">
        <v>39141</v>
      </c>
      <c r="F334" s="615" t="n">
        <v>20000</v>
      </c>
      <c r="G334" s="93" t="n">
        <v>0.1052</v>
      </c>
      <c r="H334" s="663" t="n">
        <v>0.0011</v>
      </c>
      <c r="I334" s="43" t="n">
        <f aca="false">SUM(G334:H334)</f>
        <v>0.1063</v>
      </c>
      <c r="J334" s="10" t="n">
        <f aca="false">$F334</f>
        <v>20000</v>
      </c>
      <c r="K334" s="43" t="n">
        <f aca="false">$G334</f>
        <v>0.1052</v>
      </c>
      <c r="L334" s="63" t="n">
        <f aca="false">J334*K334*L$7</f>
        <v>65224</v>
      </c>
      <c r="M334" s="10" t="n">
        <f aca="false">$F334</f>
        <v>20000</v>
      </c>
      <c r="N334" s="43" t="n">
        <f aca="false">$G334</f>
        <v>0.1052</v>
      </c>
      <c r="O334" s="63" t="n">
        <f aca="false">M334*N334*O$7</f>
        <v>58912</v>
      </c>
      <c r="P334" s="10" t="n">
        <f aca="false">$F334</f>
        <v>20000</v>
      </c>
      <c r="Q334" s="43" t="n">
        <f aca="false">$G334</f>
        <v>0.1052</v>
      </c>
      <c r="R334" s="63" t="n">
        <f aca="false">P334*Q334*R$7</f>
        <v>65224</v>
      </c>
      <c r="S334" s="10" t="n">
        <f aca="false">$F334</f>
        <v>20000</v>
      </c>
      <c r="T334" s="43" t="n">
        <f aca="false">$G334</f>
        <v>0.1052</v>
      </c>
      <c r="U334" s="63" t="n">
        <f aca="false">S334*T334*U$7</f>
        <v>63120</v>
      </c>
      <c r="V334" s="10" t="n">
        <f aca="false">$F334</f>
        <v>20000</v>
      </c>
      <c r="W334" s="43" t="n">
        <f aca="false">$G334</f>
        <v>0.1052</v>
      </c>
      <c r="X334" s="63" t="n">
        <f aca="false">V334*W334*X$7</f>
        <v>65224</v>
      </c>
      <c r="Y334" s="10" t="n">
        <f aca="false">$F334</f>
        <v>20000</v>
      </c>
      <c r="Z334" s="43" t="n">
        <f aca="false">$G334</f>
        <v>0.1052</v>
      </c>
      <c r="AA334" s="63" t="n">
        <f aca="false">Y334*Z334*AA$7</f>
        <v>63120</v>
      </c>
      <c r="AB334" s="10" t="n">
        <f aca="false">$F334</f>
        <v>20000</v>
      </c>
      <c r="AC334" s="43" t="n">
        <f aca="false">$G334</f>
        <v>0.1052</v>
      </c>
      <c r="AD334" s="63" t="n">
        <f aca="false">AB334*AC334*AD$7</f>
        <v>65224</v>
      </c>
      <c r="AE334" s="10" t="n">
        <f aca="false">$F334</f>
        <v>20000</v>
      </c>
      <c r="AF334" s="43" t="n">
        <f aca="false">$G334</f>
        <v>0.1052</v>
      </c>
      <c r="AG334" s="63" t="n">
        <f aca="false">AE334*AF334*AG$7</f>
        <v>65224</v>
      </c>
      <c r="AH334" s="10" t="n">
        <f aca="false">$F334</f>
        <v>20000</v>
      </c>
      <c r="AI334" s="43" t="n">
        <f aca="false">$G334</f>
        <v>0.1052</v>
      </c>
      <c r="AJ334" s="63" t="n">
        <f aca="false">AH334*AI334*AJ$7</f>
        <v>63120</v>
      </c>
      <c r="AK334" s="10" t="n">
        <f aca="false">$F334</f>
        <v>20000</v>
      </c>
      <c r="AL334" s="43" t="n">
        <f aca="false">$G334</f>
        <v>0.1052</v>
      </c>
      <c r="AM334" s="63" t="n">
        <f aca="false">AK334*AL334*AM$7</f>
        <v>65224</v>
      </c>
      <c r="AN334" s="10" t="n">
        <f aca="false">$F334</f>
        <v>20000</v>
      </c>
      <c r="AO334" s="43" t="n">
        <f aca="false">$G334</f>
        <v>0.1052</v>
      </c>
      <c r="AP334" s="63" t="n">
        <f aca="false">AN334*AO334*AP$7</f>
        <v>63120</v>
      </c>
      <c r="AQ334" s="10" t="n">
        <f aca="false">$F334</f>
        <v>20000</v>
      </c>
      <c r="AR334" s="43" t="n">
        <f aca="false">$G334</f>
        <v>0.1052</v>
      </c>
      <c r="AS334" s="63" t="n">
        <f aca="false">AQ334*AR334*AS$7</f>
        <v>65224</v>
      </c>
      <c r="AT334" s="63"/>
      <c r="AU334" s="183"/>
      <c r="AV334" s="800" t="n">
        <f aca="false">AS334+AP334+AM334+AJ334+AG334+AD334+AA334+X334+U334+R334+O334+L334</f>
        <v>767960</v>
      </c>
      <c r="AW334" s="829"/>
      <c r="AX334" s="800"/>
      <c r="AY334" s="829"/>
      <c r="AZ334" s="183"/>
      <c r="BA334" s="183"/>
      <c r="BB334" s="829"/>
      <c r="BC334" s="183"/>
      <c r="BD334" s="183"/>
      <c r="BE334" s="183"/>
      <c r="BF334" s="183"/>
      <c r="BG334" s="183"/>
    </row>
    <row r="335" customFormat="false" ht="12.75" hidden="false" customHeight="false" outlineLevel="0" collapsed="false">
      <c r="A335" s="715" t="n">
        <v>25924</v>
      </c>
      <c r="B335" s="715" t="s">
        <v>154</v>
      </c>
      <c r="C335" s="183" t="n">
        <v>2002</v>
      </c>
      <c r="D335" s="637"/>
      <c r="E335" s="830" t="n">
        <v>38837</v>
      </c>
      <c r="F335" s="839" t="n">
        <v>20000</v>
      </c>
      <c r="G335" s="43" t="n">
        <f aca="false">0.1074-0.1052</f>
        <v>0.00219999999999999</v>
      </c>
      <c r="H335" s="96" t="s">
        <v>148</v>
      </c>
      <c r="I335" s="96"/>
      <c r="J335" s="10" t="n">
        <v>0</v>
      </c>
      <c r="K335" s="43" t="n">
        <v>0</v>
      </c>
      <c r="L335" s="63" t="n">
        <v>1364</v>
      </c>
      <c r="M335" s="10" t="n">
        <v>0</v>
      </c>
      <c r="N335" s="43" t="n">
        <v>0</v>
      </c>
      <c r="O335" s="63" t="n">
        <v>1232</v>
      </c>
      <c r="P335" s="10" t="n">
        <v>0</v>
      </c>
      <c r="Q335" s="43" t="n">
        <v>0</v>
      </c>
      <c r="R335" s="63" t="n">
        <v>1364</v>
      </c>
      <c r="S335" s="10" t="n">
        <v>0</v>
      </c>
      <c r="T335" s="43" t="n">
        <v>0</v>
      </c>
      <c r="U335" s="63" t="n">
        <v>1320</v>
      </c>
      <c r="V335" s="10" t="n">
        <v>0</v>
      </c>
      <c r="W335" s="43" t="n">
        <v>0</v>
      </c>
      <c r="X335" s="63" t="n">
        <v>1364</v>
      </c>
      <c r="Y335" s="10" t="n">
        <v>0</v>
      </c>
      <c r="Z335" s="43" t="n">
        <v>0</v>
      </c>
      <c r="AA335" s="63" t="n">
        <v>1320</v>
      </c>
      <c r="AB335" s="10" t="n">
        <v>0</v>
      </c>
      <c r="AC335" s="43" t="n">
        <v>0</v>
      </c>
      <c r="AD335" s="63" t="n">
        <v>1364</v>
      </c>
      <c r="AE335" s="10" t="n">
        <v>0</v>
      </c>
      <c r="AF335" s="43" t="n">
        <v>0</v>
      </c>
      <c r="AG335" s="63" t="n">
        <v>1364</v>
      </c>
      <c r="AH335" s="10" t="n">
        <v>0</v>
      </c>
      <c r="AI335" s="43" t="n">
        <v>0</v>
      </c>
      <c r="AJ335" s="63" t="n">
        <v>1320</v>
      </c>
      <c r="AK335" s="10" t="n">
        <v>0</v>
      </c>
      <c r="AL335" s="43" t="n">
        <v>0</v>
      </c>
      <c r="AM335" s="63" t="n">
        <v>1364</v>
      </c>
      <c r="AN335" s="10" t="n">
        <v>0</v>
      </c>
      <c r="AO335" s="43" t="n">
        <v>0</v>
      </c>
      <c r="AP335" s="63" t="n">
        <v>2640</v>
      </c>
      <c r="AQ335" s="10" t="n">
        <v>0</v>
      </c>
      <c r="AR335" s="43" t="n">
        <v>0</v>
      </c>
      <c r="AS335" s="63" t="n">
        <v>2728</v>
      </c>
      <c r="AT335" s="63"/>
      <c r="AU335" s="183"/>
      <c r="AV335" s="800" t="n">
        <f aca="false">AS335+AP335+AM335+AJ335+AG335+AD335+AA335+X335+U335+R335+O335+L335</f>
        <v>18744</v>
      </c>
      <c r="AW335" s="829"/>
      <c r="AX335" s="800" t="n">
        <f aca="false">SUM(AV333:AV335)</f>
        <v>16060</v>
      </c>
      <c r="AY335" s="829"/>
      <c r="AZ335" s="800" t="n">
        <f aca="false">AX335</f>
        <v>16060</v>
      </c>
      <c r="BA335" s="800"/>
      <c r="BB335" s="829"/>
      <c r="BC335" s="800"/>
      <c r="BD335" s="183"/>
      <c r="BE335" s="183"/>
      <c r="BF335" s="183"/>
      <c r="BG335" s="183"/>
    </row>
    <row r="336" customFormat="false" ht="13.5" hidden="false" customHeight="true" outlineLevel="0" collapsed="false">
      <c r="A336" s="617"/>
      <c r="B336" s="617"/>
      <c r="C336" s="183"/>
      <c r="D336" s="681"/>
      <c r="E336" s="95"/>
      <c r="F336" s="615"/>
      <c r="G336" s="93"/>
      <c r="H336" s="663"/>
      <c r="J336" s="10"/>
      <c r="L336" s="63"/>
      <c r="M336" s="10"/>
      <c r="N336" s="43"/>
      <c r="O336" s="63"/>
      <c r="P336" s="10"/>
      <c r="Q336" s="43"/>
      <c r="R336" s="63"/>
      <c r="S336" s="10"/>
      <c r="T336" s="43"/>
      <c r="U336" s="63"/>
      <c r="V336" s="10"/>
      <c r="W336" s="43"/>
      <c r="X336" s="63"/>
      <c r="Y336" s="10"/>
      <c r="Z336" s="43"/>
      <c r="AA336" s="63"/>
      <c r="AB336" s="10"/>
      <c r="AC336" s="43"/>
      <c r="AD336" s="63"/>
      <c r="AE336" s="10"/>
      <c r="AF336" s="43"/>
      <c r="AG336" s="63"/>
      <c r="AH336" s="10"/>
      <c r="AI336" s="43"/>
      <c r="AJ336" s="63"/>
      <c r="AK336" s="10"/>
      <c r="AL336" s="43"/>
      <c r="AM336" s="63"/>
      <c r="AN336" s="10"/>
      <c r="AO336" s="43"/>
      <c r="AP336" s="63"/>
      <c r="AQ336" s="10"/>
      <c r="AR336" s="43"/>
      <c r="AS336" s="63"/>
      <c r="AT336" s="63"/>
      <c r="AU336" s="183"/>
      <c r="AV336" s="800"/>
      <c r="AW336" s="829"/>
      <c r="AX336" s="800"/>
      <c r="AY336" s="829"/>
      <c r="AZ336" s="183"/>
      <c r="BA336" s="183"/>
      <c r="BB336" s="829"/>
      <c r="BC336" s="183"/>
      <c r="BD336" s="183"/>
      <c r="BE336" s="183"/>
      <c r="BF336" s="183"/>
      <c r="BG336" s="183"/>
    </row>
    <row r="337" customFormat="false" ht="12.75" hidden="false" customHeight="false" outlineLevel="0" collapsed="false">
      <c r="A337" s="600" t="n">
        <v>21372</v>
      </c>
      <c r="B337" s="600" t="s">
        <v>620</v>
      </c>
      <c r="C337" s="183" t="n">
        <v>2002</v>
      </c>
      <c r="D337" s="685" t="s">
        <v>621</v>
      </c>
      <c r="E337" s="589" t="n">
        <v>34393</v>
      </c>
      <c r="F337" s="615" t="n">
        <v>1346</v>
      </c>
      <c r="G337" s="562"/>
      <c r="H337" s="686"/>
      <c r="I337" s="43" t="n">
        <f aca="false">SUM(G337:H337)</f>
        <v>0</v>
      </c>
      <c r="J337" s="10" t="n">
        <f aca="false">$F337</f>
        <v>1346</v>
      </c>
      <c r="K337" s="43" t="n">
        <f aca="false">$G337</f>
        <v>0</v>
      </c>
      <c r="L337" s="63" t="n">
        <f aca="false">J337*K337*L$7</f>
        <v>0</v>
      </c>
      <c r="M337" s="10" t="n">
        <f aca="false">$F337</f>
        <v>1346</v>
      </c>
      <c r="N337" s="43" t="n">
        <f aca="false">$G337</f>
        <v>0</v>
      </c>
      <c r="O337" s="63" t="n">
        <f aca="false">M337*N337*O$7</f>
        <v>0</v>
      </c>
      <c r="P337" s="10" t="n">
        <f aca="false">$F337</f>
        <v>1346</v>
      </c>
      <c r="Q337" s="43" t="n">
        <f aca="false">$G337</f>
        <v>0</v>
      </c>
      <c r="R337" s="63" t="n">
        <f aca="false">P337*Q337*R$7</f>
        <v>0</v>
      </c>
      <c r="S337" s="10" t="n">
        <f aca="false">$F337</f>
        <v>1346</v>
      </c>
      <c r="T337" s="43" t="n">
        <f aca="false">$G337</f>
        <v>0</v>
      </c>
      <c r="U337" s="63" t="n">
        <f aca="false">S337*T337*U$7</f>
        <v>0</v>
      </c>
      <c r="V337" s="10" t="n">
        <f aca="false">$F337</f>
        <v>1346</v>
      </c>
      <c r="W337" s="43" t="n">
        <f aca="false">$G337</f>
        <v>0</v>
      </c>
      <c r="X337" s="63" t="n">
        <f aca="false">V337*W337*X$7</f>
        <v>0</v>
      </c>
      <c r="Y337" s="10" t="n">
        <f aca="false">$F337</f>
        <v>1346</v>
      </c>
      <c r="Z337" s="43" t="n">
        <f aca="false">$G337</f>
        <v>0</v>
      </c>
      <c r="AA337" s="63" t="n">
        <f aca="false">Y337*Z337*AA$7</f>
        <v>0</v>
      </c>
      <c r="AB337" s="10" t="n">
        <f aca="false">$F337</f>
        <v>1346</v>
      </c>
      <c r="AC337" s="43" t="n">
        <f aca="false">$G337</f>
        <v>0</v>
      </c>
      <c r="AD337" s="63" t="n">
        <f aca="false">AB337*AC337*AD$7</f>
        <v>0</v>
      </c>
      <c r="AE337" s="10" t="n">
        <f aca="false">$F337</f>
        <v>1346</v>
      </c>
      <c r="AF337" s="43" t="n">
        <f aca="false">$G337</f>
        <v>0</v>
      </c>
      <c r="AG337" s="63" t="n">
        <f aca="false">AE337*AF337*AG$7</f>
        <v>0</v>
      </c>
      <c r="AH337" s="10" t="n">
        <f aca="false">$F337</f>
        <v>1346</v>
      </c>
      <c r="AI337" s="43" t="n">
        <f aca="false">$G337</f>
        <v>0</v>
      </c>
      <c r="AJ337" s="63" t="n">
        <f aca="false">AH337*AI337*AJ$7</f>
        <v>0</v>
      </c>
      <c r="AK337" s="10" t="n">
        <f aca="false">$F337</f>
        <v>1346</v>
      </c>
      <c r="AL337" s="43" t="n">
        <f aca="false">$G337</f>
        <v>0</v>
      </c>
      <c r="AM337" s="63" t="n">
        <f aca="false">AK337*AL337*AM$7</f>
        <v>0</v>
      </c>
      <c r="AN337" s="10" t="n">
        <f aca="false">$F337</f>
        <v>1346</v>
      </c>
      <c r="AO337" s="43" t="n">
        <f aca="false">$G337</f>
        <v>0</v>
      </c>
      <c r="AP337" s="63" t="n">
        <f aca="false">AN337*AO337*AP$7</f>
        <v>0</v>
      </c>
      <c r="AQ337" s="10" t="n">
        <f aca="false">$F337</f>
        <v>1346</v>
      </c>
      <c r="AR337" s="43" t="n">
        <f aca="false">$G337</f>
        <v>0</v>
      </c>
      <c r="AS337" s="63" t="n">
        <f aca="false">AQ337*AR337*AS$7</f>
        <v>0</v>
      </c>
      <c r="AT337" s="63"/>
      <c r="AU337" s="183"/>
      <c r="AV337" s="800" t="n">
        <f aca="false">AS337+AP337+AM337+AJ337+AG337+AD337+AA337+X337+U337+R337+O337+L337</f>
        <v>0</v>
      </c>
      <c r="AW337" s="829"/>
      <c r="AX337" s="800" t="n">
        <f aca="false">AV337</f>
        <v>0</v>
      </c>
      <c r="AY337" s="829"/>
      <c r="AZ337" s="183"/>
      <c r="BA337" s="183"/>
      <c r="BB337" s="829"/>
      <c r="BC337" s="183"/>
      <c r="BD337" s="65" t="n">
        <f aca="false">AX337</f>
        <v>0</v>
      </c>
      <c r="BE337" s="183"/>
      <c r="BF337" s="183"/>
      <c r="BG337" s="183"/>
    </row>
    <row r="338" customFormat="false" ht="12.75" hidden="false" customHeight="false" outlineLevel="0" collapsed="false">
      <c r="AW338" s="160"/>
      <c r="AY338" s="160"/>
      <c r="BB338" s="160"/>
    </row>
    <row r="339" customFormat="false" ht="12.75" hidden="false" customHeight="false" outlineLevel="0" collapsed="false">
      <c r="A339" s="617" t="n">
        <v>27534</v>
      </c>
      <c r="B339" s="617" t="s">
        <v>627</v>
      </c>
      <c r="C339" s="183" t="n">
        <v>2002</v>
      </c>
      <c r="D339" s="95" t="n">
        <v>37257</v>
      </c>
      <c r="E339" s="95" t="n">
        <v>37986</v>
      </c>
      <c r="F339" s="615" t="n">
        <v>32500</v>
      </c>
      <c r="G339" s="93" t="n">
        <v>0.105</v>
      </c>
      <c r="H339" s="663" t="n">
        <v>0.0011</v>
      </c>
      <c r="I339" s="43" t="n">
        <f aca="false">SUM(G339:H339)</f>
        <v>0.1061</v>
      </c>
      <c r="J339" s="10" t="n">
        <f aca="false">$F339</f>
        <v>32500</v>
      </c>
      <c r="K339" s="43" t="n">
        <f aca="false">$G339</f>
        <v>0.105</v>
      </c>
      <c r="L339" s="63" t="n">
        <f aca="false">J339*K339*L$7</f>
        <v>105787.5</v>
      </c>
      <c r="M339" s="10" t="n">
        <f aca="false">$F339</f>
        <v>32500</v>
      </c>
      <c r="N339" s="43" t="n">
        <f aca="false">$G339</f>
        <v>0.105</v>
      </c>
      <c r="O339" s="63" t="n">
        <f aca="false">M339*N339*O$7</f>
        <v>95550</v>
      </c>
      <c r="P339" s="10" t="n">
        <f aca="false">$F339</f>
        <v>32500</v>
      </c>
      <c r="Q339" s="43" t="n">
        <f aca="false">$G339</f>
        <v>0.105</v>
      </c>
      <c r="R339" s="63" t="n">
        <f aca="false">P339*Q339*R$7</f>
        <v>105787.5</v>
      </c>
      <c r="S339" s="10" t="n">
        <f aca="false">$F339</f>
        <v>32500</v>
      </c>
      <c r="T339" s="43" t="n">
        <f aca="false">$G339</f>
        <v>0.105</v>
      </c>
      <c r="U339" s="63" t="n">
        <f aca="false">S339*T339*U$7</f>
        <v>102375</v>
      </c>
      <c r="V339" s="10" t="n">
        <f aca="false">$F339</f>
        <v>32500</v>
      </c>
      <c r="W339" s="43" t="n">
        <f aca="false">$G339</f>
        <v>0.105</v>
      </c>
      <c r="X339" s="63" t="n">
        <f aca="false">V339*W339*X$7</f>
        <v>105787.5</v>
      </c>
      <c r="Y339" s="10" t="n">
        <f aca="false">$F339</f>
        <v>32500</v>
      </c>
      <c r="Z339" s="43" t="n">
        <f aca="false">$G339</f>
        <v>0.105</v>
      </c>
      <c r="AA339" s="63" t="n">
        <f aca="false">Y339*Z339*AA$7</f>
        <v>102375</v>
      </c>
      <c r="AB339" s="10" t="n">
        <f aca="false">$F339</f>
        <v>32500</v>
      </c>
      <c r="AC339" s="43" t="n">
        <f aca="false">$G339</f>
        <v>0.105</v>
      </c>
      <c r="AD339" s="63" t="n">
        <f aca="false">AB339*AC339*AD$7</f>
        <v>105787.5</v>
      </c>
      <c r="AE339" s="10" t="n">
        <f aca="false">$F339</f>
        <v>32500</v>
      </c>
      <c r="AF339" s="43" t="n">
        <f aca="false">$G339</f>
        <v>0.105</v>
      </c>
      <c r="AG339" s="63" t="n">
        <f aca="false">AE339*AF339*AG$7</f>
        <v>105787.5</v>
      </c>
      <c r="AH339" s="10" t="n">
        <f aca="false">$F339</f>
        <v>32500</v>
      </c>
      <c r="AI339" s="43" t="n">
        <f aca="false">$G339</f>
        <v>0.105</v>
      </c>
      <c r="AJ339" s="63" t="n">
        <f aca="false">AH339*AI339*AJ$7</f>
        <v>102375</v>
      </c>
      <c r="AK339" s="10" t="n">
        <f aca="false">$F339</f>
        <v>32500</v>
      </c>
      <c r="AL339" s="43" t="n">
        <f aca="false">$G339</f>
        <v>0.105</v>
      </c>
      <c r="AM339" s="63" t="n">
        <f aca="false">AK339*AL339*AM$7</f>
        <v>105787.5</v>
      </c>
      <c r="AN339" s="10" t="n">
        <f aca="false">$F339</f>
        <v>32500</v>
      </c>
      <c r="AO339" s="43" t="n">
        <f aca="false">$G339</f>
        <v>0.105</v>
      </c>
      <c r="AP339" s="63" t="n">
        <f aca="false">AN339*AO339*AP$7</f>
        <v>102375</v>
      </c>
      <c r="AQ339" s="10" t="n">
        <f aca="false">$F339</f>
        <v>32500</v>
      </c>
      <c r="AR339" s="43" t="n">
        <f aca="false">$G339</f>
        <v>0.105</v>
      </c>
      <c r="AS339" s="63" t="n">
        <f aca="false">AQ339*AR339*AS$7</f>
        <v>105787.5</v>
      </c>
      <c r="AT339" s="63"/>
      <c r="AU339" s="183"/>
      <c r="AV339" s="800" t="n">
        <f aca="false">AS339+AP339+AM339+AJ339+AG339+AD339+AA339+X339+U339+R339+O339+L339</f>
        <v>1245562.5</v>
      </c>
      <c r="AW339" s="829"/>
      <c r="AX339" s="800" t="n">
        <f aca="false">AV339</f>
        <v>1245562.5</v>
      </c>
      <c r="AY339" s="829"/>
      <c r="AZ339" s="183"/>
      <c r="BA339" s="183"/>
      <c r="BB339" s="829"/>
      <c r="BC339" s="183"/>
      <c r="BD339" s="65" t="n">
        <f aca="false">AX339</f>
        <v>1245562.5</v>
      </c>
      <c r="BE339" s="183"/>
      <c r="BF339" s="183"/>
      <c r="BG339" s="183"/>
    </row>
    <row r="340" customFormat="false" ht="12.75" hidden="false" customHeight="false" outlineLevel="0" collapsed="false">
      <c r="A340" s="617"/>
      <c r="B340" s="617"/>
      <c r="C340" s="183"/>
      <c r="D340" s="95"/>
      <c r="E340" s="95"/>
      <c r="F340" s="616"/>
      <c r="J340" s="10"/>
      <c r="L340" s="63"/>
      <c r="M340" s="10"/>
      <c r="N340" s="43"/>
      <c r="O340" s="63"/>
      <c r="P340" s="10"/>
      <c r="Q340" s="43"/>
      <c r="R340" s="63"/>
      <c r="S340" s="10"/>
      <c r="T340" s="43"/>
      <c r="U340" s="63"/>
      <c r="V340" s="10"/>
      <c r="W340" s="43"/>
      <c r="X340" s="63"/>
      <c r="Y340" s="10"/>
      <c r="Z340" s="43"/>
      <c r="AA340" s="63"/>
      <c r="AB340" s="10"/>
      <c r="AC340" s="43"/>
      <c r="AD340" s="63"/>
      <c r="AE340" s="10"/>
      <c r="AF340" s="43"/>
      <c r="AG340" s="63"/>
      <c r="AH340" s="10"/>
      <c r="AI340" s="43"/>
      <c r="AJ340" s="63"/>
      <c r="AK340" s="10"/>
      <c r="AL340" s="43"/>
      <c r="AM340" s="63"/>
      <c r="AN340" s="10"/>
      <c r="AO340" s="43"/>
      <c r="AP340" s="63"/>
      <c r="AQ340" s="10"/>
      <c r="AR340" s="43"/>
      <c r="AS340" s="63"/>
      <c r="AT340" s="63"/>
      <c r="AU340" s="183"/>
      <c r="AV340" s="800"/>
      <c r="AW340" s="829"/>
      <c r="AX340" s="800"/>
      <c r="AY340" s="829"/>
      <c r="AZ340" s="183"/>
      <c r="BA340" s="183"/>
      <c r="BB340" s="829"/>
      <c r="BC340" s="183"/>
      <c r="BD340" s="183"/>
      <c r="BE340" s="183"/>
      <c r="BF340" s="183"/>
      <c r="BG340" s="183"/>
    </row>
    <row r="341" customFormat="false" ht="12.75" hidden="false" customHeight="false" outlineLevel="0" collapsed="false">
      <c r="A341" s="76"/>
      <c r="B341" s="76"/>
      <c r="C341" s="183"/>
      <c r="D341" s="77"/>
      <c r="E341" s="77"/>
      <c r="F341" s="49"/>
      <c r="G341" s="50"/>
      <c r="H341" s="50"/>
      <c r="I341" s="50"/>
      <c r="J341" s="99"/>
      <c r="K341" s="50"/>
      <c r="L341" s="79"/>
      <c r="M341" s="99"/>
      <c r="N341" s="50"/>
      <c r="O341" s="79"/>
      <c r="P341" s="99"/>
      <c r="Q341" s="50"/>
      <c r="R341" s="79"/>
      <c r="S341" s="99"/>
      <c r="T341" s="50"/>
      <c r="U341" s="79"/>
      <c r="V341" s="99"/>
      <c r="W341" s="50"/>
      <c r="X341" s="79"/>
      <c r="Y341" s="99"/>
      <c r="Z341" s="50"/>
      <c r="AA341" s="79"/>
      <c r="AB341" s="99"/>
      <c r="AC341" s="50"/>
      <c r="AD341" s="79"/>
      <c r="AE341" s="99"/>
      <c r="AF341" s="50"/>
      <c r="AG341" s="79"/>
      <c r="AH341" s="99"/>
      <c r="AI341" s="50"/>
      <c r="AJ341" s="79"/>
      <c r="AK341" s="99"/>
      <c r="AL341" s="50"/>
      <c r="AM341" s="79"/>
      <c r="AN341" s="99"/>
      <c r="AO341" s="50"/>
      <c r="AP341" s="79"/>
      <c r="AQ341" s="99"/>
      <c r="AR341" s="50"/>
      <c r="AS341" s="79"/>
      <c r="AT341" s="183"/>
      <c r="AU341" s="183"/>
      <c r="AV341" s="183"/>
      <c r="AW341" s="188"/>
      <c r="AX341" s="183"/>
      <c r="AY341" s="188"/>
      <c r="AZ341" s="183"/>
      <c r="BA341" s="183"/>
      <c r="BB341" s="188"/>
      <c r="BC341" s="183"/>
      <c r="BD341" s="183"/>
      <c r="BE341" s="183"/>
      <c r="BF341" s="183"/>
      <c r="BG341" s="183"/>
    </row>
    <row r="342" customFormat="false" ht="12.75" hidden="false" customHeight="false" outlineLevel="0" collapsed="false">
      <c r="A342" s="89"/>
      <c r="B342" s="89"/>
      <c r="C342" s="579"/>
      <c r="D342" s="14"/>
      <c r="E342" s="14"/>
      <c r="F342" s="90"/>
      <c r="G342" s="73"/>
      <c r="H342" s="73"/>
      <c r="I342" s="73"/>
      <c r="J342" s="74"/>
      <c r="K342" s="73"/>
      <c r="L342" s="75"/>
      <c r="M342" s="74"/>
      <c r="N342" s="73"/>
      <c r="O342" s="75"/>
      <c r="P342" s="74"/>
      <c r="Q342" s="73"/>
      <c r="R342" s="75"/>
      <c r="S342" s="74"/>
      <c r="T342" s="73"/>
      <c r="U342" s="75"/>
      <c r="V342" s="74"/>
      <c r="W342" s="73"/>
      <c r="X342" s="75"/>
      <c r="Y342" s="74"/>
      <c r="Z342" s="73"/>
      <c r="AA342" s="75"/>
      <c r="AB342" s="74"/>
      <c r="AC342" s="73"/>
      <c r="AD342" s="75"/>
      <c r="AE342" s="74"/>
      <c r="AF342" s="73"/>
      <c r="AG342" s="75"/>
      <c r="AH342" s="74"/>
      <c r="AI342" s="73"/>
      <c r="AJ342" s="75"/>
      <c r="AK342" s="74"/>
      <c r="AL342" s="73"/>
      <c r="AM342" s="75"/>
      <c r="AN342" s="74"/>
      <c r="AO342" s="73"/>
      <c r="AP342" s="75"/>
      <c r="AQ342" s="74"/>
      <c r="AR342" s="73"/>
      <c r="AS342" s="75"/>
      <c r="AT342" s="75"/>
      <c r="AU342" s="579"/>
      <c r="AV342" s="579"/>
      <c r="AW342" s="831"/>
      <c r="AX342" s="579"/>
      <c r="AY342" s="831"/>
      <c r="AZ342" s="579"/>
      <c r="BA342" s="579"/>
      <c r="BB342" s="831"/>
      <c r="BC342" s="579"/>
      <c r="BD342" s="579"/>
      <c r="BE342" s="579"/>
      <c r="BF342" s="579"/>
      <c r="BG342" s="579"/>
    </row>
    <row r="343" customFormat="false" ht="12.75" hidden="false" customHeight="false" outlineLevel="0" collapsed="false">
      <c r="A343" s="66"/>
      <c r="B343" s="66"/>
      <c r="D343" s="68"/>
      <c r="E343" s="68"/>
      <c r="F343" s="616"/>
      <c r="J343" s="10"/>
      <c r="L343" s="63"/>
      <c r="M343" s="10"/>
      <c r="N343" s="43"/>
      <c r="O343" s="63"/>
      <c r="P343" s="10"/>
      <c r="Q343" s="43"/>
      <c r="R343" s="63"/>
      <c r="S343" s="10"/>
      <c r="T343" s="43"/>
      <c r="U343" s="63"/>
      <c r="V343" s="10"/>
      <c r="W343" s="43"/>
      <c r="X343" s="63"/>
      <c r="Y343" s="10"/>
      <c r="Z343" s="43"/>
      <c r="AA343" s="63"/>
      <c r="AB343" s="10"/>
      <c r="AC343" s="43"/>
      <c r="AD343" s="63"/>
      <c r="AE343" s="10"/>
      <c r="AF343" s="43"/>
      <c r="AG343" s="63"/>
      <c r="AH343" s="10"/>
      <c r="AI343" s="43"/>
      <c r="AJ343" s="63"/>
      <c r="AK343" s="10"/>
      <c r="AL343" s="43"/>
      <c r="AM343" s="63"/>
      <c r="AN343" s="10"/>
      <c r="AO343" s="43"/>
      <c r="AP343" s="63"/>
      <c r="AQ343" s="10"/>
      <c r="AR343" s="43"/>
      <c r="AS343" s="63"/>
      <c r="AT343" s="63"/>
      <c r="AV343" s="65"/>
      <c r="AW343" s="812"/>
      <c r="AX343" s="65"/>
      <c r="AY343" s="812"/>
      <c r="BB343" s="812"/>
    </row>
    <row r="344" customFormat="false" ht="12.75" hidden="false" customHeight="false" outlineLevel="0" collapsed="false">
      <c r="A344" s="66"/>
      <c r="B344" s="66"/>
      <c r="D344" s="68"/>
      <c r="E344" s="68"/>
      <c r="F344" s="616"/>
      <c r="J344" s="71" t="n">
        <v>0</v>
      </c>
      <c r="K344" s="43" t="n">
        <f aca="false">IF(J344&gt;0,L344/J344/L$7,0)</f>
        <v>0</v>
      </c>
      <c r="L344" s="72" t="n">
        <v>0</v>
      </c>
      <c r="M344" s="71" t="n">
        <v>0</v>
      </c>
      <c r="N344" s="43" t="n">
        <f aca="false">IF(M344&gt;0,O344/M344/O$7,0)</f>
        <v>0</v>
      </c>
      <c r="O344" s="72" t="n">
        <v>0</v>
      </c>
      <c r="P344" s="71" t="n">
        <v>0</v>
      </c>
      <c r="Q344" s="43" t="n">
        <f aca="false">IF(P344&gt;0,R344/P344/R$7,0)</f>
        <v>0</v>
      </c>
      <c r="R344" s="72" t="n">
        <v>0</v>
      </c>
      <c r="S344" s="71" t="n">
        <v>0</v>
      </c>
      <c r="T344" s="43" t="n">
        <f aca="false">IF(S344&gt;0,U344/S344/U$7,0)</f>
        <v>0</v>
      </c>
      <c r="U344" s="72" t="n">
        <v>0</v>
      </c>
      <c r="V344" s="71" t="n">
        <v>0</v>
      </c>
      <c r="W344" s="43" t="n">
        <f aca="false">IF(V344&gt;0,X344/V344/X$7,0)</f>
        <v>0</v>
      </c>
      <c r="X344" s="72" t="n">
        <v>0</v>
      </c>
      <c r="Y344" s="71" t="n">
        <v>0</v>
      </c>
      <c r="Z344" s="43" t="n">
        <f aca="false">IF(Y344&gt;0,AA344/Y344/AA$7,0)</f>
        <v>0</v>
      </c>
      <c r="AA344" s="72" t="n">
        <v>0</v>
      </c>
      <c r="AB344" s="71" t="n">
        <v>0</v>
      </c>
      <c r="AC344" s="43" t="n">
        <f aca="false">IF(AB344&gt;0,AD344/AB344/AD$7,0)</f>
        <v>0</v>
      </c>
      <c r="AD344" s="72" t="n">
        <f aca="false">ROUND($F345*$G345*AD$7,0)</f>
        <v>0</v>
      </c>
      <c r="AE344" s="71" t="n">
        <v>0</v>
      </c>
      <c r="AF344" s="43" t="n">
        <f aca="false">IF(AE344&gt;0,AG344/AE344/AG$7,0)</f>
        <v>0</v>
      </c>
      <c r="AG344" s="72" t="n">
        <f aca="false">ROUND($F345*$G345*AG$7,0)</f>
        <v>0</v>
      </c>
      <c r="AH344" s="71" t="n">
        <v>0</v>
      </c>
      <c r="AI344" s="43" t="n">
        <f aca="false">IF(AH344&gt;0,AJ344/AH344/AJ$7,0)</f>
        <v>0</v>
      </c>
      <c r="AJ344" s="72" t="n">
        <f aca="false">ROUND($F345*$G345*AJ$7,0)</f>
        <v>0</v>
      </c>
      <c r="AK344" s="71" t="n">
        <v>0</v>
      </c>
      <c r="AL344" s="43" t="n">
        <f aca="false">IF(AK344&gt;0,AM344/AK344/AM$7,0)</f>
        <v>0</v>
      </c>
      <c r="AM344" s="72" t="n">
        <f aca="false">ROUND($F345*$G345*AM$7,0)</f>
        <v>0</v>
      </c>
      <c r="AN344" s="71" t="n">
        <v>0</v>
      </c>
      <c r="AO344" s="43" t="n">
        <f aca="false">IF(AN344&gt;0,AP344/AN344/AP$7,0)</f>
        <v>0</v>
      </c>
      <c r="AP344" s="72" t="n">
        <f aca="false">ROUND($F345*$G345*AP$7,0)</f>
        <v>0</v>
      </c>
      <c r="AQ344" s="71" t="n">
        <v>0</v>
      </c>
      <c r="AR344" s="43" t="n">
        <f aca="false">IF(AQ344&gt;0,AS344/AQ344/AS$7,0)</f>
        <v>0</v>
      </c>
      <c r="AS344" s="72" t="n">
        <f aca="false">ROUND($F345*$G345*AS$7,0)</f>
        <v>0</v>
      </c>
      <c r="AT344" s="63"/>
      <c r="AW344" s="160"/>
      <c r="AY344" s="160"/>
      <c r="BB344" s="160"/>
    </row>
    <row r="345" customFormat="false" ht="12.75" hidden="false" customHeight="false" outlineLevel="0" collapsed="false">
      <c r="E345" s="64"/>
      <c r="F345" s="70"/>
      <c r="J345" s="157" t="n">
        <f aca="false">SUM(J171:J344)</f>
        <v>35146</v>
      </c>
      <c r="K345" s="782" t="n">
        <f aca="false">IF(J345&gt;0,L345/J345/L$7,0)</f>
        <v>0.303182787744396</v>
      </c>
      <c r="L345" s="319" t="n">
        <f aca="false">SUM(L171:L344)</f>
        <v>330325.53</v>
      </c>
      <c r="M345" s="157" t="n">
        <f aca="false">SUM(M171:M344)</f>
        <v>35146</v>
      </c>
      <c r="N345" s="782" t="n">
        <f aca="false">IF(M345&gt;0,O345/M345/O$7,0)</f>
        <v>0.226358333807546</v>
      </c>
      <c r="O345" s="319" t="n">
        <f aca="false">SUM(O171:O344)</f>
        <v>222756.52</v>
      </c>
      <c r="P345" s="157" t="n">
        <f aca="false">SUM(P171:P344)</f>
        <v>35146</v>
      </c>
      <c r="Q345" s="782" t="n">
        <f aca="false">IF(P345&gt;0,R345/P345/R$7,0)</f>
        <v>0.277509311388622</v>
      </c>
      <c r="R345" s="319" t="n">
        <f aca="false">SUM(R171:R344)</f>
        <v>302353.61</v>
      </c>
      <c r="S345" s="157" t="n">
        <f aca="false">SUM(S171:S344)</f>
        <v>49146</v>
      </c>
      <c r="T345" s="782" t="n">
        <f aca="false">IF(S345&gt;0,U345/S345/U$7,0)</f>
        <v>0.27664489480324</v>
      </c>
      <c r="U345" s="319" t="n">
        <f aca="false">SUM(U171:U344)</f>
        <v>407879.700000001</v>
      </c>
      <c r="V345" s="157" t="n">
        <f aca="false">SUM(V171:V344)</f>
        <v>49146</v>
      </c>
      <c r="W345" s="782" t="n">
        <f aca="false">IF(V345&gt;0,X345/V345/X$7,0)</f>
        <v>0.274926591341402</v>
      </c>
      <c r="X345" s="319" t="n">
        <f aca="false">SUM(X171:X344)</f>
        <v>418857.81</v>
      </c>
      <c r="Y345" s="157" t="n">
        <f aca="false">SUM(Y171:Y344)</f>
        <v>127846</v>
      </c>
      <c r="Z345" s="782" t="n">
        <f aca="false">IF(Y345&gt;0,AA345/Y345/AA$7,0)</f>
        <v>0.389826040705224</v>
      </c>
      <c r="AA345" s="319" t="n">
        <f aca="false">SUM(AA171:AA344)</f>
        <v>1495131</v>
      </c>
      <c r="AB345" s="157" t="n">
        <f aca="false">SUM(AB171:AB344)</f>
        <v>167846</v>
      </c>
      <c r="AC345" s="782" t="n">
        <f aca="false">IF(AB345&gt;0,AD345/AB345/AD$7,0)</f>
        <v>0.381663979231346</v>
      </c>
      <c r="AD345" s="319" t="n">
        <f aca="false">SUM(AD171:AD344)</f>
        <v>1985883.94</v>
      </c>
      <c r="AE345" s="157" t="n">
        <f aca="false">SUM(AE171:AE344)</f>
        <v>167846</v>
      </c>
      <c r="AF345" s="782" t="n">
        <f aca="false">IF(AE345&gt;0,AG345/AE345/AG$7,0)</f>
        <v>0.381538149601805</v>
      </c>
      <c r="AG345" s="319" t="n">
        <f aca="false">SUM(AG171:AG344)</f>
        <v>1985229.22</v>
      </c>
      <c r="AH345" s="157" t="n">
        <f aca="false">SUM(AH171:AH344)</f>
        <v>167846</v>
      </c>
      <c r="AI345" s="782" t="n">
        <f aca="false">IF(AH345&gt;0,AJ345/AH345/AJ$7,0)</f>
        <v>0.381831559882273</v>
      </c>
      <c r="AJ345" s="319" t="n">
        <f aca="false">SUM(AJ171:AJ344)</f>
        <v>1922667</v>
      </c>
      <c r="AK345" s="157" t="n">
        <f aca="false">SUM(AK171:AK344)</f>
        <v>167846</v>
      </c>
      <c r="AL345" s="782" t="n">
        <f aca="false">IF(AK345&gt;0,AM345/AK345/AM$7,0)</f>
        <v>0.381538149601805</v>
      </c>
      <c r="AM345" s="319" t="n">
        <f aca="false">SUM(AM171:AM344)</f>
        <v>1985229.22</v>
      </c>
      <c r="AN345" s="157" t="n">
        <f aca="false">SUM(AN171:AN344)</f>
        <v>153846</v>
      </c>
      <c r="AO345" s="782" t="n">
        <f aca="false">IF(AN345&gt;0,AP345/AN345/AP$7,0)</f>
        <v>0.731102323102323</v>
      </c>
      <c r="AP345" s="319" t="n">
        <f aca="false">SUM(AP171:AP344)</f>
        <v>3374315.04</v>
      </c>
      <c r="AQ345" s="157" t="n">
        <f aca="false">SUM(AQ171:AQ344)</f>
        <v>153846</v>
      </c>
      <c r="AR345" s="782" t="n">
        <f aca="false">IF(AQ345&gt;0,AS345/AQ345/AS$7,0)</f>
        <v>0.728258499806887</v>
      </c>
      <c r="AS345" s="319" t="n">
        <f aca="false">SUM(AS171:AS344)</f>
        <v>3473229.372</v>
      </c>
      <c r="AT345" s="75"/>
      <c r="AU345" s="4"/>
      <c r="AV345" s="783"/>
      <c r="AW345" s="850"/>
      <c r="AX345" s="97"/>
      <c r="AY345" s="850"/>
      <c r="AZ345" s="97"/>
      <c r="BA345" s="97"/>
      <c r="BB345" s="850"/>
      <c r="BC345" s="97"/>
      <c r="BD345" s="97"/>
      <c r="BE345" s="97"/>
      <c r="BF345" s="97"/>
    </row>
    <row r="346" customFormat="false" ht="12.75" hidden="false" customHeight="false" outlineLevel="0" collapsed="false">
      <c r="A346" s="44" t="s">
        <v>720</v>
      </c>
      <c r="B346" s="4"/>
      <c r="C346" s="4"/>
      <c r="D346" s="11"/>
      <c r="E346" s="11"/>
      <c r="F346" s="5"/>
      <c r="G346" s="73"/>
      <c r="H346" s="73"/>
      <c r="I346" s="73"/>
      <c r="J346" s="78"/>
      <c r="K346" s="50"/>
      <c r="L346" s="79"/>
      <c r="M346" s="80"/>
      <c r="N346" s="79"/>
      <c r="O346" s="79"/>
      <c r="P346" s="80"/>
      <c r="Q346" s="79"/>
      <c r="R346" s="79"/>
      <c r="S346" s="80"/>
      <c r="T346" s="79"/>
      <c r="U346" s="79"/>
      <c r="V346" s="80"/>
      <c r="W346" s="79"/>
      <c r="X346" s="79"/>
      <c r="Y346" s="80"/>
      <c r="Z346" s="79"/>
      <c r="AA346" s="79"/>
      <c r="AB346" s="80"/>
      <c r="AC346" s="79"/>
      <c r="AD346" s="79"/>
      <c r="AE346" s="80"/>
      <c r="AF346" s="79"/>
      <c r="AG346" s="79"/>
      <c r="AH346" s="80"/>
      <c r="AI346" s="79"/>
      <c r="AJ346" s="79"/>
      <c r="AK346" s="80"/>
      <c r="AL346" s="79"/>
      <c r="AM346" s="79"/>
      <c r="AN346" s="80"/>
      <c r="AO346" s="79"/>
      <c r="AP346" s="79"/>
      <c r="AQ346" s="80"/>
      <c r="AR346" s="79"/>
      <c r="AS346" s="79"/>
      <c r="AV346" s="98" t="n">
        <f aca="false">SUM(AV171:AV345)</f>
        <v>17903857.962</v>
      </c>
      <c r="AW346" s="834"/>
      <c r="AX346" s="851" t="n">
        <f aca="false">SUM(AX171:AX345)</f>
        <v>17903857.962</v>
      </c>
      <c r="AY346" s="834"/>
      <c r="AZ346" s="851" t="n">
        <f aca="false">SUM(AZ171:AZ345)</f>
        <v>1594052.7</v>
      </c>
      <c r="BA346" s="851" t="n">
        <f aca="false">SUM(BA171:BA345)</f>
        <v>-9849022.4</v>
      </c>
      <c r="BB346" s="834"/>
      <c r="BC346" s="851" t="n">
        <f aca="false">SUM(BC171:BC345)</f>
        <v>-201115</v>
      </c>
      <c r="BD346" s="851" t="n">
        <f aca="false">SUM(BD171:BD345)</f>
        <v>1789479.77</v>
      </c>
      <c r="BE346" s="851" t="n">
        <f aca="false">SUM(BE171:BE345)</f>
        <v>10450215.52</v>
      </c>
      <c r="BF346" s="851" t="n">
        <f aca="false">SUM(BF171:BF345)</f>
        <v>13830911.472</v>
      </c>
      <c r="BG346" s="4"/>
    </row>
    <row r="347" customFormat="false" ht="12.75" hidden="false" customHeight="false" outlineLevel="0" collapsed="false">
      <c r="A347" s="76"/>
      <c r="B347" s="77"/>
      <c r="C347" s="77"/>
      <c r="D347" s="77"/>
      <c r="E347" s="77"/>
      <c r="F347" s="761"/>
      <c r="G347" s="50"/>
      <c r="H347" s="50"/>
      <c r="I347" s="50"/>
      <c r="J347" s="78"/>
      <c r="K347" s="50"/>
      <c r="L347" s="79"/>
      <c r="M347" s="80"/>
      <c r="N347" s="79"/>
      <c r="O347" s="79"/>
      <c r="P347" s="80"/>
      <c r="Q347" s="79"/>
      <c r="R347" s="79"/>
      <c r="S347" s="80"/>
      <c r="T347" s="79"/>
      <c r="U347" s="79"/>
      <c r="V347" s="80"/>
      <c r="W347" s="79"/>
      <c r="X347" s="79"/>
      <c r="Y347" s="80"/>
      <c r="Z347" s="79"/>
      <c r="AA347" s="79"/>
      <c r="AB347" s="80"/>
      <c r="AC347" s="79"/>
      <c r="AD347" s="79"/>
      <c r="AE347" s="80"/>
      <c r="AF347" s="79"/>
      <c r="AG347" s="79"/>
      <c r="AH347" s="80"/>
      <c r="AI347" s="79"/>
      <c r="AJ347" s="79"/>
      <c r="AK347" s="80"/>
      <c r="AL347" s="79"/>
      <c r="AM347" s="79"/>
      <c r="AN347" s="80"/>
      <c r="AO347" s="79"/>
      <c r="AP347" s="79"/>
      <c r="AQ347" s="80"/>
      <c r="AR347" s="79"/>
      <c r="AS347" s="79"/>
      <c r="BG347" s="65" t="n">
        <f aca="false">SUM(AZ346:BF346)</f>
        <v>17614522.062</v>
      </c>
    </row>
    <row r="348" customFormat="false" ht="12.75" hidden="false" customHeight="false" outlineLevel="0" collapsed="false">
      <c r="A348" s="76"/>
      <c r="B348" s="77"/>
      <c r="C348" s="77"/>
      <c r="D348" s="77"/>
      <c r="E348" s="77"/>
      <c r="F348" s="761"/>
      <c r="G348" s="50"/>
      <c r="H348" s="50"/>
      <c r="I348" s="50"/>
      <c r="J348" s="78"/>
      <c r="K348" s="50"/>
      <c r="L348" s="79"/>
      <c r="M348" s="80"/>
      <c r="N348" s="79"/>
      <c r="O348" s="79"/>
      <c r="P348" s="80"/>
      <c r="Q348" s="79"/>
      <c r="R348" s="79"/>
      <c r="S348" s="80"/>
      <c r="T348" s="79"/>
      <c r="U348" s="79"/>
      <c r="V348" s="80"/>
      <c r="W348" s="79"/>
      <c r="X348" s="79"/>
      <c r="Y348" s="80"/>
      <c r="Z348" s="79"/>
      <c r="AA348" s="79"/>
      <c r="AB348" s="80"/>
      <c r="AC348" s="79"/>
      <c r="AD348" s="79"/>
      <c r="AE348" s="80"/>
      <c r="AF348" s="79"/>
      <c r="AG348" s="79"/>
      <c r="AH348" s="80"/>
      <c r="AI348" s="79"/>
      <c r="AJ348" s="79"/>
      <c r="AK348" s="80"/>
      <c r="AL348" s="79"/>
      <c r="AM348" s="79"/>
      <c r="AN348" s="80"/>
      <c r="AO348" s="79"/>
      <c r="AP348" s="79"/>
      <c r="AQ348" s="80"/>
      <c r="AR348" s="79"/>
      <c r="AS348" s="79"/>
    </row>
    <row r="349" customFormat="false" ht="12.75" hidden="false" customHeight="false" outlineLevel="0" collapsed="false">
      <c r="AX349" s="832" t="s">
        <v>700</v>
      </c>
    </row>
    <row r="350" customFormat="false" ht="12.75" hidden="false" customHeight="false" outlineLevel="0" collapsed="false">
      <c r="AX350" s="833" t="n">
        <f aca="false">AS345+AP345+AM345+AJ345+AG345+AD345+AA345+X345+U345+R345+O345+L345</f>
        <v>17903857.962</v>
      </c>
    </row>
  </sheetData>
  <mergeCells count="43">
    <mergeCell ref="F2:G2"/>
    <mergeCell ref="J8:L8"/>
    <mergeCell ref="M8:O8"/>
    <mergeCell ref="P8:R8"/>
    <mergeCell ref="S8:U8"/>
    <mergeCell ref="V8:X8"/>
    <mergeCell ref="Y8:AA8"/>
    <mergeCell ref="AB8:AD8"/>
    <mergeCell ref="AE8:AG8"/>
    <mergeCell ref="AH8:AJ8"/>
    <mergeCell ref="AK8:AM8"/>
    <mergeCell ref="AN8:AP8"/>
    <mergeCell ref="AQ8:AS8"/>
    <mergeCell ref="H122:I122"/>
    <mergeCell ref="H123:I123"/>
    <mergeCell ref="H124:I124"/>
    <mergeCell ref="H125:I125"/>
    <mergeCell ref="H126:I126"/>
    <mergeCell ref="H127:I127"/>
    <mergeCell ref="H128:I128"/>
    <mergeCell ref="H143:I143"/>
    <mergeCell ref="H150:I150"/>
    <mergeCell ref="H151:I151"/>
    <mergeCell ref="H152:I152"/>
    <mergeCell ref="H153:I153"/>
    <mergeCell ref="H154:I154"/>
    <mergeCell ref="H155:I155"/>
    <mergeCell ref="H156:I156"/>
    <mergeCell ref="H185:I185"/>
    <mergeCell ref="H232:I232"/>
    <mergeCell ref="H237:I237"/>
    <mergeCell ref="H241:I241"/>
    <mergeCell ref="H245:I245"/>
    <mergeCell ref="H249:I249"/>
    <mergeCell ref="H253:I253"/>
    <mergeCell ref="H257:I257"/>
    <mergeCell ref="H311:I311"/>
    <mergeCell ref="H315:I315"/>
    <mergeCell ref="H319:I319"/>
    <mergeCell ref="H323:I323"/>
    <mergeCell ref="H327:I327"/>
    <mergeCell ref="H331:I331"/>
    <mergeCell ref="H335:I335"/>
  </mergeCells>
  <printOptions headings="false" gridLines="false" gridLinesSet="true" horizontalCentered="false" verticalCentered="false"/>
  <pageMargins left="0" right="0" top="0.5" bottom="0.5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S169"/>
  <sheetViews>
    <sheetView showFormulas="false" showGridLines="true" showRowColHeaders="true" showZeros="true" rightToLeft="false" tabSelected="false" showOutlineSymbols="true" defaultGridColor="true" view="pageBreakPreview" topLeftCell="G1" colorId="64" zoomScale="100" zoomScaleNormal="75" zoomScalePageLayoutView="100" workbookViewId="0">
      <pane xSplit="0" ySplit="7" topLeftCell="BM72" activePane="bottomLeft" state="frozen"/>
      <selection pane="topLeft" activeCell="G1" activeCellId="0" sqref="G1"/>
      <selection pane="bottomLeft" activeCell="V106" activeCellId="0" sqref="V10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14"/>
    <col collapsed="false" customWidth="true" hidden="false" outlineLevel="0" max="3" min="2" style="0" width="14.14"/>
    <col collapsed="false" customWidth="true" hidden="false" outlineLevel="0" max="4" min="4" style="0" width="12.42"/>
    <col collapsed="false" customWidth="true" hidden="false" outlineLevel="0" max="5" min="5" style="0" width="12.28"/>
    <col collapsed="false" customWidth="true" hidden="false" outlineLevel="0" max="6" min="6" style="0" width="49.28"/>
    <col collapsed="false" customWidth="true" hidden="false" outlineLevel="0" max="7" min="7" style="0" width="8.41"/>
    <col collapsed="false" customWidth="true" hidden="false" outlineLevel="0" max="8" min="8" style="0" width="8.85"/>
    <col collapsed="false" customWidth="true" hidden="false" outlineLevel="0" max="9" min="9" style="0" width="5.13"/>
    <col collapsed="false" customWidth="true" hidden="false" outlineLevel="0" max="10" min="10" style="27" width="9.7"/>
    <col collapsed="false" customWidth="true" hidden="false" outlineLevel="0" max="11" min="11" style="27" width="10.13"/>
    <col collapsed="false" customWidth="true" hidden="false" outlineLevel="0" max="12" min="12" style="0" width="15.56"/>
    <col collapsed="false" customWidth="true" hidden="false" outlineLevel="0" max="13" min="13" style="0" width="12.28"/>
    <col collapsed="false" customWidth="true" hidden="false" outlineLevel="0" max="14" min="14" style="0" width="11.99"/>
    <col collapsed="false" customWidth="true" hidden="false" outlineLevel="0" max="15" min="15" style="0" width="12.56"/>
    <col collapsed="false" customWidth="true" hidden="false" outlineLevel="0" max="16" min="16" style="0" width="6.99"/>
    <col collapsed="false" customWidth="true" hidden="false" outlineLevel="0" max="17" min="17" style="0" width="12.28"/>
    <col collapsed="false" customWidth="true" hidden="false" outlineLevel="0" max="18" min="18" style="0" width="14.41"/>
    <col collapsed="false" customWidth="true" hidden="false" outlineLevel="0" max="19" min="19" style="0" width="15.56"/>
    <col collapsed="false" customWidth="true" hidden="false" outlineLevel="0" max="20" min="20" style="0" width="12.28"/>
    <col collapsed="false" customWidth="true" hidden="false" outlineLevel="0" max="21" min="21" style="0" width="13.28"/>
    <col collapsed="false" customWidth="true" hidden="false" outlineLevel="0" max="22" min="22" style="0" width="15.56"/>
    <col collapsed="false" customWidth="true" hidden="false" outlineLevel="0" max="23" min="23" style="0" width="12.28"/>
    <col collapsed="false" customWidth="true" hidden="false" outlineLevel="0" max="24" min="24" style="0" width="14.41"/>
    <col collapsed="false" customWidth="true" hidden="false" outlineLevel="0" max="25" min="25" style="0" width="15.56"/>
    <col collapsed="false" customWidth="true" hidden="false" outlineLevel="0" max="26" min="26" style="0" width="12.28"/>
    <col collapsed="false" customWidth="true" hidden="false" outlineLevel="0" max="27" min="27" style="0" width="11.99"/>
    <col collapsed="false" customWidth="true" hidden="false" outlineLevel="0" max="28" min="28" style="0" width="15.56"/>
    <col collapsed="false" customWidth="true" hidden="false" outlineLevel="0" max="29" min="29" style="0" width="12.28"/>
    <col collapsed="false" customWidth="true" hidden="false" outlineLevel="0" max="30" min="30" style="0" width="14.41"/>
    <col collapsed="false" customWidth="true" hidden="false" outlineLevel="0" max="31" min="31" style="0" width="15.56"/>
    <col collapsed="false" customWidth="true" hidden="false" outlineLevel="0" max="32" min="32" style="0" width="12.28"/>
    <col collapsed="false" customWidth="true" hidden="false" outlineLevel="0" max="33" min="33" style="0" width="11.99"/>
    <col collapsed="false" customWidth="true" hidden="false" outlineLevel="0" max="34" min="34" style="0" width="15.56"/>
    <col collapsed="false" customWidth="true" hidden="false" outlineLevel="0" max="35" min="35" style="0" width="12.28"/>
    <col collapsed="false" customWidth="true" hidden="false" outlineLevel="0" max="36" min="36" style="0" width="14.41"/>
    <col collapsed="false" customWidth="true" hidden="false" outlineLevel="0" max="37" min="37" style="0" width="15.56"/>
    <col collapsed="false" customWidth="true" hidden="false" outlineLevel="0" max="38" min="38" style="0" width="12.28"/>
    <col collapsed="false" customWidth="true" hidden="false" outlineLevel="0" max="39" min="39" style="0" width="13.28"/>
    <col collapsed="false" customWidth="true" hidden="false" outlineLevel="0" max="40" min="40" style="0" width="15.56"/>
    <col collapsed="false" customWidth="true" hidden="false" outlineLevel="0" max="41" min="41" style="0" width="12.28"/>
    <col collapsed="false" customWidth="true" hidden="false" outlineLevel="0" max="42" min="42" style="0" width="11.99"/>
    <col collapsed="false" customWidth="true" hidden="false" outlineLevel="0" max="43" min="43" style="0" width="15.56"/>
    <col collapsed="false" customWidth="true" hidden="false" outlineLevel="0" max="44" min="44" style="0" width="12.28"/>
    <col collapsed="false" customWidth="true" hidden="false" outlineLevel="0" max="45" min="45" style="0" width="13.28"/>
    <col collapsed="false" customWidth="true" hidden="false" outlineLevel="0" max="46" min="46" style="0" width="15.56"/>
    <col collapsed="false" customWidth="true" hidden="false" outlineLevel="0" max="47" min="47" style="0" width="12.28"/>
    <col collapsed="false" customWidth="true" hidden="false" outlineLevel="0" max="48" min="48" style="0" width="11.99"/>
    <col collapsed="false" customWidth="true" hidden="false" outlineLevel="0" max="49" min="49" style="0" width="15.56"/>
    <col collapsed="false" customWidth="true" hidden="false" outlineLevel="0" max="50" min="50" style="0" width="12.28"/>
    <col collapsed="false" customWidth="true" hidden="false" outlineLevel="0" max="51" min="51" style="0" width="13.28"/>
    <col collapsed="false" customWidth="true" hidden="false" outlineLevel="0" max="52" min="52" style="0" width="15.56"/>
    <col collapsed="false" customWidth="true" hidden="false" outlineLevel="0" max="53" min="53" style="0" width="12.28"/>
    <col collapsed="false" customWidth="true" hidden="false" outlineLevel="0" max="54" min="54" style="0" width="8.28"/>
    <col collapsed="false" customWidth="true" hidden="false" outlineLevel="0" max="55" min="55" style="0" width="15.56"/>
    <col collapsed="false" customWidth="true" hidden="false" outlineLevel="0" max="56" min="56" style="0" width="12.28"/>
    <col collapsed="false" customWidth="true" hidden="false" outlineLevel="0" max="57" min="57" style="0" width="8.28"/>
    <col collapsed="false" customWidth="true" hidden="false" outlineLevel="0" max="58" min="58" style="0" width="15.56"/>
    <col collapsed="false" customWidth="true" hidden="false" outlineLevel="0" max="59" min="59" style="0" width="12.28"/>
    <col collapsed="false" customWidth="true" hidden="false" outlineLevel="0" max="60" min="60" style="0" width="8.28"/>
    <col collapsed="false" customWidth="true" hidden="false" outlineLevel="0" max="61" min="61" style="0" width="15.56"/>
    <col collapsed="false" customWidth="true" hidden="false" outlineLevel="0" max="62" min="62" style="0" width="12.28"/>
    <col collapsed="false" customWidth="true" hidden="false" outlineLevel="0" max="63" min="63" style="0" width="8.28"/>
    <col collapsed="false" customWidth="true" hidden="false" outlineLevel="0" max="64" min="64" style="0" width="15.56"/>
    <col collapsed="false" customWidth="true" hidden="false" outlineLevel="0" max="65" min="65" style="0" width="12.28"/>
    <col collapsed="false" customWidth="true" hidden="false" outlineLevel="0" max="66" min="66" style="0" width="8.28"/>
    <col collapsed="false" customWidth="true" hidden="false" outlineLevel="0" max="67" min="67" style="0" width="15.56"/>
    <col collapsed="false" customWidth="true" hidden="false" outlineLevel="0" max="68" min="68" style="0" width="12.28"/>
    <col collapsed="false" customWidth="true" hidden="false" outlineLevel="0" max="69" min="69" style="0" width="8.28"/>
    <col collapsed="false" customWidth="true" hidden="false" outlineLevel="0" max="70" min="70" style="0" width="15.56"/>
    <col collapsed="false" customWidth="true" hidden="false" outlineLevel="0" max="71" min="71" style="0" width="12.28"/>
    <col collapsed="false" customWidth="true" hidden="false" outlineLevel="0" max="72" min="72" style="0" width="8.28"/>
    <col collapsed="false" customWidth="true" hidden="false" outlineLevel="0" max="73" min="73" style="0" width="15.56"/>
    <col collapsed="false" customWidth="true" hidden="false" outlineLevel="0" max="74" min="74" style="0" width="12.28"/>
    <col collapsed="false" customWidth="true" hidden="false" outlineLevel="0" max="75" min="75" style="0" width="8.28"/>
    <col collapsed="false" customWidth="true" hidden="false" outlineLevel="0" max="76" min="76" style="0" width="15.56"/>
    <col collapsed="false" customWidth="true" hidden="false" outlineLevel="0" max="77" min="77" style="0" width="12.28"/>
    <col collapsed="false" customWidth="true" hidden="false" outlineLevel="0" max="78" min="78" style="0" width="8.28"/>
    <col collapsed="false" customWidth="true" hidden="false" outlineLevel="0" max="79" min="79" style="0" width="15.56"/>
    <col collapsed="false" customWidth="true" hidden="false" outlineLevel="0" max="80" min="80" style="0" width="12.28"/>
    <col collapsed="false" customWidth="true" hidden="false" outlineLevel="0" max="81" min="81" style="0" width="8.28"/>
    <col collapsed="false" customWidth="true" hidden="false" outlineLevel="0" max="82" min="82" style="0" width="15.56"/>
    <col collapsed="false" customWidth="true" hidden="false" outlineLevel="0" max="83" min="83" style="0" width="12.28"/>
    <col collapsed="false" customWidth="true" hidden="false" outlineLevel="0" max="84" min="84" style="0" width="8.28"/>
    <col collapsed="false" customWidth="true" hidden="false" outlineLevel="0" max="85" min="85" style="0" width="15.56"/>
    <col collapsed="false" customWidth="true" hidden="false" outlineLevel="0" max="86" min="86" style="0" width="12.28"/>
    <col collapsed="false" customWidth="true" hidden="false" outlineLevel="0" max="87" min="87" style="0" width="8.28"/>
    <col collapsed="false" customWidth="true" hidden="false" outlineLevel="0" max="88" min="88" style="0" width="15.56"/>
    <col collapsed="false" customWidth="true" hidden="false" outlineLevel="0" max="89" min="89" style="0" width="12.28"/>
    <col collapsed="false" customWidth="true" hidden="false" outlineLevel="0" max="90" min="90" style="0" width="8.28"/>
    <col collapsed="false" customWidth="true" hidden="false" outlineLevel="0" max="91" min="91" style="0" width="15.56"/>
    <col collapsed="false" customWidth="true" hidden="false" outlineLevel="0" max="92" min="92" style="0" width="12.28"/>
    <col collapsed="false" customWidth="true" hidden="false" outlineLevel="0" max="93" min="93" style="0" width="8.28"/>
    <col collapsed="false" customWidth="true" hidden="false" outlineLevel="0" max="94" min="94" style="0" width="15.56"/>
    <col collapsed="false" customWidth="true" hidden="false" outlineLevel="0" max="95" min="95" style="0" width="12.28"/>
    <col collapsed="false" customWidth="true" hidden="false" outlineLevel="0" max="96" min="96" style="0" width="8.28"/>
    <col collapsed="false" customWidth="true" hidden="false" outlineLevel="0" max="97" min="97" style="0" width="15.56"/>
    <col collapsed="false" customWidth="true" hidden="false" outlineLevel="0" max="98" min="98" style="0" width="12.28"/>
    <col collapsed="false" customWidth="true" hidden="false" outlineLevel="0" max="99" min="99" style="0" width="8.28"/>
    <col collapsed="false" customWidth="true" hidden="false" outlineLevel="0" max="100" min="100" style="0" width="15.56"/>
    <col collapsed="false" customWidth="true" hidden="false" outlineLevel="0" max="101" min="101" style="0" width="12.28"/>
    <col collapsed="false" customWidth="true" hidden="false" outlineLevel="0" max="102" min="102" style="0" width="8.28"/>
    <col collapsed="false" customWidth="true" hidden="false" outlineLevel="0" max="103" min="103" style="0" width="15.56"/>
    <col collapsed="false" customWidth="true" hidden="false" outlineLevel="0" max="104" min="104" style="0" width="12.28"/>
    <col collapsed="false" customWidth="true" hidden="false" outlineLevel="0" max="105" min="105" style="0" width="8.28"/>
    <col collapsed="false" customWidth="true" hidden="false" outlineLevel="0" max="106" min="106" style="0" width="15.56"/>
    <col collapsed="false" customWidth="true" hidden="false" outlineLevel="0" max="107" min="107" style="0" width="12.28"/>
    <col collapsed="false" customWidth="true" hidden="false" outlineLevel="0" max="108" min="108" style="0" width="8.28"/>
    <col collapsed="false" customWidth="true" hidden="false" outlineLevel="0" max="109" min="109" style="0" width="15.56"/>
    <col collapsed="false" customWidth="true" hidden="false" outlineLevel="0" max="110" min="110" style="0" width="12.28"/>
    <col collapsed="false" customWidth="true" hidden="false" outlineLevel="0" max="111" min="111" style="0" width="8.28"/>
    <col collapsed="false" customWidth="true" hidden="false" outlineLevel="0" max="112" min="112" style="0" width="15.56"/>
    <col collapsed="false" customWidth="true" hidden="false" outlineLevel="0" max="113" min="113" style="0" width="12.28"/>
    <col collapsed="false" customWidth="true" hidden="false" outlineLevel="0" max="114" min="114" style="0" width="8.28"/>
    <col collapsed="false" customWidth="true" hidden="false" outlineLevel="0" max="115" min="115" style="0" width="15.56"/>
    <col collapsed="false" customWidth="true" hidden="false" outlineLevel="0" max="116" min="116" style="0" width="12.28"/>
    <col collapsed="false" customWidth="true" hidden="false" outlineLevel="0" max="117" min="117" style="0" width="8.28"/>
    <col collapsed="false" customWidth="true" hidden="false" outlineLevel="0" max="118" min="118" style="0" width="15.56"/>
    <col collapsed="false" customWidth="true" hidden="false" outlineLevel="0" max="119" min="119" style="0" width="12.28"/>
    <col collapsed="false" customWidth="true" hidden="false" outlineLevel="0" max="120" min="120" style="0" width="8.28"/>
    <col collapsed="false" customWidth="true" hidden="false" outlineLevel="0" max="121" min="121" style="0" width="15.56"/>
    <col collapsed="false" customWidth="true" hidden="false" outlineLevel="0" max="122" min="122" style="0" width="12.28"/>
    <col collapsed="false" customWidth="true" hidden="false" outlineLevel="0" max="123" min="123" style="0" width="8.28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</row>
    <row r="2" customFormat="false" ht="15" hidden="false" customHeight="false" outlineLevel="0" collapsed="false">
      <c r="A2" s="3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28"/>
      <c r="N2" s="28"/>
      <c r="O2" s="28"/>
      <c r="P2" s="28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</row>
    <row r="3" customFormat="false" ht="15" hidden="false" customHeight="false" outlineLevel="0" collapsed="false">
      <c r="A3" s="3"/>
      <c r="B3" s="4"/>
      <c r="C3" s="4"/>
      <c r="D3" s="4"/>
      <c r="E3" s="4"/>
      <c r="F3" s="5"/>
      <c r="G3" s="4"/>
      <c r="H3" s="4"/>
      <c r="I3" s="4"/>
      <c r="J3" s="4"/>
      <c r="K3" s="4"/>
      <c r="L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</row>
    <row r="4" customFormat="false" ht="12.75" hidden="false" customHeight="false" outlineLevel="0" collapsed="false">
      <c r="B4" s="6" t="s">
        <v>2</v>
      </c>
      <c r="C4" s="6"/>
      <c r="L4" s="29" t="n">
        <v>37257</v>
      </c>
      <c r="M4" s="29"/>
      <c r="N4" s="29"/>
      <c r="O4" s="29"/>
      <c r="P4" s="29"/>
      <c r="Q4" s="29"/>
      <c r="R4" s="29"/>
      <c r="S4" s="29" t="n">
        <v>37288</v>
      </c>
      <c r="T4" s="29"/>
      <c r="U4" s="29"/>
      <c r="V4" s="29" t="n">
        <v>37316</v>
      </c>
      <c r="W4" s="29"/>
      <c r="X4" s="29"/>
      <c r="Y4" s="29" t="n">
        <v>37347</v>
      </c>
      <c r="Z4" s="29"/>
      <c r="AA4" s="29"/>
      <c r="AB4" s="29" t="n">
        <v>37377</v>
      </c>
      <c r="AC4" s="29"/>
      <c r="AD4" s="29"/>
      <c r="AE4" s="29" t="n">
        <v>37408</v>
      </c>
      <c r="AF4" s="29"/>
      <c r="AG4" s="29"/>
      <c r="AH4" s="29" t="n">
        <v>37438</v>
      </c>
      <c r="AI4" s="29"/>
      <c r="AJ4" s="29"/>
      <c r="AK4" s="29" t="n">
        <v>37469</v>
      </c>
      <c r="AL4" s="29"/>
      <c r="AM4" s="29"/>
      <c r="AN4" s="29" t="n">
        <v>37500</v>
      </c>
      <c r="AO4" s="29"/>
      <c r="AP4" s="29"/>
      <c r="AQ4" s="29" t="n">
        <v>37530</v>
      </c>
      <c r="AR4" s="29"/>
      <c r="AS4" s="29"/>
      <c r="AT4" s="29" t="n">
        <v>37561</v>
      </c>
      <c r="AU4" s="29"/>
      <c r="AV4" s="29"/>
      <c r="AW4" s="29" t="n">
        <v>37591</v>
      </c>
      <c r="AX4" s="29"/>
      <c r="AY4" s="29"/>
      <c r="AZ4" s="29" t="n">
        <v>37622</v>
      </c>
      <c r="BA4" s="29"/>
      <c r="BB4" s="29"/>
      <c r="BC4" s="29" t="n">
        <v>37653</v>
      </c>
      <c r="BD4" s="29"/>
      <c r="BE4" s="29"/>
      <c r="BF4" s="29" t="n">
        <v>37681</v>
      </c>
      <c r="BG4" s="29"/>
      <c r="BH4" s="29"/>
      <c r="BI4" s="29" t="n">
        <v>37712</v>
      </c>
      <c r="BJ4" s="29"/>
      <c r="BK4" s="29"/>
      <c r="BL4" s="29" t="n">
        <v>37742</v>
      </c>
      <c r="BM4" s="29"/>
      <c r="BN4" s="29"/>
      <c r="BO4" s="29" t="n">
        <v>37773</v>
      </c>
      <c r="BP4" s="29"/>
      <c r="BQ4" s="29"/>
      <c r="BR4" s="29" t="n">
        <v>37803</v>
      </c>
      <c r="BS4" s="29"/>
      <c r="BT4" s="29"/>
      <c r="BU4" s="29" t="n">
        <v>37834</v>
      </c>
      <c r="BV4" s="29"/>
      <c r="BW4" s="29"/>
      <c r="BX4" s="29" t="n">
        <v>37865</v>
      </c>
      <c r="BY4" s="29"/>
      <c r="BZ4" s="29"/>
      <c r="CA4" s="29" t="n">
        <v>37895</v>
      </c>
      <c r="CB4" s="29"/>
      <c r="CC4" s="29"/>
      <c r="CD4" s="29" t="n">
        <v>37926</v>
      </c>
      <c r="CE4" s="29"/>
      <c r="CF4" s="29"/>
      <c r="CG4" s="29" t="n">
        <v>37956</v>
      </c>
      <c r="CH4" s="29"/>
      <c r="CI4" s="29"/>
      <c r="CJ4" s="29" t="n">
        <v>37987</v>
      </c>
      <c r="CK4" s="29"/>
      <c r="CL4" s="29"/>
      <c r="CM4" s="29" t="n">
        <v>38018</v>
      </c>
      <c r="CN4" s="29"/>
      <c r="CO4" s="29"/>
      <c r="CP4" s="29" t="n">
        <v>38047</v>
      </c>
      <c r="CQ4" s="29"/>
      <c r="CR4" s="29"/>
      <c r="CS4" s="29" t="n">
        <v>38078</v>
      </c>
      <c r="CT4" s="29"/>
      <c r="CU4" s="29"/>
      <c r="CV4" s="29" t="n">
        <v>38108</v>
      </c>
      <c r="CW4" s="29"/>
      <c r="CX4" s="29"/>
      <c r="CY4" s="29" t="n">
        <v>38139</v>
      </c>
      <c r="CZ4" s="29"/>
      <c r="DA4" s="29"/>
      <c r="DB4" s="29" t="n">
        <v>38169</v>
      </c>
      <c r="DC4" s="29"/>
      <c r="DD4" s="29"/>
      <c r="DE4" s="29" t="n">
        <v>38200</v>
      </c>
      <c r="DF4" s="29"/>
      <c r="DG4" s="29"/>
      <c r="DH4" s="29" t="n">
        <v>38231</v>
      </c>
      <c r="DI4" s="29"/>
      <c r="DJ4" s="29"/>
      <c r="DK4" s="29" t="n">
        <v>38261</v>
      </c>
      <c r="DL4" s="29"/>
      <c r="DM4" s="29"/>
      <c r="DN4" s="29" t="n">
        <v>38292</v>
      </c>
      <c r="DO4" s="29"/>
      <c r="DP4" s="29"/>
      <c r="DQ4" s="29" t="n">
        <v>38322</v>
      </c>
      <c r="DR4" s="29"/>
      <c r="DS4" s="29"/>
    </row>
    <row r="5" customFormat="false" ht="13.5" hidden="false" customHeight="false" outlineLevel="0" collapsed="false">
      <c r="A5" s="30"/>
      <c r="B5" s="12"/>
      <c r="C5" s="13"/>
      <c r="D5" s="30"/>
      <c r="E5" s="30"/>
      <c r="F5" s="30"/>
      <c r="G5" s="30" t="s">
        <v>30</v>
      </c>
      <c r="H5" s="30" t="s">
        <v>3</v>
      </c>
      <c r="I5" s="30" t="s">
        <v>31</v>
      </c>
      <c r="J5" s="31" t="s">
        <v>30</v>
      </c>
      <c r="K5" s="31" t="s">
        <v>30</v>
      </c>
      <c r="L5" s="32" t="s">
        <v>32</v>
      </c>
      <c r="M5" s="33" t="s">
        <v>33</v>
      </c>
      <c r="N5" s="34"/>
      <c r="O5" s="35" t="s">
        <v>34</v>
      </c>
      <c r="P5" s="34"/>
      <c r="Q5" s="33" t="s">
        <v>35</v>
      </c>
      <c r="R5" s="36" t="s">
        <v>36</v>
      </c>
      <c r="S5" s="32" t="s">
        <v>32</v>
      </c>
      <c r="T5" s="33" t="s">
        <v>35</v>
      </c>
      <c r="U5" s="36" t="s">
        <v>36</v>
      </c>
      <c r="V5" s="32" t="s">
        <v>32</v>
      </c>
      <c r="W5" s="33" t="s">
        <v>35</v>
      </c>
      <c r="X5" s="36" t="s">
        <v>36</v>
      </c>
      <c r="Y5" s="32" t="s">
        <v>32</v>
      </c>
      <c r="Z5" s="33" t="s">
        <v>35</v>
      </c>
      <c r="AA5" s="36" t="s">
        <v>36</v>
      </c>
      <c r="AB5" s="32" t="s">
        <v>32</v>
      </c>
      <c r="AC5" s="33" t="s">
        <v>35</v>
      </c>
      <c r="AD5" s="36" t="s">
        <v>36</v>
      </c>
      <c r="AE5" s="32" t="s">
        <v>32</v>
      </c>
      <c r="AF5" s="33" t="s">
        <v>35</v>
      </c>
      <c r="AG5" s="36" t="s">
        <v>36</v>
      </c>
      <c r="AH5" s="32" t="s">
        <v>32</v>
      </c>
      <c r="AI5" s="33" t="s">
        <v>35</v>
      </c>
      <c r="AJ5" s="36" t="s">
        <v>36</v>
      </c>
      <c r="AK5" s="32" t="s">
        <v>32</v>
      </c>
      <c r="AL5" s="33" t="s">
        <v>35</v>
      </c>
      <c r="AM5" s="36" t="s">
        <v>36</v>
      </c>
      <c r="AN5" s="32" t="s">
        <v>32</v>
      </c>
      <c r="AO5" s="33" t="s">
        <v>35</v>
      </c>
      <c r="AP5" s="36" t="s">
        <v>36</v>
      </c>
      <c r="AQ5" s="32" t="s">
        <v>32</v>
      </c>
      <c r="AR5" s="33" t="s">
        <v>35</v>
      </c>
      <c r="AS5" s="36" t="s">
        <v>36</v>
      </c>
      <c r="AT5" s="32" t="s">
        <v>32</v>
      </c>
      <c r="AU5" s="33" t="s">
        <v>35</v>
      </c>
      <c r="AV5" s="36" t="s">
        <v>36</v>
      </c>
      <c r="AW5" s="32" t="s">
        <v>32</v>
      </c>
      <c r="AX5" s="33" t="s">
        <v>35</v>
      </c>
      <c r="AY5" s="36" t="s">
        <v>36</v>
      </c>
      <c r="AZ5" s="32" t="s">
        <v>32</v>
      </c>
      <c r="BA5" s="33" t="s">
        <v>35</v>
      </c>
      <c r="BB5" s="36" t="s">
        <v>36</v>
      </c>
      <c r="BC5" s="32" t="s">
        <v>32</v>
      </c>
      <c r="BD5" s="33" t="s">
        <v>35</v>
      </c>
      <c r="BE5" s="36" t="s">
        <v>36</v>
      </c>
      <c r="BF5" s="32" t="s">
        <v>32</v>
      </c>
      <c r="BG5" s="33" t="s">
        <v>35</v>
      </c>
      <c r="BH5" s="36" t="s">
        <v>36</v>
      </c>
      <c r="BI5" s="32" t="s">
        <v>32</v>
      </c>
      <c r="BJ5" s="33" t="s">
        <v>35</v>
      </c>
      <c r="BK5" s="36" t="s">
        <v>36</v>
      </c>
      <c r="BL5" s="32" t="s">
        <v>32</v>
      </c>
      <c r="BM5" s="33" t="s">
        <v>35</v>
      </c>
      <c r="BN5" s="36" t="s">
        <v>36</v>
      </c>
      <c r="BO5" s="32" t="s">
        <v>32</v>
      </c>
      <c r="BP5" s="33" t="s">
        <v>35</v>
      </c>
      <c r="BQ5" s="36" t="s">
        <v>36</v>
      </c>
      <c r="BR5" s="32" t="s">
        <v>32</v>
      </c>
      <c r="BS5" s="33" t="s">
        <v>35</v>
      </c>
      <c r="BT5" s="36" t="s">
        <v>36</v>
      </c>
      <c r="BU5" s="32" t="s">
        <v>32</v>
      </c>
      <c r="BV5" s="33" t="s">
        <v>35</v>
      </c>
      <c r="BW5" s="36" t="s">
        <v>36</v>
      </c>
      <c r="BX5" s="32" t="s">
        <v>32</v>
      </c>
      <c r="BY5" s="33" t="s">
        <v>35</v>
      </c>
      <c r="BZ5" s="36" t="s">
        <v>36</v>
      </c>
      <c r="CA5" s="32" t="s">
        <v>32</v>
      </c>
      <c r="CB5" s="33" t="s">
        <v>35</v>
      </c>
      <c r="CC5" s="36" t="s">
        <v>36</v>
      </c>
      <c r="CD5" s="32" t="s">
        <v>32</v>
      </c>
      <c r="CE5" s="33" t="s">
        <v>35</v>
      </c>
      <c r="CF5" s="36" t="s">
        <v>36</v>
      </c>
      <c r="CG5" s="32" t="s">
        <v>32</v>
      </c>
      <c r="CH5" s="33" t="s">
        <v>35</v>
      </c>
      <c r="CI5" s="36" t="s">
        <v>36</v>
      </c>
      <c r="CJ5" s="32" t="s">
        <v>32</v>
      </c>
      <c r="CK5" s="33" t="s">
        <v>35</v>
      </c>
      <c r="CL5" s="36" t="s">
        <v>36</v>
      </c>
      <c r="CM5" s="32" t="s">
        <v>32</v>
      </c>
      <c r="CN5" s="33" t="s">
        <v>35</v>
      </c>
      <c r="CO5" s="36" t="s">
        <v>36</v>
      </c>
      <c r="CP5" s="32" t="s">
        <v>32</v>
      </c>
      <c r="CQ5" s="33" t="s">
        <v>35</v>
      </c>
      <c r="CR5" s="36" t="s">
        <v>36</v>
      </c>
      <c r="CS5" s="32" t="s">
        <v>32</v>
      </c>
      <c r="CT5" s="33" t="s">
        <v>35</v>
      </c>
      <c r="CU5" s="36" t="s">
        <v>36</v>
      </c>
      <c r="CV5" s="32" t="s">
        <v>32</v>
      </c>
      <c r="CW5" s="33" t="s">
        <v>35</v>
      </c>
      <c r="CX5" s="36" t="s">
        <v>36</v>
      </c>
      <c r="CY5" s="32" t="s">
        <v>32</v>
      </c>
      <c r="CZ5" s="33" t="s">
        <v>35</v>
      </c>
      <c r="DA5" s="36" t="s">
        <v>36</v>
      </c>
      <c r="DB5" s="32" t="s">
        <v>32</v>
      </c>
      <c r="DC5" s="33" t="s">
        <v>35</v>
      </c>
      <c r="DD5" s="36" t="s">
        <v>36</v>
      </c>
      <c r="DE5" s="32" t="s">
        <v>32</v>
      </c>
      <c r="DF5" s="33" t="s">
        <v>35</v>
      </c>
      <c r="DG5" s="36" t="s">
        <v>36</v>
      </c>
      <c r="DH5" s="32" t="s">
        <v>32</v>
      </c>
      <c r="DI5" s="33" t="s">
        <v>35</v>
      </c>
      <c r="DJ5" s="36" t="s">
        <v>36</v>
      </c>
      <c r="DK5" s="32" t="s">
        <v>32</v>
      </c>
      <c r="DL5" s="33" t="s">
        <v>35</v>
      </c>
      <c r="DM5" s="36" t="s">
        <v>36</v>
      </c>
      <c r="DN5" s="32" t="s">
        <v>32</v>
      </c>
      <c r="DO5" s="33" t="s">
        <v>35</v>
      </c>
      <c r="DP5" s="36" t="s">
        <v>36</v>
      </c>
      <c r="DQ5" s="32" t="s">
        <v>32</v>
      </c>
      <c r="DR5" s="33" t="s">
        <v>35</v>
      </c>
      <c r="DS5" s="36" t="s">
        <v>36</v>
      </c>
    </row>
    <row r="6" customFormat="false" ht="12.75" hidden="false" customHeight="false" outlineLevel="0" collapsed="false">
      <c r="A6" s="19" t="s">
        <v>5</v>
      </c>
      <c r="B6" s="19" t="s">
        <v>6</v>
      </c>
      <c r="C6" s="19" t="s">
        <v>7</v>
      </c>
      <c r="D6" s="19" t="s">
        <v>37</v>
      </c>
      <c r="E6" s="19" t="s">
        <v>38</v>
      </c>
      <c r="F6" s="19" t="s">
        <v>39</v>
      </c>
      <c r="G6" s="19" t="s">
        <v>40</v>
      </c>
      <c r="H6" s="19" t="s">
        <v>8</v>
      </c>
      <c r="I6" s="19" t="s">
        <v>8</v>
      </c>
      <c r="J6" s="37" t="s">
        <v>41</v>
      </c>
      <c r="K6" s="37" t="s">
        <v>42</v>
      </c>
      <c r="L6" s="38" t="s">
        <v>43</v>
      </c>
      <c r="M6" s="39" t="s">
        <v>44</v>
      </c>
      <c r="N6" s="39" t="s">
        <v>45</v>
      </c>
      <c r="O6" s="39" t="s">
        <v>46</v>
      </c>
      <c r="P6" s="39" t="s">
        <v>47</v>
      </c>
      <c r="Q6" s="39" t="s">
        <v>44</v>
      </c>
      <c r="R6" s="40" t="s">
        <v>48</v>
      </c>
      <c r="S6" s="38" t="s">
        <v>43</v>
      </c>
      <c r="T6" s="39" t="s">
        <v>44</v>
      </c>
      <c r="U6" s="40" t="s">
        <v>48</v>
      </c>
      <c r="V6" s="38" t="s">
        <v>43</v>
      </c>
      <c r="W6" s="39" t="s">
        <v>44</v>
      </c>
      <c r="X6" s="40" t="s">
        <v>48</v>
      </c>
      <c r="Y6" s="38" t="s">
        <v>43</v>
      </c>
      <c r="Z6" s="39" t="s">
        <v>44</v>
      </c>
      <c r="AA6" s="40" t="s">
        <v>48</v>
      </c>
      <c r="AB6" s="38" t="s">
        <v>43</v>
      </c>
      <c r="AC6" s="39" t="s">
        <v>44</v>
      </c>
      <c r="AD6" s="40" t="s">
        <v>48</v>
      </c>
      <c r="AE6" s="38" t="s">
        <v>43</v>
      </c>
      <c r="AF6" s="39" t="s">
        <v>44</v>
      </c>
      <c r="AG6" s="40" t="s">
        <v>48</v>
      </c>
      <c r="AH6" s="38" t="s">
        <v>43</v>
      </c>
      <c r="AI6" s="39" t="s">
        <v>44</v>
      </c>
      <c r="AJ6" s="40" t="s">
        <v>48</v>
      </c>
      <c r="AK6" s="38" t="s">
        <v>43</v>
      </c>
      <c r="AL6" s="39" t="s">
        <v>44</v>
      </c>
      <c r="AM6" s="40" t="s">
        <v>48</v>
      </c>
      <c r="AN6" s="38" t="s">
        <v>43</v>
      </c>
      <c r="AO6" s="39" t="s">
        <v>44</v>
      </c>
      <c r="AP6" s="40" t="s">
        <v>48</v>
      </c>
      <c r="AQ6" s="38" t="s">
        <v>43</v>
      </c>
      <c r="AR6" s="39" t="s">
        <v>44</v>
      </c>
      <c r="AS6" s="40" t="s">
        <v>48</v>
      </c>
      <c r="AT6" s="38" t="s">
        <v>43</v>
      </c>
      <c r="AU6" s="39" t="s">
        <v>44</v>
      </c>
      <c r="AV6" s="40" t="s">
        <v>48</v>
      </c>
      <c r="AW6" s="38" t="s">
        <v>43</v>
      </c>
      <c r="AX6" s="39" t="s">
        <v>44</v>
      </c>
      <c r="AY6" s="40" t="s">
        <v>48</v>
      </c>
      <c r="AZ6" s="38" t="s">
        <v>43</v>
      </c>
      <c r="BA6" s="39" t="s">
        <v>44</v>
      </c>
      <c r="BB6" s="40" t="s">
        <v>48</v>
      </c>
      <c r="BC6" s="38" t="s">
        <v>43</v>
      </c>
      <c r="BD6" s="39" t="s">
        <v>44</v>
      </c>
      <c r="BE6" s="40" t="s">
        <v>48</v>
      </c>
      <c r="BF6" s="38" t="s">
        <v>43</v>
      </c>
      <c r="BG6" s="39" t="s">
        <v>44</v>
      </c>
      <c r="BH6" s="40" t="s">
        <v>48</v>
      </c>
      <c r="BI6" s="38" t="s">
        <v>43</v>
      </c>
      <c r="BJ6" s="39" t="s">
        <v>44</v>
      </c>
      <c r="BK6" s="40" t="s">
        <v>48</v>
      </c>
      <c r="BL6" s="38" t="s">
        <v>43</v>
      </c>
      <c r="BM6" s="39" t="s">
        <v>44</v>
      </c>
      <c r="BN6" s="40" t="s">
        <v>48</v>
      </c>
      <c r="BO6" s="38" t="s">
        <v>43</v>
      </c>
      <c r="BP6" s="39" t="s">
        <v>44</v>
      </c>
      <c r="BQ6" s="40" t="s">
        <v>48</v>
      </c>
      <c r="BR6" s="38" t="s">
        <v>43</v>
      </c>
      <c r="BS6" s="39" t="s">
        <v>44</v>
      </c>
      <c r="BT6" s="40" t="s">
        <v>48</v>
      </c>
      <c r="BU6" s="38" t="s">
        <v>43</v>
      </c>
      <c r="BV6" s="39" t="s">
        <v>44</v>
      </c>
      <c r="BW6" s="40" t="s">
        <v>48</v>
      </c>
      <c r="BX6" s="38" t="s">
        <v>43</v>
      </c>
      <c r="BY6" s="39" t="s">
        <v>44</v>
      </c>
      <c r="BZ6" s="40" t="s">
        <v>48</v>
      </c>
      <c r="CA6" s="38" t="s">
        <v>43</v>
      </c>
      <c r="CB6" s="39" t="s">
        <v>44</v>
      </c>
      <c r="CC6" s="40" t="s">
        <v>48</v>
      </c>
      <c r="CD6" s="38" t="s">
        <v>43</v>
      </c>
      <c r="CE6" s="39" t="s">
        <v>44</v>
      </c>
      <c r="CF6" s="40" t="s">
        <v>48</v>
      </c>
      <c r="CG6" s="38" t="s">
        <v>43</v>
      </c>
      <c r="CH6" s="39" t="s">
        <v>44</v>
      </c>
      <c r="CI6" s="40" t="s">
        <v>48</v>
      </c>
      <c r="CJ6" s="38" t="s">
        <v>43</v>
      </c>
      <c r="CK6" s="39" t="s">
        <v>44</v>
      </c>
      <c r="CL6" s="40" t="s">
        <v>48</v>
      </c>
      <c r="CM6" s="38" t="s">
        <v>43</v>
      </c>
      <c r="CN6" s="39" t="s">
        <v>44</v>
      </c>
      <c r="CO6" s="40" t="s">
        <v>48</v>
      </c>
      <c r="CP6" s="38" t="s">
        <v>43</v>
      </c>
      <c r="CQ6" s="39" t="s">
        <v>44</v>
      </c>
      <c r="CR6" s="40" t="s">
        <v>48</v>
      </c>
      <c r="CS6" s="38" t="s">
        <v>43</v>
      </c>
      <c r="CT6" s="39" t="s">
        <v>44</v>
      </c>
      <c r="CU6" s="40" t="s">
        <v>48</v>
      </c>
      <c r="CV6" s="38" t="s">
        <v>43</v>
      </c>
      <c r="CW6" s="39" t="s">
        <v>44</v>
      </c>
      <c r="CX6" s="40" t="s">
        <v>48</v>
      </c>
      <c r="CY6" s="38" t="s">
        <v>43</v>
      </c>
      <c r="CZ6" s="39" t="s">
        <v>44</v>
      </c>
      <c r="DA6" s="40" t="s">
        <v>48</v>
      </c>
      <c r="DB6" s="38" t="s">
        <v>43</v>
      </c>
      <c r="DC6" s="39" t="s">
        <v>44</v>
      </c>
      <c r="DD6" s="40" t="s">
        <v>48</v>
      </c>
      <c r="DE6" s="38" t="s">
        <v>43</v>
      </c>
      <c r="DF6" s="39" t="s">
        <v>44</v>
      </c>
      <c r="DG6" s="40" t="s">
        <v>48</v>
      </c>
      <c r="DH6" s="38" t="s">
        <v>43</v>
      </c>
      <c r="DI6" s="39" t="s">
        <v>44</v>
      </c>
      <c r="DJ6" s="40" t="s">
        <v>48</v>
      </c>
      <c r="DK6" s="38" t="s">
        <v>43</v>
      </c>
      <c r="DL6" s="39" t="s">
        <v>44</v>
      </c>
      <c r="DM6" s="40" t="s">
        <v>48</v>
      </c>
      <c r="DN6" s="38" t="s">
        <v>43</v>
      </c>
      <c r="DO6" s="39" t="s">
        <v>44</v>
      </c>
      <c r="DP6" s="40" t="s">
        <v>48</v>
      </c>
      <c r="DQ6" s="38" t="s">
        <v>43</v>
      </c>
      <c r="DR6" s="39" t="s">
        <v>44</v>
      </c>
      <c r="DS6" s="40" t="s">
        <v>48</v>
      </c>
    </row>
    <row r="7" customFormat="false" ht="12.75" hidden="false" customHeight="false" outlineLevel="0" collapsed="false">
      <c r="A7" s="19"/>
      <c r="B7" s="19"/>
      <c r="C7" s="19"/>
      <c r="D7" s="19"/>
      <c r="E7" s="19"/>
      <c r="F7" s="19"/>
      <c r="G7" s="19"/>
      <c r="H7" s="19"/>
      <c r="I7" s="19"/>
      <c r="J7" s="37"/>
      <c r="K7" s="37"/>
      <c r="M7" s="39"/>
      <c r="N7" s="39"/>
      <c r="O7" s="39"/>
      <c r="P7" s="39"/>
    </row>
    <row r="8" customFormat="false" ht="12.75" hidden="false" customHeight="false" outlineLevel="0" collapsed="false">
      <c r="A8" s="0" t="s">
        <v>13</v>
      </c>
      <c r="B8" s="0" t="s">
        <v>14</v>
      </c>
      <c r="C8" s="0" t="s">
        <v>14</v>
      </c>
      <c r="D8" s="0" t="n">
        <v>500154</v>
      </c>
      <c r="E8" s="0" t="n">
        <v>58646</v>
      </c>
      <c r="F8" s="0" t="s">
        <v>49</v>
      </c>
      <c r="G8" s="0" t="n">
        <v>24198</v>
      </c>
      <c r="H8" s="0" t="s">
        <v>15</v>
      </c>
      <c r="I8" s="0" t="s">
        <v>16</v>
      </c>
      <c r="J8" s="27" t="n">
        <v>34851</v>
      </c>
      <c r="K8" s="27" t="n">
        <v>37590</v>
      </c>
      <c r="L8" s="0" t="n">
        <v>35714</v>
      </c>
      <c r="M8" s="0" t="n">
        <v>0.104</v>
      </c>
      <c r="N8" s="0" t="n">
        <v>0</v>
      </c>
      <c r="O8" s="0" t="n">
        <v>0</v>
      </c>
      <c r="P8" s="0" t="n">
        <v>0</v>
      </c>
      <c r="Q8" s="0" t="n">
        <v>0.104</v>
      </c>
      <c r="R8" s="0" t="n">
        <v>115141.936</v>
      </c>
      <c r="S8" s="0" t="n">
        <v>35714</v>
      </c>
      <c r="T8" s="0" t="n">
        <v>0.104</v>
      </c>
      <c r="U8" s="0" t="n">
        <v>103999.168</v>
      </c>
      <c r="V8" s="0" t="n">
        <v>35714</v>
      </c>
      <c r="W8" s="0" t="n">
        <v>0.104</v>
      </c>
      <c r="X8" s="0" t="n">
        <v>115141.936</v>
      </c>
      <c r="Y8" s="0" t="n">
        <v>35714</v>
      </c>
      <c r="Z8" s="0" t="n">
        <v>0.104</v>
      </c>
      <c r="AA8" s="0" t="n">
        <v>111427.68</v>
      </c>
      <c r="AB8" s="0" t="n">
        <v>35714</v>
      </c>
      <c r="AC8" s="0" t="n">
        <v>0.104</v>
      </c>
      <c r="AD8" s="0" t="n">
        <v>115141.936</v>
      </c>
      <c r="AE8" s="0" t="n">
        <v>35714</v>
      </c>
      <c r="AF8" s="0" t="n">
        <v>0.104</v>
      </c>
      <c r="AG8" s="0" t="n">
        <v>111427.68</v>
      </c>
      <c r="AH8" s="0" t="n">
        <v>35714</v>
      </c>
      <c r="AI8" s="0" t="n">
        <v>0.104</v>
      </c>
      <c r="AJ8" s="0" t="n">
        <v>115141.936</v>
      </c>
      <c r="AK8" s="0" t="n">
        <v>35714</v>
      </c>
      <c r="AL8" s="0" t="n">
        <v>0.104</v>
      </c>
      <c r="AM8" s="0" t="n">
        <v>115141.936</v>
      </c>
      <c r="AN8" s="0" t="n">
        <v>35714</v>
      </c>
      <c r="AO8" s="0" t="n">
        <v>0.104</v>
      </c>
      <c r="AP8" s="0" t="n">
        <v>111427.68</v>
      </c>
      <c r="AQ8" s="0" t="n">
        <v>35714</v>
      </c>
      <c r="AR8" s="0" t="n">
        <v>0.104</v>
      </c>
      <c r="AS8" s="0" t="n">
        <v>115141.936</v>
      </c>
      <c r="AT8" s="0" t="n">
        <v>35714</v>
      </c>
      <c r="AU8" s="0" t="n">
        <v>0.104</v>
      </c>
      <c r="AV8" s="0" t="n">
        <v>111427.68</v>
      </c>
      <c r="AW8" s="0" t="n">
        <v>0</v>
      </c>
      <c r="AX8" s="0" t="n">
        <v>0</v>
      </c>
      <c r="AY8" s="0" t="n">
        <v>0</v>
      </c>
      <c r="AZ8" s="0" t="n">
        <v>0</v>
      </c>
      <c r="BA8" s="0" t="n">
        <v>0</v>
      </c>
      <c r="BB8" s="0" t="n">
        <v>0</v>
      </c>
      <c r="BC8" s="0" t="n">
        <v>0</v>
      </c>
      <c r="BD8" s="0" t="n">
        <v>0</v>
      </c>
      <c r="BE8" s="0" t="n">
        <v>0</v>
      </c>
      <c r="BF8" s="0" t="n">
        <v>0</v>
      </c>
      <c r="BG8" s="0" t="n">
        <v>0</v>
      </c>
      <c r="BH8" s="0" t="n">
        <v>0</v>
      </c>
      <c r="BI8" s="0" t="n">
        <v>0</v>
      </c>
      <c r="BJ8" s="0" t="n">
        <v>0</v>
      </c>
      <c r="BK8" s="0" t="n">
        <v>0</v>
      </c>
      <c r="BL8" s="0" t="n">
        <v>0</v>
      </c>
      <c r="BM8" s="0" t="n">
        <v>0</v>
      </c>
      <c r="BN8" s="0" t="n">
        <v>0</v>
      </c>
      <c r="BO8" s="0" t="n">
        <v>0</v>
      </c>
      <c r="BP8" s="0" t="n">
        <v>0</v>
      </c>
      <c r="BQ8" s="0" t="n">
        <v>0</v>
      </c>
      <c r="BR8" s="0" t="n">
        <v>0</v>
      </c>
      <c r="BS8" s="0" t="n">
        <v>0</v>
      </c>
      <c r="BT8" s="0" t="n">
        <v>0</v>
      </c>
      <c r="BU8" s="0" t="n">
        <v>0</v>
      </c>
      <c r="BV8" s="0" t="n">
        <v>0</v>
      </c>
      <c r="BW8" s="0" t="n">
        <v>0</v>
      </c>
      <c r="BX8" s="0" t="n">
        <v>0</v>
      </c>
      <c r="BY8" s="0" t="n">
        <v>0</v>
      </c>
      <c r="BZ8" s="0" t="n">
        <v>0</v>
      </c>
      <c r="CA8" s="0" t="n">
        <v>0</v>
      </c>
      <c r="CB8" s="0" t="n">
        <v>0</v>
      </c>
      <c r="CC8" s="0" t="n">
        <v>0</v>
      </c>
      <c r="CD8" s="0" t="n">
        <v>0</v>
      </c>
      <c r="CE8" s="0" t="n">
        <v>0</v>
      </c>
      <c r="CF8" s="0" t="n">
        <v>0</v>
      </c>
      <c r="CG8" s="0" t="n">
        <v>0</v>
      </c>
      <c r="CH8" s="0" t="n">
        <v>0</v>
      </c>
      <c r="CI8" s="0" t="n">
        <v>0</v>
      </c>
      <c r="CJ8" s="0" t="n">
        <v>0</v>
      </c>
      <c r="CK8" s="0" t="n">
        <v>0</v>
      </c>
      <c r="CL8" s="0" t="n">
        <v>0</v>
      </c>
      <c r="CM8" s="0" t="n">
        <v>0</v>
      </c>
      <c r="CN8" s="0" t="n">
        <v>0</v>
      </c>
      <c r="CO8" s="0" t="n">
        <v>0</v>
      </c>
      <c r="CP8" s="0" t="n">
        <v>0</v>
      </c>
      <c r="CQ8" s="0" t="n">
        <v>0</v>
      </c>
      <c r="CR8" s="0" t="n">
        <v>0</v>
      </c>
      <c r="CS8" s="0" t="n">
        <v>0</v>
      </c>
      <c r="CT8" s="0" t="n">
        <v>0</v>
      </c>
      <c r="CU8" s="0" t="n">
        <v>0</v>
      </c>
      <c r="CV8" s="0" t="n">
        <v>0</v>
      </c>
      <c r="CW8" s="0" t="n">
        <v>0</v>
      </c>
      <c r="CX8" s="0" t="n">
        <v>0</v>
      </c>
      <c r="CY8" s="0" t="n">
        <v>0</v>
      </c>
      <c r="CZ8" s="0" t="n">
        <v>0</v>
      </c>
      <c r="DA8" s="0" t="n">
        <v>0</v>
      </c>
      <c r="DB8" s="0" t="n">
        <v>0</v>
      </c>
      <c r="DC8" s="0" t="n">
        <v>0</v>
      </c>
      <c r="DD8" s="0" t="n">
        <v>0</v>
      </c>
      <c r="DE8" s="0" t="n">
        <v>0</v>
      </c>
      <c r="DF8" s="0" t="n">
        <v>0</v>
      </c>
      <c r="DG8" s="0" t="n">
        <v>0</v>
      </c>
      <c r="DH8" s="0" t="n">
        <v>0</v>
      </c>
      <c r="DI8" s="0" t="n">
        <v>0</v>
      </c>
      <c r="DJ8" s="0" t="n">
        <v>0</v>
      </c>
      <c r="DK8" s="0" t="n">
        <v>0</v>
      </c>
      <c r="DL8" s="0" t="n">
        <v>0</v>
      </c>
      <c r="DM8" s="0" t="n">
        <v>0</v>
      </c>
      <c r="DN8" s="0" t="n">
        <v>0</v>
      </c>
      <c r="DO8" s="0" t="n">
        <v>0</v>
      </c>
      <c r="DP8" s="0" t="n">
        <v>0</v>
      </c>
      <c r="DQ8" s="0" t="n">
        <v>0</v>
      </c>
      <c r="DR8" s="0" t="n">
        <v>0</v>
      </c>
      <c r="DS8" s="0" t="n">
        <v>0</v>
      </c>
    </row>
    <row r="9" customFormat="false" ht="12.75" hidden="false" customHeight="false" outlineLevel="0" collapsed="false">
      <c r="A9" s="0" t="s">
        <v>13</v>
      </c>
      <c r="B9" s="0" t="s">
        <v>14</v>
      </c>
      <c r="C9" s="0" t="s">
        <v>14</v>
      </c>
      <c r="D9" s="0" t="n">
        <v>13199</v>
      </c>
      <c r="E9" s="0" t="n">
        <v>58649</v>
      </c>
      <c r="F9" s="0" t="s">
        <v>50</v>
      </c>
      <c r="G9" s="0" t="n">
        <v>24754</v>
      </c>
      <c r="H9" s="0" t="s">
        <v>15</v>
      </c>
      <c r="I9" s="0" t="s">
        <v>16</v>
      </c>
      <c r="J9" s="27" t="n">
        <v>35186</v>
      </c>
      <c r="K9" s="27" t="n">
        <v>38472</v>
      </c>
      <c r="L9" s="0" t="n">
        <v>1000</v>
      </c>
      <c r="M9" s="0" t="n">
        <v>0.1</v>
      </c>
      <c r="N9" s="0" t="n">
        <v>0</v>
      </c>
      <c r="O9" s="0" t="n">
        <v>0</v>
      </c>
      <c r="P9" s="0" t="n">
        <v>0</v>
      </c>
      <c r="Q9" s="0" t="n">
        <v>0.1</v>
      </c>
      <c r="R9" s="0" t="n">
        <v>3100</v>
      </c>
      <c r="S9" s="0" t="n">
        <v>1000</v>
      </c>
      <c r="T9" s="0" t="n">
        <v>0.1</v>
      </c>
      <c r="U9" s="0" t="n">
        <v>2800</v>
      </c>
      <c r="V9" s="0" t="n">
        <v>1000</v>
      </c>
      <c r="W9" s="0" t="n">
        <v>0.1</v>
      </c>
      <c r="X9" s="0" t="n">
        <v>3100</v>
      </c>
      <c r="Y9" s="0" t="n">
        <v>1000</v>
      </c>
      <c r="Z9" s="0" t="n">
        <v>0.1</v>
      </c>
      <c r="AA9" s="0" t="n">
        <v>3000</v>
      </c>
      <c r="AB9" s="0" t="n">
        <v>1000</v>
      </c>
      <c r="AC9" s="0" t="n">
        <v>0.1</v>
      </c>
      <c r="AD9" s="0" t="n">
        <v>3100</v>
      </c>
      <c r="AE9" s="0" t="n">
        <v>1000</v>
      </c>
      <c r="AF9" s="0" t="n">
        <v>0.1</v>
      </c>
      <c r="AG9" s="0" t="n">
        <v>3000</v>
      </c>
      <c r="AH9" s="0" t="n">
        <v>1000</v>
      </c>
      <c r="AI9" s="0" t="n">
        <v>0.1</v>
      </c>
      <c r="AJ9" s="0" t="n">
        <v>3100</v>
      </c>
      <c r="AK9" s="0" t="n">
        <v>1000</v>
      </c>
      <c r="AL9" s="0" t="n">
        <v>0.1</v>
      </c>
      <c r="AM9" s="0" t="n">
        <v>3100</v>
      </c>
      <c r="AN9" s="0" t="n">
        <v>1000</v>
      </c>
      <c r="AO9" s="0" t="n">
        <v>0.1</v>
      </c>
      <c r="AP9" s="0" t="n">
        <v>3000</v>
      </c>
      <c r="AQ9" s="0" t="n">
        <v>1000</v>
      </c>
      <c r="AR9" s="0" t="n">
        <v>0.1</v>
      </c>
      <c r="AS9" s="0" t="n">
        <v>3100</v>
      </c>
      <c r="AT9" s="0" t="n">
        <v>1000</v>
      </c>
      <c r="AU9" s="0" t="n">
        <v>0.1</v>
      </c>
      <c r="AV9" s="0" t="n">
        <v>3000</v>
      </c>
      <c r="AW9" s="0" t="n">
        <v>1000</v>
      </c>
      <c r="AX9" s="0" t="n">
        <v>0.1</v>
      </c>
      <c r="AY9" s="0" t="n">
        <v>3100</v>
      </c>
      <c r="AZ9" s="0" t="n">
        <v>0</v>
      </c>
      <c r="BA9" s="0" t="n">
        <v>0</v>
      </c>
      <c r="BB9" s="0" t="n">
        <v>0</v>
      </c>
      <c r="BC9" s="0" t="n">
        <v>0</v>
      </c>
      <c r="BD9" s="0" t="n">
        <v>0</v>
      </c>
      <c r="BE9" s="0" t="n">
        <v>0</v>
      </c>
      <c r="BF9" s="0" t="n">
        <v>0</v>
      </c>
      <c r="BG9" s="0" t="n">
        <v>0</v>
      </c>
      <c r="BH9" s="0" t="n">
        <v>0</v>
      </c>
      <c r="BI9" s="0" t="n">
        <v>0</v>
      </c>
      <c r="BJ9" s="0" t="n">
        <v>0</v>
      </c>
      <c r="BK9" s="0" t="n">
        <v>0</v>
      </c>
      <c r="BL9" s="0" t="n">
        <v>0</v>
      </c>
      <c r="BM9" s="0" t="n">
        <v>0</v>
      </c>
      <c r="BN9" s="0" t="n">
        <v>0</v>
      </c>
      <c r="BO9" s="0" t="n">
        <v>0</v>
      </c>
      <c r="BP9" s="0" t="n">
        <v>0</v>
      </c>
      <c r="BQ9" s="0" t="n">
        <v>0</v>
      </c>
      <c r="BR9" s="0" t="n">
        <v>0</v>
      </c>
      <c r="BS9" s="0" t="n">
        <v>0</v>
      </c>
      <c r="BT9" s="0" t="n">
        <v>0</v>
      </c>
      <c r="BU9" s="0" t="n">
        <v>0</v>
      </c>
      <c r="BV9" s="0" t="n">
        <v>0</v>
      </c>
      <c r="BW9" s="0" t="n">
        <v>0</v>
      </c>
      <c r="BX9" s="0" t="n">
        <v>0</v>
      </c>
      <c r="BY9" s="0" t="n">
        <v>0</v>
      </c>
      <c r="BZ9" s="0" t="n">
        <v>0</v>
      </c>
      <c r="CA9" s="0" t="n">
        <v>0</v>
      </c>
      <c r="CB9" s="0" t="n">
        <v>0</v>
      </c>
      <c r="CC9" s="0" t="n">
        <v>0</v>
      </c>
      <c r="CD9" s="0" t="n">
        <v>0</v>
      </c>
      <c r="CE9" s="0" t="n">
        <v>0</v>
      </c>
      <c r="CF9" s="0" t="n">
        <v>0</v>
      </c>
      <c r="CG9" s="0" t="n">
        <v>0</v>
      </c>
      <c r="CH9" s="0" t="n">
        <v>0</v>
      </c>
      <c r="CI9" s="0" t="n">
        <v>0</v>
      </c>
      <c r="CJ9" s="0" t="n">
        <v>0</v>
      </c>
      <c r="CK9" s="0" t="n">
        <v>0</v>
      </c>
      <c r="CL9" s="0" t="n">
        <v>0</v>
      </c>
      <c r="CM9" s="0" t="n">
        <v>0</v>
      </c>
      <c r="CN9" s="0" t="n">
        <v>0</v>
      </c>
      <c r="CO9" s="0" t="n">
        <v>0</v>
      </c>
      <c r="CP9" s="0" t="n">
        <v>0</v>
      </c>
      <c r="CQ9" s="0" t="n">
        <v>0</v>
      </c>
      <c r="CR9" s="0" t="n">
        <v>0</v>
      </c>
      <c r="CS9" s="0" t="n">
        <v>0</v>
      </c>
      <c r="CT9" s="0" t="n">
        <v>0</v>
      </c>
      <c r="CU9" s="0" t="n">
        <v>0</v>
      </c>
      <c r="CV9" s="0" t="n">
        <v>0</v>
      </c>
      <c r="CW9" s="0" t="n">
        <v>0</v>
      </c>
      <c r="CX9" s="0" t="n">
        <v>0</v>
      </c>
      <c r="CY9" s="0" t="n">
        <v>0</v>
      </c>
      <c r="CZ9" s="0" t="n">
        <v>0</v>
      </c>
      <c r="DA9" s="0" t="n">
        <v>0</v>
      </c>
      <c r="DB9" s="0" t="n">
        <v>0</v>
      </c>
      <c r="DC9" s="0" t="n">
        <v>0</v>
      </c>
      <c r="DD9" s="0" t="n">
        <v>0</v>
      </c>
      <c r="DE9" s="0" t="n">
        <v>0</v>
      </c>
      <c r="DF9" s="0" t="n">
        <v>0</v>
      </c>
      <c r="DG9" s="0" t="n">
        <v>0</v>
      </c>
      <c r="DH9" s="0" t="n">
        <v>0</v>
      </c>
      <c r="DI9" s="0" t="n">
        <v>0</v>
      </c>
      <c r="DJ9" s="0" t="n">
        <v>0</v>
      </c>
      <c r="DK9" s="0" t="n">
        <v>0</v>
      </c>
      <c r="DL9" s="0" t="n">
        <v>0</v>
      </c>
      <c r="DM9" s="0" t="n">
        <v>0</v>
      </c>
      <c r="DN9" s="0" t="n">
        <v>0</v>
      </c>
      <c r="DO9" s="0" t="n">
        <v>0</v>
      </c>
      <c r="DP9" s="0" t="n">
        <v>0</v>
      </c>
      <c r="DQ9" s="0" t="n">
        <v>0</v>
      </c>
      <c r="DR9" s="0" t="n">
        <v>0</v>
      </c>
      <c r="DS9" s="0" t="n">
        <v>0</v>
      </c>
    </row>
    <row r="10" customFormat="false" ht="12.75" hidden="false" customHeight="false" outlineLevel="0" collapsed="false">
      <c r="A10" s="0" t="s">
        <v>13</v>
      </c>
      <c r="B10" s="0" t="s">
        <v>14</v>
      </c>
      <c r="C10" s="0" t="s">
        <v>14</v>
      </c>
      <c r="D10" s="0" t="n">
        <v>6828</v>
      </c>
      <c r="E10" s="0" t="n">
        <v>58647</v>
      </c>
      <c r="F10" s="0" t="s">
        <v>51</v>
      </c>
      <c r="G10" s="0" t="n">
        <v>25394</v>
      </c>
      <c r="H10" s="0" t="s">
        <v>15</v>
      </c>
      <c r="I10" s="0" t="s">
        <v>16</v>
      </c>
      <c r="J10" s="27" t="n">
        <v>35612</v>
      </c>
      <c r="K10" s="27" t="n">
        <v>37802</v>
      </c>
      <c r="L10" s="0" t="n">
        <v>5000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5000</v>
      </c>
      <c r="T10" s="0" t="n">
        <v>0</v>
      </c>
      <c r="U10" s="0" t="n">
        <v>0</v>
      </c>
      <c r="V10" s="0" t="n">
        <v>5000</v>
      </c>
      <c r="W10" s="0" t="n">
        <v>0</v>
      </c>
      <c r="X10" s="0" t="n">
        <v>0</v>
      </c>
      <c r="Y10" s="0" t="n">
        <v>5000</v>
      </c>
      <c r="Z10" s="0" t="n">
        <v>0</v>
      </c>
      <c r="AA10" s="0" t="n">
        <v>0</v>
      </c>
      <c r="AB10" s="0" t="n">
        <v>5000</v>
      </c>
      <c r="AC10" s="0" t="n">
        <v>0</v>
      </c>
      <c r="AD10" s="0" t="n">
        <v>0</v>
      </c>
      <c r="AE10" s="0" t="n">
        <v>5000</v>
      </c>
      <c r="AF10" s="0" t="n">
        <v>0</v>
      </c>
      <c r="AG10" s="0" t="n">
        <v>0</v>
      </c>
      <c r="AH10" s="0" t="n">
        <v>5000</v>
      </c>
      <c r="AI10" s="0" t="n">
        <v>0</v>
      </c>
      <c r="AJ10" s="0" t="n">
        <v>0</v>
      </c>
      <c r="AK10" s="0" t="n">
        <v>5000</v>
      </c>
      <c r="AL10" s="0" t="n">
        <v>0</v>
      </c>
      <c r="AM10" s="0" t="n">
        <v>0</v>
      </c>
      <c r="AN10" s="0" t="n">
        <v>5000</v>
      </c>
      <c r="AO10" s="0" t="n">
        <v>0</v>
      </c>
      <c r="AP10" s="0" t="n">
        <v>0</v>
      </c>
      <c r="AQ10" s="0" t="n">
        <v>5000</v>
      </c>
      <c r="AR10" s="0" t="n">
        <v>0</v>
      </c>
      <c r="AS10" s="0" t="n">
        <v>0</v>
      </c>
      <c r="AT10" s="0" t="n">
        <v>5000</v>
      </c>
      <c r="AU10" s="0" t="n">
        <v>0</v>
      </c>
      <c r="AV10" s="0" t="n">
        <v>0</v>
      </c>
      <c r="AW10" s="0" t="n">
        <v>5000</v>
      </c>
      <c r="AX10" s="0" t="n">
        <v>0</v>
      </c>
      <c r="AY10" s="0" t="n">
        <v>0</v>
      </c>
      <c r="AZ10" s="0" t="n">
        <v>0</v>
      </c>
      <c r="BA10" s="0" t="n">
        <v>0</v>
      </c>
      <c r="BB10" s="0" t="n">
        <v>0</v>
      </c>
      <c r="BC10" s="0" t="n">
        <v>0</v>
      </c>
      <c r="BD10" s="0" t="n">
        <v>0</v>
      </c>
      <c r="BE10" s="0" t="n">
        <v>0</v>
      </c>
      <c r="BF10" s="0" t="n">
        <v>0</v>
      </c>
      <c r="BG10" s="0" t="n">
        <v>0</v>
      </c>
      <c r="BH10" s="0" t="n">
        <v>0</v>
      </c>
      <c r="BI10" s="0" t="n">
        <v>0</v>
      </c>
      <c r="BJ10" s="0" t="n">
        <v>0</v>
      </c>
      <c r="BK10" s="0" t="n">
        <v>0</v>
      </c>
      <c r="BL10" s="0" t="n">
        <v>0</v>
      </c>
      <c r="BM10" s="0" t="n">
        <v>0</v>
      </c>
      <c r="BN10" s="0" t="n">
        <v>0</v>
      </c>
      <c r="BO10" s="0" t="n">
        <v>0</v>
      </c>
      <c r="BP10" s="0" t="n">
        <v>0</v>
      </c>
      <c r="BQ10" s="0" t="n">
        <v>0</v>
      </c>
      <c r="BR10" s="0" t="n">
        <v>0</v>
      </c>
      <c r="BS10" s="0" t="n">
        <v>0</v>
      </c>
      <c r="BT10" s="0" t="n">
        <v>0</v>
      </c>
      <c r="BU10" s="0" t="n">
        <v>0</v>
      </c>
      <c r="BV10" s="0" t="n">
        <v>0</v>
      </c>
      <c r="BW10" s="0" t="n">
        <v>0</v>
      </c>
      <c r="BX10" s="0" t="n">
        <v>0</v>
      </c>
      <c r="BY10" s="0" t="n">
        <v>0</v>
      </c>
      <c r="BZ10" s="0" t="n">
        <v>0</v>
      </c>
      <c r="CA10" s="0" t="n">
        <v>0</v>
      </c>
      <c r="CB10" s="0" t="n">
        <v>0</v>
      </c>
      <c r="CC10" s="0" t="n">
        <v>0</v>
      </c>
      <c r="CD10" s="0" t="n">
        <v>0</v>
      </c>
      <c r="CE10" s="0" t="n">
        <v>0</v>
      </c>
      <c r="CF10" s="0" t="n">
        <v>0</v>
      </c>
      <c r="CG10" s="0" t="n">
        <v>0</v>
      </c>
      <c r="CH10" s="0" t="n">
        <v>0</v>
      </c>
      <c r="CI10" s="0" t="n">
        <v>0</v>
      </c>
      <c r="CJ10" s="0" t="n">
        <v>0</v>
      </c>
      <c r="CK10" s="0" t="n">
        <v>0</v>
      </c>
      <c r="CL10" s="0" t="n">
        <v>0</v>
      </c>
      <c r="CM10" s="0" t="n">
        <v>0</v>
      </c>
      <c r="CN10" s="0" t="n">
        <v>0</v>
      </c>
      <c r="CO10" s="0" t="n">
        <v>0</v>
      </c>
      <c r="CP10" s="0" t="n">
        <v>0</v>
      </c>
      <c r="CQ10" s="0" t="n">
        <v>0</v>
      </c>
      <c r="CR10" s="0" t="n">
        <v>0</v>
      </c>
      <c r="CS10" s="0" t="n">
        <v>0</v>
      </c>
      <c r="CT10" s="0" t="n">
        <v>0</v>
      </c>
      <c r="CU10" s="0" t="n">
        <v>0</v>
      </c>
      <c r="CV10" s="0" t="n">
        <v>0</v>
      </c>
      <c r="CW10" s="0" t="n">
        <v>0</v>
      </c>
      <c r="CX10" s="0" t="n">
        <v>0</v>
      </c>
      <c r="CY10" s="0" t="n">
        <v>0</v>
      </c>
      <c r="CZ10" s="0" t="n">
        <v>0</v>
      </c>
      <c r="DA10" s="0" t="n">
        <v>0</v>
      </c>
      <c r="DB10" s="0" t="n">
        <v>0</v>
      </c>
      <c r="DC10" s="0" t="n">
        <v>0</v>
      </c>
      <c r="DD10" s="0" t="n">
        <v>0</v>
      </c>
      <c r="DE10" s="0" t="n">
        <v>0</v>
      </c>
      <c r="DF10" s="0" t="n">
        <v>0</v>
      </c>
      <c r="DG10" s="0" t="n">
        <v>0</v>
      </c>
      <c r="DH10" s="0" t="n">
        <v>0</v>
      </c>
      <c r="DI10" s="0" t="n">
        <v>0</v>
      </c>
      <c r="DJ10" s="0" t="n">
        <v>0</v>
      </c>
      <c r="DK10" s="0" t="n">
        <v>0</v>
      </c>
      <c r="DL10" s="0" t="n">
        <v>0</v>
      </c>
      <c r="DM10" s="0" t="n">
        <v>0</v>
      </c>
      <c r="DN10" s="0" t="n">
        <v>0</v>
      </c>
      <c r="DO10" s="0" t="n">
        <v>0</v>
      </c>
      <c r="DP10" s="0" t="n">
        <v>0</v>
      </c>
      <c r="DQ10" s="0" t="n">
        <v>0</v>
      </c>
      <c r="DR10" s="0" t="n">
        <v>0</v>
      </c>
      <c r="DS10" s="0" t="n">
        <v>0</v>
      </c>
    </row>
    <row r="11" customFormat="false" ht="12.75" hidden="false" customHeight="false" outlineLevel="0" collapsed="false">
      <c r="A11" s="0" t="s">
        <v>13</v>
      </c>
      <c r="B11" s="0" t="s">
        <v>14</v>
      </c>
      <c r="C11" s="0" t="s">
        <v>14</v>
      </c>
      <c r="D11" s="0" t="n">
        <v>500168</v>
      </c>
      <c r="E11" s="0" t="n">
        <v>60151</v>
      </c>
      <c r="F11" s="0" t="s">
        <v>52</v>
      </c>
      <c r="G11" s="0" t="n">
        <v>26606</v>
      </c>
      <c r="H11" s="0" t="s">
        <v>15</v>
      </c>
      <c r="I11" s="0" t="s">
        <v>16</v>
      </c>
      <c r="J11" s="27" t="n">
        <v>36137</v>
      </c>
      <c r="K11" s="27" t="n">
        <v>37925</v>
      </c>
      <c r="L11" s="0" t="n">
        <v>4750</v>
      </c>
      <c r="M11" s="0" t="n">
        <v>0.07</v>
      </c>
      <c r="N11" s="0" t="n">
        <v>0</v>
      </c>
      <c r="O11" s="0" t="n">
        <v>0</v>
      </c>
      <c r="P11" s="0" t="n">
        <v>0</v>
      </c>
      <c r="Q11" s="0" t="n">
        <v>0.07</v>
      </c>
      <c r="R11" s="0" t="n">
        <v>10307.5</v>
      </c>
      <c r="S11" s="0" t="n">
        <v>4750</v>
      </c>
      <c r="T11" s="0" t="n">
        <v>0.07</v>
      </c>
      <c r="U11" s="0" t="n">
        <v>9310</v>
      </c>
      <c r="V11" s="0" t="n">
        <v>4750</v>
      </c>
      <c r="W11" s="0" t="n">
        <v>0.07</v>
      </c>
      <c r="X11" s="0" t="n">
        <v>10307.5</v>
      </c>
      <c r="Y11" s="0" t="n">
        <v>4750</v>
      </c>
      <c r="Z11" s="0" t="n">
        <v>0.07</v>
      </c>
      <c r="AA11" s="0" t="n">
        <v>9975</v>
      </c>
      <c r="AB11" s="0" t="n">
        <v>4750</v>
      </c>
      <c r="AC11" s="0" t="n">
        <v>0.07</v>
      </c>
      <c r="AD11" s="0" t="n">
        <v>10307.5</v>
      </c>
      <c r="AE11" s="0" t="n">
        <v>4750</v>
      </c>
      <c r="AF11" s="0" t="n">
        <v>0.07</v>
      </c>
      <c r="AG11" s="0" t="n">
        <v>9975</v>
      </c>
      <c r="AH11" s="0" t="n">
        <v>4750</v>
      </c>
      <c r="AI11" s="0" t="n">
        <v>0.07</v>
      </c>
      <c r="AJ11" s="0" t="n">
        <v>10307.5</v>
      </c>
      <c r="AK11" s="0" t="n">
        <v>4750</v>
      </c>
      <c r="AL11" s="0" t="n">
        <v>0.07</v>
      </c>
      <c r="AM11" s="0" t="n">
        <v>10307.5</v>
      </c>
      <c r="AN11" s="0" t="n">
        <v>4750</v>
      </c>
      <c r="AO11" s="0" t="n">
        <v>0.07</v>
      </c>
      <c r="AP11" s="0" t="n">
        <v>9975</v>
      </c>
      <c r="AQ11" s="0" t="n">
        <v>4750</v>
      </c>
      <c r="AR11" s="0" t="n">
        <v>0.07</v>
      </c>
      <c r="AS11" s="0" t="n">
        <v>10307.5</v>
      </c>
      <c r="AT11" s="0" t="n">
        <v>4750</v>
      </c>
      <c r="AU11" s="0" t="n">
        <v>0.07</v>
      </c>
      <c r="AV11" s="0" t="n">
        <v>9975</v>
      </c>
      <c r="AW11" s="0" t="n">
        <v>4750</v>
      </c>
      <c r="AX11" s="0" t="n">
        <v>0.07</v>
      </c>
      <c r="AY11" s="0" t="n">
        <v>10307.5</v>
      </c>
      <c r="AZ11" s="0" t="n">
        <v>0</v>
      </c>
      <c r="BA11" s="0" t="n">
        <v>0</v>
      </c>
      <c r="BB11" s="0" t="n">
        <v>0</v>
      </c>
      <c r="BC11" s="0" t="n">
        <v>0</v>
      </c>
      <c r="BD11" s="0" t="n">
        <v>0</v>
      </c>
      <c r="BE11" s="0" t="n">
        <v>0</v>
      </c>
      <c r="BF11" s="0" t="n">
        <v>0</v>
      </c>
      <c r="BG11" s="0" t="n">
        <v>0</v>
      </c>
      <c r="BH11" s="0" t="n">
        <v>0</v>
      </c>
      <c r="BI11" s="0" t="n">
        <v>0</v>
      </c>
      <c r="BJ11" s="0" t="n">
        <v>0</v>
      </c>
      <c r="BK11" s="0" t="n">
        <v>0</v>
      </c>
      <c r="BL11" s="0" t="n">
        <v>0</v>
      </c>
      <c r="BM11" s="0" t="n">
        <v>0</v>
      </c>
      <c r="BN11" s="0" t="n">
        <v>0</v>
      </c>
      <c r="BO11" s="0" t="n">
        <v>0</v>
      </c>
      <c r="BP11" s="0" t="n">
        <v>0</v>
      </c>
      <c r="BQ11" s="0" t="n">
        <v>0</v>
      </c>
      <c r="BR11" s="0" t="n">
        <v>0</v>
      </c>
      <c r="BS11" s="0" t="n">
        <v>0</v>
      </c>
      <c r="BT11" s="0" t="n">
        <v>0</v>
      </c>
      <c r="BU11" s="0" t="n">
        <v>0</v>
      </c>
      <c r="BV11" s="0" t="n">
        <v>0</v>
      </c>
      <c r="BW11" s="0" t="n">
        <v>0</v>
      </c>
      <c r="BX11" s="0" t="n">
        <v>0</v>
      </c>
      <c r="BY11" s="0" t="n">
        <v>0</v>
      </c>
      <c r="BZ11" s="0" t="n">
        <v>0</v>
      </c>
      <c r="CA11" s="0" t="n">
        <v>0</v>
      </c>
      <c r="CB11" s="0" t="n">
        <v>0</v>
      </c>
      <c r="CC11" s="0" t="n">
        <v>0</v>
      </c>
      <c r="CD11" s="0" t="n">
        <v>0</v>
      </c>
      <c r="CE11" s="0" t="n">
        <v>0</v>
      </c>
      <c r="CF11" s="0" t="n">
        <v>0</v>
      </c>
      <c r="CG11" s="0" t="n">
        <v>0</v>
      </c>
      <c r="CH11" s="0" t="n">
        <v>0</v>
      </c>
      <c r="CI11" s="0" t="n">
        <v>0</v>
      </c>
      <c r="CJ11" s="0" t="n">
        <v>0</v>
      </c>
      <c r="CK11" s="0" t="n">
        <v>0</v>
      </c>
      <c r="CL11" s="0" t="n">
        <v>0</v>
      </c>
      <c r="CM11" s="0" t="n">
        <v>0</v>
      </c>
      <c r="CN11" s="0" t="n">
        <v>0</v>
      </c>
      <c r="CO11" s="0" t="n">
        <v>0</v>
      </c>
      <c r="CP11" s="0" t="n">
        <v>0</v>
      </c>
      <c r="CQ11" s="0" t="n">
        <v>0</v>
      </c>
      <c r="CR11" s="0" t="n">
        <v>0</v>
      </c>
      <c r="CS11" s="0" t="n">
        <v>0</v>
      </c>
      <c r="CT11" s="0" t="n">
        <v>0</v>
      </c>
      <c r="CU11" s="0" t="n">
        <v>0</v>
      </c>
      <c r="CV11" s="0" t="n">
        <v>0</v>
      </c>
      <c r="CW11" s="0" t="n">
        <v>0</v>
      </c>
      <c r="CX11" s="0" t="n">
        <v>0</v>
      </c>
      <c r="CY11" s="0" t="n">
        <v>0</v>
      </c>
      <c r="CZ11" s="0" t="n">
        <v>0</v>
      </c>
      <c r="DA11" s="0" t="n">
        <v>0</v>
      </c>
      <c r="DB11" s="0" t="n">
        <v>0</v>
      </c>
      <c r="DC11" s="0" t="n">
        <v>0</v>
      </c>
      <c r="DD11" s="0" t="n">
        <v>0</v>
      </c>
      <c r="DE11" s="0" t="n">
        <v>0</v>
      </c>
      <c r="DF11" s="0" t="n">
        <v>0</v>
      </c>
      <c r="DG11" s="0" t="n">
        <v>0</v>
      </c>
      <c r="DH11" s="0" t="n">
        <v>0</v>
      </c>
      <c r="DI11" s="0" t="n">
        <v>0</v>
      </c>
      <c r="DJ11" s="0" t="n">
        <v>0</v>
      </c>
      <c r="DK11" s="0" t="n">
        <v>0</v>
      </c>
      <c r="DL11" s="0" t="n">
        <v>0</v>
      </c>
      <c r="DM11" s="0" t="n">
        <v>0</v>
      </c>
      <c r="DN11" s="0" t="n">
        <v>0</v>
      </c>
      <c r="DO11" s="0" t="n">
        <v>0</v>
      </c>
      <c r="DP11" s="0" t="n">
        <v>0</v>
      </c>
      <c r="DQ11" s="0" t="n">
        <v>0</v>
      </c>
      <c r="DR11" s="0" t="n">
        <v>0</v>
      </c>
      <c r="DS11" s="0" t="n">
        <v>0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0" t="s">
        <v>14</v>
      </c>
      <c r="D12" s="0" t="n">
        <v>500168</v>
      </c>
      <c r="E12" s="0" t="n">
        <v>500293</v>
      </c>
      <c r="F12" s="0" t="s">
        <v>52</v>
      </c>
      <c r="G12" s="0" t="n">
        <v>26606</v>
      </c>
      <c r="H12" s="0" t="s">
        <v>15</v>
      </c>
      <c r="I12" s="0" t="s">
        <v>16</v>
      </c>
      <c r="J12" s="27" t="n">
        <v>36137</v>
      </c>
      <c r="K12" s="27" t="n">
        <v>37925</v>
      </c>
      <c r="L12" s="0" t="n">
        <v>10000</v>
      </c>
      <c r="M12" s="0" t="n">
        <v>0.07</v>
      </c>
      <c r="N12" s="0" t="n">
        <v>0</v>
      </c>
      <c r="O12" s="0" t="n">
        <v>0</v>
      </c>
      <c r="P12" s="0" t="n">
        <v>0</v>
      </c>
      <c r="Q12" s="0" t="n">
        <v>0.07</v>
      </c>
      <c r="R12" s="0" t="n">
        <v>21700</v>
      </c>
      <c r="S12" s="0" t="n">
        <v>10000</v>
      </c>
      <c r="T12" s="0" t="n">
        <v>0.07</v>
      </c>
      <c r="U12" s="0" t="n">
        <v>19600</v>
      </c>
      <c r="V12" s="0" t="n">
        <v>10000</v>
      </c>
      <c r="W12" s="0" t="n">
        <v>0.07</v>
      </c>
      <c r="X12" s="0" t="n">
        <v>21700</v>
      </c>
      <c r="Y12" s="0" t="n">
        <v>10000</v>
      </c>
      <c r="Z12" s="0" t="n">
        <v>0.07</v>
      </c>
      <c r="AA12" s="0" t="n">
        <v>21000</v>
      </c>
      <c r="AB12" s="0" t="n">
        <v>10000</v>
      </c>
      <c r="AC12" s="0" t="n">
        <v>0.07</v>
      </c>
      <c r="AD12" s="0" t="n">
        <v>21700</v>
      </c>
      <c r="AE12" s="0" t="n">
        <v>10000</v>
      </c>
      <c r="AF12" s="0" t="n">
        <v>0.07</v>
      </c>
      <c r="AG12" s="0" t="n">
        <v>21000</v>
      </c>
      <c r="AH12" s="0" t="n">
        <v>10000</v>
      </c>
      <c r="AI12" s="0" t="n">
        <v>0.07</v>
      </c>
      <c r="AJ12" s="0" t="n">
        <v>21700</v>
      </c>
      <c r="AK12" s="0" t="n">
        <v>10000</v>
      </c>
      <c r="AL12" s="0" t="n">
        <v>0.07</v>
      </c>
      <c r="AM12" s="0" t="n">
        <v>21700</v>
      </c>
      <c r="AN12" s="0" t="n">
        <v>10000</v>
      </c>
      <c r="AO12" s="0" t="n">
        <v>0.07</v>
      </c>
      <c r="AP12" s="0" t="n">
        <v>21000</v>
      </c>
      <c r="AQ12" s="0" t="n">
        <v>10000</v>
      </c>
      <c r="AR12" s="0" t="n">
        <v>0.07</v>
      </c>
      <c r="AS12" s="0" t="n">
        <v>21700</v>
      </c>
      <c r="AT12" s="0" t="n">
        <v>10000</v>
      </c>
      <c r="AU12" s="0" t="n">
        <v>0.07</v>
      </c>
      <c r="AV12" s="0" t="n">
        <v>21000</v>
      </c>
      <c r="AW12" s="0" t="n">
        <v>10000</v>
      </c>
      <c r="AX12" s="0" t="n">
        <v>0.07</v>
      </c>
      <c r="AY12" s="0" t="n">
        <v>21700</v>
      </c>
      <c r="AZ12" s="0" t="n">
        <v>0</v>
      </c>
      <c r="BA12" s="0" t="n">
        <v>0</v>
      </c>
      <c r="BB12" s="0" t="n">
        <v>0</v>
      </c>
      <c r="BC12" s="0" t="n">
        <v>0</v>
      </c>
      <c r="BD12" s="0" t="n">
        <v>0</v>
      </c>
      <c r="BE12" s="0" t="n">
        <v>0</v>
      </c>
      <c r="BF12" s="0" t="n">
        <v>0</v>
      </c>
      <c r="BG12" s="0" t="n">
        <v>0</v>
      </c>
      <c r="BH12" s="0" t="n">
        <v>0</v>
      </c>
      <c r="BI12" s="0" t="n">
        <v>0</v>
      </c>
      <c r="BJ12" s="0" t="n">
        <v>0</v>
      </c>
      <c r="BK12" s="0" t="n">
        <v>0</v>
      </c>
      <c r="BL12" s="0" t="n">
        <v>0</v>
      </c>
      <c r="BM12" s="0" t="n">
        <v>0</v>
      </c>
      <c r="BN12" s="0" t="n">
        <v>0</v>
      </c>
      <c r="BO12" s="0" t="n">
        <v>0</v>
      </c>
      <c r="BP12" s="0" t="n">
        <v>0</v>
      </c>
      <c r="BQ12" s="0" t="n">
        <v>0</v>
      </c>
      <c r="BR12" s="0" t="n">
        <v>0</v>
      </c>
      <c r="BS12" s="0" t="n">
        <v>0</v>
      </c>
      <c r="BT12" s="0" t="n">
        <v>0</v>
      </c>
      <c r="BU12" s="0" t="n">
        <v>0</v>
      </c>
      <c r="BV12" s="0" t="n">
        <v>0</v>
      </c>
      <c r="BW12" s="0" t="n">
        <v>0</v>
      </c>
      <c r="BX12" s="0" t="n">
        <v>0</v>
      </c>
      <c r="BY12" s="0" t="n">
        <v>0</v>
      </c>
      <c r="BZ12" s="0" t="n">
        <v>0</v>
      </c>
      <c r="CA12" s="0" t="n">
        <v>0</v>
      </c>
      <c r="CB12" s="0" t="n">
        <v>0</v>
      </c>
      <c r="CC12" s="0" t="n">
        <v>0</v>
      </c>
      <c r="CD12" s="0" t="n">
        <v>0</v>
      </c>
      <c r="CE12" s="0" t="n">
        <v>0</v>
      </c>
      <c r="CF12" s="0" t="n">
        <v>0</v>
      </c>
      <c r="CG12" s="0" t="n">
        <v>0</v>
      </c>
      <c r="CH12" s="0" t="n">
        <v>0</v>
      </c>
      <c r="CI12" s="0" t="n">
        <v>0</v>
      </c>
      <c r="CJ12" s="0" t="n">
        <v>0</v>
      </c>
      <c r="CK12" s="0" t="n">
        <v>0</v>
      </c>
      <c r="CL12" s="0" t="n">
        <v>0</v>
      </c>
      <c r="CM12" s="0" t="n">
        <v>0</v>
      </c>
      <c r="CN12" s="0" t="n">
        <v>0</v>
      </c>
      <c r="CO12" s="0" t="n">
        <v>0</v>
      </c>
      <c r="CP12" s="0" t="n">
        <v>0</v>
      </c>
      <c r="CQ12" s="0" t="n">
        <v>0</v>
      </c>
      <c r="CR12" s="0" t="n">
        <v>0</v>
      </c>
      <c r="CS12" s="0" t="n">
        <v>0</v>
      </c>
      <c r="CT12" s="0" t="n">
        <v>0</v>
      </c>
      <c r="CU12" s="0" t="n">
        <v>0</v>
      </c>
      <c r="CV12" s="0" t="n">
        <v>0</v>
      </c>
      <c r="CW12" s="0" t="n">
        <v>0</v>
      </c>
      <c r="CX12" s="0" t="n">
        <v>0</v>
      </c>
      <c r="CY12" s="0" t="n">
        <v>0</v>
      </c>
      <c r="CZ12" s="0" t="n">
        <v>0</v>
      </c>
      <c r="DA12" s="0" t="n">
        <v>0</v>
      </c>
      <c r="DB12" s="0" t="n">
        <v>0</v>
      </c>
      <c r="DC12" s="0" t="n">
        <v>0</v>
      </c>
      <c r="DD12" s="0" t="n">
        <v>0</v>
      </c>
      <c r="DE12" s="0" t="n">
        <v>0</v>
      </c>
      <c r="DF12" s="0" t="n">
        <v>0</v>
      </c>
      <c r="DG12" s="0" t="n">
        <v>0</v>
      </c>
      <c r="DH12" s="0" t="n">
        <v>0</v>
      </c>
      <c r="DI12" s="0" t="n">
        <v>0</v>
      </c>
      <c r="DJ12" s="0" t="n">
        <v>0</v>
      </c>
      <c r="DK12" s="0" t="n">
        <v>0</v>
      </c>
      <c r="DL12" s="0" t="n">
        <v>0</v>
      </c>
      <c r="DM12" s="0" t="n">
        <v>0</v>
      </c>
      <c r="DN12" s="0" t="n">
        <v>0</v>
      </c>
      <c r="DO12" s="0" t="n">
        <v>0</v>
      </c>
      <c r="DP12" s="0" t="n">
        <v>0</v>
      </c>
      <c r="DQ12" s="0" t="n">
        <v>0</v>
      </c>
      <c r="DR12" s="0" t="n">
        <v>0</v>
      </c>
      <c r="DS12" s="0" t="n">
        <v>0</v>
      </c>
    </row>
    <row r="13" customFormat="false" ht="12.75" hidden="false" customHeight="false" outlineLevel="0" collapsed="false">
      <c r="A13" s="0" t="s">
        <v>13</v>
      </c>
      <c r="B13" s="0" t="s">
        <v>14</v>
      </c>
      <c r="C13" s="0" t="s">
        <v>14</v>
      </c>
      <c r="D13" s="0" t="n">
        <v>500168</v>
      </c>
      <c r="E13" s="0" t="n">
        <v>500305</v>
      </c>
      <c r="F13" s="0" t="s">
        <v>52</v>
      </c>
      <c r="G13" s="0" t="n">
        <v>26606</v>
      </c>
      <c r="H13" s="0" t="s">
        <v>15</v>
      </c>
      <c r="I13" s="0" t="s">
        <v>16</v>
      </c>
      <c r="J13" s="27" t="n">
        <v>36137</v>
      </c>
      <c r="K13" s="27" t="n">
        <v>37925</v>
      </c>
      <c r="L13" s="0" t="n">
        <v>5250</v>
      </c>
      <c r="M13" s="0" t="n">
        <v>0.07</v>
      </c>
      <c r="N13" s="0" t="n">
        <v>0</v>
      </c>
      <c r="O13" s="0" t="n">
        <v>0</v>
      </c>
      <c r="P13" s="0" t="n">
        <v>0</v>
      </c>
      <c r="Q13" s="0" t="n">
        <v>0.07</v>
      </c>
      <c r="R13" s="0" t="n">
        <v>11392.5</v>
      </c>
      <c r="S13" s="0" t="n">
        <v>5250</v>
      </c>
      <c r="T13" s="0" t="n">
        <v>0.07</v>
      </c>
      <c r="U13" s="0" t="n">
        <v>10290</v>
      </c>
      <c r="V13" s="0" t="n">
        <v>5250</v>
      </c>
      <c r="W13" s="0" t="n">
        <v>0.07</v>
      </c>
      <c r="X13" s="0" t="n">
        <v>11392.5</v>
      </c>
      <c r="Y13" s="0" t="n">
        <v>5250</v>
      </c>
      <c r="Z13" s="0" t="n">
        <v>0.07</v>
      </c>
      <c r="AA13" s="0" t="n">
        <v>11025</v>
      </c>
      <c r="AB13" s="0" t="n">
        <v>5250</v>
      </c>
      <c r="AC13" s="0" t="n">
        <v>0.07</v>
      </c>
      <c r="AD13" s="0" t="n">
        <v>11392.5</v>
      </c>
      <c r="AE13" s="0" t="n">
        <v>5250</v>
      </c>
      <c r="AF13" s="0" t="n">
        <v>0.07</v>
      </c>
      <c r="AG13" s="0" t="n">
        <v>11025</v>
      </c>
      <c r="AH13" s="0" t="n">
        <v>5250</v>
      </c>
      <c r="AI13" s="0" t="n">
        <v>0.07</v>
      </c>
      <c r="AJ13" s="0" t="n">
        <v>11392.5</v>
      </c>
      <c r="AK13" s="0" t="n">
        <v>5250</v>
      </c>
      <c r="AL13" s="0" t="n">
        <v>0.07</v>
      </c>
      <c r="AM13" s="0" t="n">
        <v>11392.5</v>
      </c>
      <c r="AN13" s="0" t="n">
        <v>5250</v>
      </c>
      <c r="AO13" s="0" t="n">
        <v>0.07</v>
      </c>
      <c r="AP13" s="0" t="n">
        <v>11025</v>
      </c>
      <c r="AQ13" s="0" t="n">
        <v>5250</v>
      </c>
      <c r="AR13" s="0" t="n">
        <v>0.07</v>
      </c>
      <c r="AS13" s="0" t="n">
        <v>11392.5</v>
      </c>
      <c r="AT13" s="0" t="n">
        <v>5250</v>
      </c>
      <c r="AU13" s="0" t="n">
        <v>0.07</v>
      </c>
      <c r="AV13" s="0" t="n">
        <v>11025</v>
      </c>
      <c r="AW13" s="0" t="n">
        <v>5250</v>
      </c>
      <c r="AX13" s="0" t="n">
        <v>0.07</v>
      </c>
      <c r="AY13" s="0" t="n">
        <v>11392.5</v>
      </c>
      <c r="AZ13" s="0" t="n">
        <v>0</v>
      </c>
      <c r="BA13" s="0" t="n">
        <v>0</v>
      </c>
      <c r="BB13" s="0" t="n">
        <v>0</v>
      </c>
      <c r="BC13" s="0" t="n">
        <v>0</v>
      </c>
      <c r="BD13" s="0" t="n">
        <v>0</v>
      </c>
      <c r="BE13" s="0" t="n">
        <v>0</v>
      </c>
      <c r="BF13" s="0" t="n">
        <v>0</v>
      </c>
      <c r="BG13" s="0" t="n">
        <v>0</v>
      </c>
      <c r="BH13" s="0" t="n">
        <v>0</v>
      </c>
      <c r="BI13" s="0" t="n">
        <v>0</v>
      </c>
      <c r="BJ13" s="0" t="n">
        <v>0</v>
      </c>
      <c r="BK13" s="0" t="n">
        <v>0</v>
      </c>
      <c r="BL13" s="0" t="n">
        <v>0</v>
      </c>
      <c r="BM13" s="0" t="n">
        <v>0</v>
      </c>
      <c r="BN13" s="0" t="n">
        <v>0</v>
      </c>
      <c r="BO13" s="0" t="n">
        <v>0</v>
      </c>
      <c r="BP13" s="0" t="n">
        <v>0</v>
      </c>
      <c r="BQ13" s="0" t="n">
        <v>0</v>
      </c>
      <c r="BR13" s="0" t="n">
        <v>0</v>
      </c>
      <c r="BS13" s="0" t="n">
        <v>0</v>
      </c>
      <c r="BT13" s="0" t="n">
        <v>0</v>
      </c>
      <c r="BU13" s="0" t="n">
        <v>0</v>
      </c>
      <c r="BV13" s="0" t="n">
        <v>0</v>
      </c>
      <c r="BW13" s="0" t="n">
        <v>0</v>
      </c>
      <c r="BX13" s="0" t="n">
        <v>0</v>
      </c>
      <c r="BY13" s="0" t="n">
        <v>0</v>
      </c>
      <c r="BZ13" s="0" t="n">
        <v>0</v>
      </c>
      <c r="CA13" s="0" t="n">
        <v>0</v>
      </c>
      <c r="CB13" s="0" t="n">
        <v>0</v>
      </c>
      <c r="CC13" s="0" t="n">
        <v>0</v>
      </c>
      <c r="CD13" s="0" t="n">
        <v>0</v>
      </c>
      <c r="CE13" s="0" t="n">
        <v>0</v>
      </c>
      <c r="CF13" s="0" t="n">
        <v>0</v>
      </c>
      <c r="CG13" s="0" t="n">
        <v>0</v>
      </c>
      <c r="CH13" s="0" t="n">
        <v>0</v>
      </c>
      <c r="CI13" s="0" t="n">
        <v>0</v>
      </c>
      <c r="CJ13" s="0" t="n">
        <v>0</v>
      </c>
      <c r="CK13" s="0" t="n">
        <v>0</v>
      </c>
      <c r="CL13" s="0" t="n">
        <v>0</v>
      </c>
      <c r="CM13" s="0" t="n">
        <v>0</v>
      </c>
      <c r="CN13" s="0" t="n">
        <v>0</v>
      </c>
      <c r="CO13" s="0" t="n">
        <v>0</v>
      </c>
      <c r="CP13" s="0" t="n">
        <v>0</v>
      </c>
      <c r="CQ13" s="0" t="n">
        <v>0</v>
      </c>
      <c r="CR13" s="0" t="n">
        <v>0</v>
      </c>
      <c r="CS13" s="0" t="n">
        <v>0</v>
      </c>
      <c r="CT13" s="0" t="n">
        <v>0</v>
      </c>
      <c r="CU13" s="0" t="n">
        <v>0</v>
      </c>
      <c r="CV13" s="0" t="n">
        <v>0</v>
      </c>
      <c r="CW13" s="0" t="n">
        <v>0</v>
      </c>
      <c r="CX13" s="0" t="n">
        <v>0</v>
      </c>
      <c r="CY13" s="0" t="n">
        <v>0</v>
      </c>
      <c r="CZ13" s="0" t="n">
        <v>0</v>
      </c>
      <c r="DA13" s="0" t="n">
        <v>0</v>
      </c>
      <c r="DB13" s="0" t="n">
        <v>0</v>
      </c>
      <c r="DC13" s="0" t="n">
        <v>0</v>
      </c>
      <c r="DD13" s="0" t="n">
        <v>0</v>
      </c>
      <c r="DE13" s="0" t="n">
        <v>0</v>
      </c>
      <c r="DF13" s="0" t="n">
        <v>0</v>
      </c>
      <c r="DG13" s="0" t="n">
        <v>0</v>
      </c>
      <c r="DH13" s="0" t="n">
        <v>0</v>
      </c>
      <c r="DI13" s="0" t="n">
        <v>0</v>
      </c>
      <c r="DJ13" s="0" t="n">
        <v>0</v>
      </c>
      <c r="DK13" s="0" t="n">
        <v>0</v>
      </c>
      <c r="DL13" s="0" t="n">
        <v>0</v>
      </c>
      <c r="DM13" s="0" t="n">
        <v>0</v>
      </c>
      <c r="DN13" s="0" t="n">
        <v>0</v>
      </c>
      <c r="DO13" s="0" t="n">
        <v>0</v>
      </c>
      <c r="DP13" s="0" t="n">
        <v>0</v>
      </c>
      <c r="DQ13" s="0" t="n">
        <v>0</v>
      </c>
      <c r="DR13" s="0" t="n">
        <v>0</v>
      </c>
      <c r="DS13" s="0" t="n">
        <v>0</v>
      </c>
    </row>
    <row r="14" customFormat="false" ht="12.75" hidden="false" customHeight="false" outlineLevel="0" collapsed="false">
      <c r="A14" s="0" t="s">
        <v>13</v>
      </c>
      <c r="B14" s="0" t="s">
        <v>14</v>
      </c>
      <c r="C14" s="0" t="s">
        <v>14</v>
      </c>
      <c r="D14" s="0" t="n">
        <v>500515</v>
      </c>
      <c r="E14" s="0" t="n">
        <v>60151</v>
      </c>
      <c r="F14" s="0" t="s">
        <v>52</v>
      </c>
      <c r="G14" s="0" t="n">
        <v>26606</v>
      </c>
      <c r="H14" s="0" t="s">
        <v>15</v>
      </c>
      <c r="I14" s="0" t="s">
        <v>16</v>
      </c>
      <c r="J14" s="27" t="n">
        <v>36137</v>
      </c>
      <c r="K14" s="27" t="n">
        <v>37925</v>
      </c>
      <c r="L14" s="0" t="n">
        <v>4750</v>
      </c>
      <c r="M14" s="0" t="n">
        <v>0.07</v>
      </c>
      <c r="N14" s="0" t="n">
        <v>0</v>
      </c>
      <c r="O14" s="0" t="n">
        <v>0</v>
      </c>
      <c r="P14" s="0" t="n">
        <v>0</v>
      </c>
      <c r="Q14" s="0" t="n">
        <v>0.07</v>
      </c>
      <c r="R14" s="0" t="n">
        <v>10307.5</v>
      </c>
      <c r="S14" s="0" t="n">
        <v>4750</v>
      </c>
      <c r="T14" s="0" t="n">
        <v>0.07</v>
      </c>
      <c r="U14" s="0" t="n">
        <v>9310</v>
      </c>
      <c r="V14" s="0" t="n">
        <v>4750</v>
      </c>
      <c r="W14" s="0" t="n">
        <v>0.07</v>
      </c>
      <c r="X14" s="0" t="n">
        <v>10307.5</v>
      </c>
      <c r="Y14" s="0" t="n">
        <v>4750</v>
      </c>
      <c r="Z14" s="0" t="n">
        <v>0.07</v>
      </c>
      <c r="AA14" s="0" t="n">
        <v>9975</v>
      </c>
      <c r="AB14" s="0" t="n">
        <v>4750</v>
      </c>
      <c r="AC14" s="0" t="n">
        <v>0.07</v>
      </c>
      <c r="AD14" s="0" t="n">
        <v>10307.5</v>
      </c>
      <c r="AE14" s="0" t="n">
        <v>4750</v>
      </c>
      <c r="AF14" s="0" t="n">
        <v>0.07</v>
      </c>
      <c r="AG14" s="0" t="n">
        <v>9975</v>
      </c>
      <c r="AH14" s="0" t="n">
        <v>4750</v>
      </c>
      <c r="AI14" s="0" t="n">
        <v>0.07</v>
      </c>
      <c r="AJ14" s="0" t="n">
        <v>10307.5</v>
      </c>
      <c r="AK14" s="0" t="n">
        <v>4750</v>
      </c>
      <c r="AL14" s="0" t="n">
        <v>0.07</v>
      </c>
      <c r="AM14" s="0" t="n">
        <v>10307.5</v>
      </c>
      <c r="AN14" s="0" t="n">
        <v>4750</v>
      </c>
      <c r="AO14" s="0" t="n">
        <v>0.07</v>
      </c>
      <c r="AP14" s="0" t="n">
        <v>9975</v>
      </c>
      <c r="AQ14" s="0" t="n">
        <v>4750</v>
      </c>
      <c r="AR14" s="0" t="n">
        <v>0.07</v>
      </c>
      <c r="AS14" s="0" t="n">
        <v>10307.5</v>
      </c>
      <c r="AT14" s="0" t="n">
        <v>4750</v>
      </c>
      <c r="AU14" s="0" t="n">
        <v>0.07</v>
      </c>
      <c r="AV14" s="0" t="n">
        <v>9975</v>
      </c>
      <c r="AW14" s="0" t="n">
        <v>4750</v>
      </c>
      <c r="AX14" s="0" t="n">
        <v>0.07</v>
      </c>
      <c r="AY14" s="0" t="n">
        <v>10307.5</v>
      </c>
      <c r="AZ14" s="0" t="n">
        <v>0</v>
      </c>
      <c r="BA14" s="0" t="n">
        <v>0</v>
      </c>
      <c r="BB14" s="0" t="n">
        <v>0</v>
      </c>
      <c r="BC14" s="0" t="n">
        <v>0</v>
      </c>
      <c r="BD14" s="0" t="n">
        <v>0</v>
      </c>
      <c r="BE14" s="0" t="n">
        <v>0</v>
      </c>
      <c r="BF14" s="0" t="n">
        <v>0</v>
      </c>
      <c r="BG14" s="0" t="n">
        <v>0</v>
      </c>
      <c r="BH14" s="0" t="n">
        <v>0</v>
      </c>
      <c r="BI14" s="0" t="n">
        <v>0</v>
      </c>
      <c r="BJ14" s="0" t="n">
        <v>0</v>
      </c>
      <c r="BK14" s="0" t="n">
        <v>0</v>
      </c>
      <c r="BL14" s="0" t="n">
        <v>0</v>
      </c>
      <c r="BM14" s="0" t="n">
        <v>0</v>
      </c>
      <c r="BN14" s="0" t="n">
        <v>0</v>
      </c>
      <c r="BO14" s="0" t="n">
        <v>0</v>
      </c>
      <c r="BP14" s="0" t="n">
        <v>0</v>
      </c>
      <c r="BQ14" s="0" t="n">
        <v>0</v>
      </c>
      <c r="BR14" s="0" t="n">
        <v>0</v>
      </c>
      <c r="BS14" s="0" t="n">
        <v>0</v>
      </c>
      <c r="BT14" s="0" t="n">
        <v>0</v>
      </c>
      <c r="BU14" s="0" t="n">
        <v>0</v>
      </c>
      <c r="BV14" s="0" t="n">
        <v>0</v>
      </c>
      <c r="BW14" s="0" t="n">
        <v>0</v>
      </c>
      <c r="BX14" s="0" t="n">
        <v>0</v>
      </c>
      <c r="BY14" s="0" t="n">
        <v>0</v>
      </c>
      <c r="BZ14" s="0" t="n">
        <v>0</v>
      </c>
      <c r="CA14" s="0" t="n">
        <v>0</v>
      </c>
      <c r="CB14" s="0" t="n">
        <v>0</v>
      </c>
      <c r="CC14" s="0" t="n">
        <v>0</v>
      </c>
      <c r="CD14" s="0" t="n">
        <v>0</v>
      </c>
      <c r="CE14" s="0" t="n">
        <v>0</v>
      </c>
      <c r="CF14" s="0" t="n">
        <v>0</v>
      </c>
      <c r="CG14" s="0" t="n">
        <v>0</v>
      </c>
      <c r="CH14" s="0" t="n">
        <v>0</v>
      </c>
      <c r="CI14" s="0" t="n">
        <v>0</v>
      </c>
      <c r="CJ14" s="0" t="n">
        <v>0</v>
      </c>
      <c r="CK14" s="0" t="n">
        <v>0</v>
      </c>
      <c r="CL14" s="0" t="n">
        <v>0</v>
      </c>
      <c r="CM14" s="0" t="n">
        <v>0</v>
      </c>
      <c r="CN14" s="0" t="n">
        <v>0</v>
      </c>
      <c r="CO14" s="0" t="n">
        <v>0</v>
      </c>
      <c r="CP14" s="0" t="n">
        <v>0</v>
      </c>
      <c r="CQ14" s="0" t="n">
        <v>0</v>
      </c>
      <c r="CR14" s="0" t="n">
        <v>0</v>
      </c>
      <c r="CS14" s="0" t="n">
        <v>0</v>
      </c>
      <c r="CT14" s="0" t="n">
        <v>0</v>
      </c>
      <c r="CU14" s="0" t="n">
        <v>0</v>
      </c>
      <c r="CV14" s="0" t="n">
        <v>0</v>
      </c>
      <c r="CW14" s="0" t="n">
        <v>0</v>
      </c>
      <c r="CX14" s="0" t="n">
        <v>0</v>
      </c>
      <c r="CY14" s="0" t="n">
        <v>0</v>
      </c>
      <c r="CZ14" s="0" t="n">
        <v>0</v>
      </c>
      <c r="DA14" s="0" t="n">
        <v>0</v>
      </c>
      <c r="DB14" s="0" t="n">
        <v>0</v>
      </c>
      <c r="DC14" s="0" t="n">
        <v>0</v>
      </c>
      <c r="DD14" s="0" t="n">
        <v>0</v>
      </c>
      <c r="DE14" s="0" t="n">
        <v>0</v>
      </c>
      <c r="DF14" s="0" t="n">
        <v>0</v>
      </c>
      <c r="DG14" s="0" t="n">
        <v>0</v>
      </c>
      <c r="DH14" s="0" t="n">
        <v>0</v>
      </c>
      <c r="DI14" s="0" t="n">
        <v>0</v>
      </c>
      <c r="DJ14" s="0" t="n">
        <v>0</v>
      </c>
      <c r="DK14" s="0" t="n">
        <v>0</v>
      </c>
      <c r="DL14" s="0" t="n">
        <v>0</v>
      </c>
      <c r="DM14" s="0" t="n">
        <v>0</v>
      </c>
      <c r="DN14" s="0" t="n">
        <v>0</v>
      </c>
      <c r="DO14" s="0" t="n">
        <v>0</v>
      </c>
      <c r="DP14" s="0" t="n">
        <v>0</v>
      </c>
      <c r="DQ14" s="0" t="n">
        <v>0</v>
      </c>
      <c r="DR14" s="0" t="n">
        <v>0</v>
      </c>
      <c r="DS14" s="0" t="n">
        <v>0</v>
      </c>
    </row>
    <row r="15" customFormat="false" ht="12.75" hidden="false" customHeight="false" outlineLevel="0" collapsed="false">
      <c r="A15" s="0" t="s">
        <v>13</v>
      </c>
      <c r="B15" s="0" t="s">
        <v>14</v>
      </c>
      <c r="C15" s="0" t="s">
        <v>14</v>
      </c>
      <c r="D15" s="0" t="n">
        <v>500515</v>
      </c>
      <c r="E15" s="0" t="n">
        <v>500293</v>
      </c>
      <c r="F15" s="0" t="s">
        <v>52</v>
      </c>
      <c r="G15" s="0" t="n">
        <v>26606</v>
      </c>
      <c r="H15" s="0" t="s">
        <v>15</v>
      </c>
      <c r="I15" s="0" t="s">
        <v>16</v>
      </c>
      <c r="J15" s="27" t="n">
        <v>36137</v>
      </c>
      <c r="K15" s="27" t="n">
        <v>37925</v>
      </c>
      <c r="L15" s="0" t="n">
        <v>10000</v>
      </c>
      <c r="M15" s="0" t="n">
        <v>0.07</v>
      </c>
      <c r="N15" s="0" t="n">
        <v>0</v>
      </c>
      <c r="O15" s="0" t="n">
        <v>0</v>
      </c>
      <c r="P15" s="0" t="n">
        <v>0</v>
      </c>
      <c r="Q15" s="0" t="n">
        <v>0.07</v>
      </c>
      <c r="R15" s="0" t="n">
        <v>21700</v>
      </c>
      <c r="S15" s="0" t="n">
        <v>10000</v>
      </c>
      <c r="T15" s="0" t="n">
        <v>0.07</v>
      </c>
      <c r="U15" s="0" t="n">
        <v>19600</v>
      </c>
      <c r="V15" s="0" t="n">
        <v>10000</v>
      </c>
      <c r="W15" s="0" t="n">
        <v>0.07</v>
      </c>
      <c r="X15" s="0" t="n">
        <v>21700</v>
      </c>
      <c r="Y15" s="0" t="n">
        <v>10000</v>
      </c>
      <c r="Z15" s="0" t="n">
        <v>0.07</v>
      </c>
      <c r="AA15" s="0" t="n">
        <v>21000</v>
      </c>
      <c r="AB15" s="0" t="n">
        <v>10000</v>
      </c>
      <c r="AC15" s="0" t="n">
        <v>0.07</v>
      </c>
      <c r="AD15" s="0" t="n">
        <v>21700</v>
      </c>
      <c r="AE15" s="0" t="n">
        <v>10000</v>
      </c>
      <c r="AF15" s="0" t="n">
        <v>0.07</v>
      </c>
      <c r="AG15" s="0" t="n">
        <v>21000</v>
      </c>
      <c r="AH15" s="0" t="n">
        <v>10000</v>
      </c>
      <c r="AI15" s="0" t="n">
        <v>0.07</v>
      </c>
      <c r="AJ15" s="0" t="n">
        <v>21700</v>
      </c>
      <c r="AK15" s="0" t="n">
        <v>10000</v>
      </c>
      <c r="AL15" s="0" t="n">
        <v>0.07</v>
      </c>
      <c r="AM15" s="0" t="n">
        <v>21700</v>
      </c>
      <c r="AN15" s="0" t="n">
        <v>10000</v>
      </c>
      <c r="AO15" s="0" t="n">
        <v>0.07</v>
      </c>
      <c r="AP15" s="0" t="n">
        <v>21000</v>
      </c>
      <c r="AQ15" s="0" t="n">
        <v>10000</v>
      </c>
      <c r="AR15" s="0" t="n">
        <v>0.07</v>
      </c>
      <c r="AS15" s="0" t="n">
        <v>21700</v>
      </c>
      <c r="AT15" s="0" t="n">
        <v>10000</v>
      </c>
      <c r="AU15" s="0" t="n">
        <v>0.07</v>
      </c>
      <c r="AV15" s="0" t="n">
        <v>21000</v>
      </c>
      <c r="AW15" s="0" t="n">
        <v>10000</v>
      </c>
      <c r="AX15" s="0" t="n">
        <v>0.07</v>
      </c>
      <c r="AY15" s="0" t="n">
        <v>21700</v>
      </c>
      <c r="AZ15" s="0" t="n">
        <v>0</v>
      </c>
      <c r="BA15" s="0" t="n">
        <v>0</v>
      </c>
      <c r="BB15" s="0" t="n">
        <v>0</v>
      </c>
      <c r="BC15" s="0" t="n">
        <v>0</v>
      </c>
      <c r="BD15" s="0" t="n">
        <v>0</v>
      </c>
      <c r="BE15" s="0" t="n">
        <v>0</v>
      </c>
      <c r="BF15" s="0" t="n">
        <v>0</v>
      </c>
      <c r="BG15" s="0" t="n">
        <v>0</v>
      </c>
      <c r="BH15" s="0" t="n">
        <v>0</v>
      </c>
      <c r="BI15" s="0" t="n">
        <v>0</v>
      </c>
      <c r="BJ15" s="0" t="n">
        <v>0</v>
      </c>
      <c r="BK15" s="0" t="n">
        <v>0</v>
      </c>
      <c r="BL15" s="0" t="n">
        <v>0</v>
      </c>
      <c r="BM15" s="0" t="n">
        <v>0</v>
      </c>
      <c r="BN15" s="0" t="n">
        <v>0</v>
      </c>
      <c r="BO15" s="0" t="n">
        <v>0</v>
      </c>
      <c r="BP15" s="0" t="n">
        <v>0</v>
      </c>
      <c r="BQ15" s="0" t="n">
        <v>0</v>
      </c>
      <c r="BR15" s="0" t="n">
        <v>0</v>
      </c>
      <c r="BS15" s="0" t="n">
        <v>0</v>
      </c>
      <c r="BT15" s="0" t="n">
        <v>0</v>
      </c>
      <c r="BU15" s="0" t="n">
        <v>0</v>
      </c>
      <c r="BV15" s="0" t="n">
        <v>0</v>
      </c>
      <c r="BW15" s="0" t="n">
        <v>0</v>
      </c>
      <c r="BX15" s="0" t="n">
        <v>0</v>
      </c>
      <c r="BY15" s="0" t="n">
        <v>0</v>
      </c>
      <c r="BZ15" s="0" t="n">
        <v>0</v>
      </c>
      <c r="CA15" s="0" t="n">
        <v>0</v>
      </c>
      <c r="CB15" s="0" t="n">
        <v>0</v>
      </c>
      <c r="CC15" s="0" t="n">
        <v>0</v>
      </c>
      <c r="CD15" s="0" t="n">
        <v>0</v>
      </c>
      <c r="CE15" s="0" t="n">
        <v>0</v>
      </c>
      <c r="CF15" s="0" t="n">
        <v>0</v>
      </c>
      <c r="CG15" s="0" t="n">
        <v>0</v>
      </c>
      <c r="CH15" s="0" t="n">
        <v>0</v>
      </c>
      <c r="CI15" s="0" t="n">
        <v>0</v>
      </c>
      <c r="CJ15" s="0" t="n">
        <v>0</v>
      </c>
      <c r="CK15" s="0" t="n">
        <v>0</v>
      </c>
      <c r="CL15" s="0" t="n">
        <v>0</v>
      </c>
      <c r="CM15" s="0" t="n">
        <v>0</v>
      </c>
      <c r="CN15" s="0" t="n">
        <v>0</v>
      </c>
      <c r="CO15" s="0" t="n">
        <v>0</v>
      </c>
      <c r="CP15" s="0" t="n">
        <v>0</v>
      </c>
      <c r="CQ15" s="0" t="n">
        <v>0</v>
      </c>
      <c r="CR15" s="0" t="n">
        <v>0</v>
      </c>
      <c r="CS15" s="0" t="n">
        <v>0</v>
      </c>
      <c r="CT15" s="0" t="n">
        <v>0</v>
      </c>
      <c r="CU15" s="0" t="n">
        <v>0</v>
      </c>
      <c r="CV15" s="0" t="n">
        <v>0</v>
      </c>
      <c r="CW15" s="0" t="n">
        <v>0</v>
      </c>
      <c r="CX15" s="0" t="n">
        <v>0</v>
      </c>
      <c r="CY15" s="0" t="n">
        <v>0</v>
      </c>
      <c r="CZ15" s="0" t="n">
        <v>0</v>
      </c>
      <c r="DA15" s="0" t="n">
        <v>0</v>
      </c>
      <c r="DB15" s="0" t="n">
        <v>0</v>
      </c>
      <c r="DC15" s="0" t="n">
        <v>0</v>
      </c>
      <c r="DD15" s="0" t="n">
        <v>0</v>
      </c>
      <c r="DE15" s="0" t="n">
        <v>0</v>
      </c>
      <c r="DF15" s="0" t="n">
        <v>0</v>
      </c>
      <c r="DG15" s="0" t="n">
        <v>0</v>
      </c>
      <c r="DH15" s="0" t="n">
        <v>0</v>
      </c>
      <c r="DI15" s="0" t="n">
        <v>0</v>
      </c>
      <c r="DJ15" s="0" t="n">
        <v>0</v>
      </c>
      <c r="DK15" s="0" t="n">
        <v>0</v>
      </c>
      <c r="DL15" s="0" t="n">
        <v>0</v>
      </c>
      <c r="DM15" s="0" t="n">
        <v>0</v>
      </c>
      <c r="DN15" s="0" t="n">
        <v>0</v>
      </c>
      <c r="DO15" s="0" t="n">
        <v>0</v>
      </c>
      <c r="DP15" s="0" t="n">
        <v>0</v>
      </c>
      <c r="DQ15" s="0" t="n">
        <v>0</v>
      </c>
      <c r="DR15" s="0" t="n">
        <v>0</v>
      </c>
      <c r="DS15" s="0" t="n">
        <v>0</v>
      </c>
    </row>
    <row r="16" customFormat="false" ht="12.75" hidden="false" customHeight="false" outlineLevel="0" collapsed="false">
      <c r="A16" s="0" t="s">
        <v>13</v>
      </c>
      <c r="B16" s="0" t="s">
        <v>14</v>
      </c>
      <c r="C16" s="0" t="s">
        <v>14</v>
      </c>
      <c r="D16" s="0" t="n">
        <v>500515</v>
      </c>
      <c r="E16" s="0" t="n">
        <v>500305</v>
      </c>
      <c r="F16" s="0" t="s">
        <v>52</v>
      </c>
      <c r="G16" s="0" t="n">
        <v>26606</v>
      </c>
      <c r="H16" s="0" t="s">
        <v>15</v>
      </c>
      <c r="I16" s="0" t="s">
        <v>16</v>
      </c>
      <c r="J16" s="27" t="n">
        <v>36137</v>
      </c>
      <c r="K16" s="27" t="n">
        <v>37925</v>
      </c>
      <c r="L16" s="0" t="n">
        <v>5250</v>
      </c>
      <c r="M16" s="0" t="n">
        <v>0.07</v>
      </c>
      <c r="N16" s="0" t="n">
        <v>0</v>
      </c>
      <c r="O16" s="0" t="n">
        <v>0</v>
      </c>
      <c r="P16" s="0" t="n">
        <v>0</v>
      </c>
      <c r="Q16" s="0" t="n">
        <v>0.07</v>
      </c>
      <c r="R16" s="0" t="n">
        <v>11392.5</v>
      </c>
      <c r="S16" s="0" t="n">
        <v>5250</v>
      </c>
      <c r="T16" s="0" t="n">
        <v>0.07</v>
      </c>
      <c r="U16" s="0" t="n">
        <v>10290</v>
      </c>
      <c r="V16" s="0" t="n">
        <v>5250</v>
      </c>
      <c r="W16" s="0" t="n">
        <v>0.07</v>
      </c>
      <c r="X16" s="0" t="n">
        <v>11392.5</v>
      </c>
      <c r="Y16" s="0" t="n">
        <v>5250</v>
      </c>
      <c r="Z16" s="0" t="n">
        <v>0.07</v>
      </c>
      <c r="AA16" s="0" t="n">
        <v>11025</v>
      </c>
      <c r="AB16" s="0" t="n">
        <v>5250</v>
      </c>
      <c r="AC16" s="0" t="n">
        <v>0.07</v>
      </c>
      <c r="AD16" s="0" t="n">
        <v>11392.5</v>
      </c>
      <c r="AE16" s="0" t="n">
        <v>5250</v>
      </c>
      <c r="AF16" s="0" t="n">
        <v>0.07</v>
      </c>
      <c r="AG16" s="0" t="n">
        <v>11025</v>
      </c>
      <c r="AH16" s="0" t="n">
        <v>5250</v>
      </c>
      <c r="AI16" s="0" t="n">
        <v>0.07</v>
      </c>
      <c r="AJ16" s="0" t="n">
        <v>11392.5</v>
      </c>
      <c r="AK16" s="0" t="n">
        <v>5250</v>
      </c>
      <c r="AL16" s="0" t="n">
        <v>0.07</v>
      </c>
      <c r="AM16" s="0" t="n">
        <v>11392.5</v>
      </c>
      <c r="AN16" s="0" t="n">
        <v>5250</v>
      </c>
      <c r="AO16" s="0" t="n">
        <v>0.07</v>
      </c>
      <c r="AP16" s="0" t="n">
        <v>11025</v>
      </c>
      <c r="AQ16" s="0" t="n">
        <v>5250</v>
      </c>
      <c r="AR16" s="0" t="n">
        <v>0.07</v>
      </c>
      <c r="AS16" s="0" t="n">
        <v>11392.5</v>
      </c>
      <c r="AT16" s="0" t="n">
        <v>5250</v>
      </c>
      <c r="AU16" s="0" t="n">
        <v>0.07</v>
      </c>
      <c r="AV16" s="0" t="n">
        <v>11025</v>
      </c>
      <c r="AW16" s="0" t="n">
        <v>5250</v>
      </c>
      <c r="AX16" s="0" t="n">
        <v>0.07</v>
      </c>
      <c r="AY16" s="0" t="n">
        <v>11392.5</v>
      </c>
      <c r="AZ16" s="0" t="n">
        <v>0</v>
      </c>
      <c r="BA16" s="0" t="n">
        <v>0</v>
      </c>
      <c r="BB16" s="0" t="n">
        <v>0</v>
      </c>
      <c r="BC16" s="0" t="n">
        <v>0</v>
      </c>
      <c r="BD16" s="0" t="n">
        <v>0</v>
      </c>
      <c r="BE16" s="0" t="n">
        <v>0</v>
      </c>
      <c r="BF16" s="0" t="n">
        <v>0</v>
      </c>
      <c r="BG16" s="0" t="n">
        <v>0</v>
      </c>
      <c r="BH16" s="0" t="n">
        <v>0</v>
      </c>
      <c r="BI16" s="0" t="n">
        <v>0</v>
      </c>
      <c r="BJ16" s="0" t="n">
        <v>0</v>
      </c>
      <c r="BK16" s="0" t="n">
        <v>0</v>
      </c>
      <c r="BL16" s="0" t="n">
        <v>0</v>
      </c>
      <c r="BM16" s="0" t="n">
        <v>0</v>
      </c>
      <c r="BN16" s="0" t="n">
        <v>0</v>
      </c>
      <c r="BO16" s="0" t="n">
        <v>0</v>
      </c>
      <c r="BP16" s="0" t="n">
        <v>0</v>
      </c>
      <c r="BQ16" s="0" t="n">
        <v>0</v>
      </c>
      <c r="BR16" s="0" t="n">
        <v>0</v>
      </c>
      <c r="BS16" s="0" t="n">
        <v>0</v>
      </c>
      <c r="BT16" s="0" t="n">
        <v>0</v>
      </c>
      <c r="BU16" s="0" t="n">
        <v>0</v>
      </c>
      <c r="BV16" s="0" t="n">
        <v>0</v>
      </c>
      <c r="BW16" s="0" t="n">
        <v>0</v>
      </c>
      <c r="BX16" s="0" t="n">
        <v>0</v>
      </c>
      <c r="BY16" s="0" t="n">
        <v>0</v>
      </c>
      <c r="BZ16" s="0" t="n">
        <v>0</v>
      </c>
      <c r="CA16" s="0" t="n">
        <v>0</v>
      </c>
      <c r="CB16" s="0" t="n">
        <v>0</v>
      </c>
      <c r="CC16" s="0" t="n">
        <v>0</v>
      </c>
      <c r="CD16" s="0" t="n">
        <v>0</v>
      </c>
      <c r="CE16" s="0" t="n">
        <v>0</v>
      </c>
      <c r="CF16" s="0" t="n">
        <v>0</v>
      </c>
      <c r="CG16" s="0" t="n">
        <v>0</v>
      </c>
      <c r="CH16" s="0" t="n">
        <v>0</v>
      </c>
      <c r="CI16" s="0" t="n">
        <v>0</v>
      </c>
      <c r="CJ16" s="0" t="n">
        <v>0</v>
      </c>
      <c r="CK16" s="0" t="n">
        <v>0</v>
      </c>
      <c r="CL16" s="0" t="n">
        <v>0</v>
      </c>
      <c r="CM16" s="0" t="n">
        <v>0</v>
      </c>
      <c r="CN16" s="0" t="n">
        <v>0</v>
      </c>
      <c r="CO16" s="0" t="n">
        <v>0</v>
      </c>
      <c r="CP16" s="0" t="n">
        <v>0</v>
      </c>
      <c r="CQ16" s="0" t="n">
        <v>0</v>
      </c>
      <c r="CR16" s="0" t="n">
        <v>0</v>
      </c>
      <c r="CS16" s="0" t="n">
        <v>0</v>
      </c>
      <c r="CT16" s="0" t="n">
        <v>0</v>
      </c>
      <c r="CU16" s="0" t="n">
        <v>0</v>
      </c>
      <c r="CV16" s="0" t="n">
        <v>0</v>
      </c>
      <c r="CW16" s="0" t="n">
        <v>0</v>
      </c>
      <c r="CX16" s="0" t="n">
        <v>0</v>
      </c>
      <c r="CY16" s="0" t="n">
        <v>0</v>
      </c>
      <c r="CZ16" s="0" t="n">
        <v>0</v>
      </c>
      <c r="DA16" s="0" t="n">
        <v>0</v>
      </c>
      <c r="DB16" s="0" t="n">
        <v>0</v>
      </c>
      <c r="DC16" s="0" t="n">
        <v>0</v>
      </c>
      <c r="DD16" s="0" t="n">
        <v>0</v>
      </c>
      <c r="DE16" s="0" t="n">
        <v>0</v>
      </c>
      <c r="DF16" s="0" t="n">
        <v>0</v>
      </c>
      <c r="DG16" s="0" t="n">
        <v>0</v>
      </c>
      <c r="DH16" s="0" t="n">
        <v>0</v>
      </c>
      <c r="DI16" s="0" t="n">
        <v>0</v>
      </c>
      <c r="DJ16" s="0" t="n">
        <v>0</v>
      </c>
      <c r="DK16" s="0" t="n">
        <v>0</v>
      </c>
      <c r="DL16" s="0" t="n">
        <v>0</v>
      </c>
      <c r="DM16" s="0" t="n">
        <v>0</v>
      </c>
      <c r="DN16" s="0" t="n">
        <v>0</v>
      </c>
      <c r="DO16" s="0" t="n">
        <v>0</v>
      </c>
      <c r="DP16" s="0" t="n">
        <v>0</v>
      </c>
      <c r="DQ16" s="0" t="n">
        <v>0</v>
      </c>
      <c r="DR16" s="0" t="n">
        <v>0</v>
      </c>
      <c r="DS16" s="0" t="n">
        <v>0</v>
      </c>
    </row>
    <row r="17" customFormat="false" ht="12.75" hidden="false" customHeight="false" outlineLevel="0" collapsed="false">
      <c r="A17" s="0" t="s">
        <v>13</v>
      </c>
      <c r="B17" s="0" t="s">
        <v>14</v>
      </c>
      <c r="C17" s="0" t="s">
        <v>14</v>
      </c>
      <c r="D17" s="0" t="n">
        <v>500515</v>
      </c>
      <c r="E17" s="0" t="n">
        <v>58646</v>
      </c>
      <c r="F17" s="0" t="s">
        <v>53</v>
      </c>
      <c r="G17" s="0" t="n">
        <v>26740</v>
      </c>
      <c r="H17" s="0" t="s">
        <v>15</v>
      </c>
      <c r="I17" s="0" t="s">
        <v>16</v>
      </c>
      <c r="J17" s="27" t="n">
        <v>36312</v>
      </c>
      <c r="K17" s="27" t="n">
        <v>39113</v>
      </c>
      <c r="L17" s="0" t="n">
        <v>8000</v>
      </c>
      <c r="M17" s="0" t="n">
        <v>0.05</v>
      </c>
      <c r="N17" s="0" t="n">
        <v>0</v>
      </c>
      <c r="O17" s="0" t="n">
        <v>0</v>
      </c>
      <c r="P17" s="0" t="n">
        <v>0</v>
      </c>
      <c r="Q17" s="0" t="n">
        <v>0.05</v>
      </c>
      <c r="R17" s="0" t="n">
        <v>12400</v>
      </c>
      <c r="S17" s="0" t="n">
        <v>8000</v>
      </c>
      <c r="T17" s="0" t="n">
        <v>0.05</v>
      </c>
      <c r="U17" s="0" t="n">
        <v>11200</v>
      </c>
      <c r="V17" s="0" t="n">
        <v>8000</v>
      </c>
      <c r="W17" s="0" t="n">
        <v>0.05</v>
      </c>
      <c r="X17" s="0" t="n">
        <v>12400</v>
      </c>
      <c r="Y17" s="0" t="n">
        <v>8000</v>
      </c>
      <c r="Z17" s="0" t="n">
        <v>0.05</v>
      </c>
      <c r="AA17" s="0" t="n">
        <v>12000</v>
      </c>
      <c r="AB17" s="0" t="n">
        <v>8000</v>
      </c>
      <c r="AC17" s="0" t="n">
        <v>0.05</v>
      </c>
      <c r="AD17" s="0" t="n">
        <v>12400</v>
      </c>
      <c r="AE17" s="0" t="n">
        <v>8000</v>
      </c>
      <c r="AF17" s="0" t="n">
        <v>0.05</v>
      </c>
      <c r="AG17" s="0" t="n">
        <v>12000</v>
      </c>
      <c r="AH17" s="0" t="n">
        <v>8000</v>
      </c>
      <c r="AI17" s="0" t="n">
        <v>0.05</v>
      </c>
      <c r="AJ17" s="0" t="n">
        <v>12400</v>
      </c>
      <c r="AK17" s="0" t="n">
        <v>8000</v>
      </c>
      <c r="AL17" s="0" t="n">
        <v>0.05</v>
      </c>
      <c r="AM17" s="0" t="n">
        <v>12400</v>
      </c>
      <c r="AN17" s="0" t="n">
        <v>8000</v>
      </c>
      <c r="AO17" s="0" t="n">
        <v>0.05</v>
      </c>
      <c r="AP17" s="0" t="n">
        <v>12000</v>
      </c>
      <c r="AQ17" s="0" t="n">
        <v>8000</v>
      </c>
      <c r="AR17" s="0" t="n">
        <v>0.05</v>
      </c>
      <c r="AS17" s="0" t="n">
        <v>12400</v>
      </c>
      <c r="AT17" s="0" t="n">
        <v>8000</v>
      </c>
      <c r="AU17" s="0" t="n">
        <v>0.05</v>
      </c>
      <c r="AV17" s="0" t="n">
        <v>12000</v>
      </c>
      <c r="AW17" s="0" t="n">
        <v>8000</v>
      </c>
      <c r="AX17" s="0" t="n">
        <v>0.05</v>
      </c>
      <c r="AY17" s="0" t="n">
        <v>12400</v>
      </c>
      <c r="AZ17" s="0" t="n">
        <v>0</v>
      </c>
      <c r="BA17" s="0" t="n">
        <v>0</v>
      </c>
      <c r="BB17" s="0" t="n">
        <v>0</v>
      </c>
      <c r="BC17" s="0" t="n">
        <v>0</v>
      </c>
      <c r="BD17" s="0" t="n">
        <v>0</v>
      </c>
      <c r="BE17" s="0" t="n">
        <v>0</v>
      </c>
      <c r="BF17" s="0" t="n">
        <v>0</v>
      </c>
      <c r="BG17" s="0" t="n">
        <v>0</v>
      </c>
      <c r="BH17" s="0" t="n">
        <v>0</v>
      </c>
      <c r="BI17" s="0" t="n">
        <v>0</v>
      </c>
      <c r="BJ17" s="0" t="n">
        <v>0</v>
      </c>
      <c r="BK17" s="0" t="n">
        <v>0</v>
      </c>
      <c r="BL17" s="0" t="n">
        <v>0</v>
      </c>
      <c r="BM17" s="0" t="n">
        <v>0</v>
      </c>
      <c r="BN17" s="0" t="n">
        <v>0</v>
      </c>
      <c r="BO17" s="0" t="n">
        <v>0</v>
      </c>
      <c r="BP17" s="0" t="n">
        <v>0</v>
      </c>
      <c r="BQ17" s="0" t="n">
        <v>0</v>
      </c>
      <c r="BR17" s="0" t="n">
        <v>0</v>
      </c>
      <c r="BS17" s="0" t="n">
        <v>0</v>
      </c>
      <c r="BT17" s="0" t="n">
        <v>0</v>
      </c>
      <c r="BU17" s="0" t="n">
        <v>0</v>
      </c>
      <c r="BV17" s="0" t="n">
        <v>0</v>
      </c>
      <c r="BW17" s="0" t="n">
        <v>0</v>
      </c>
      <c r="BX17" s="0" t="n">
        <v>0</v>
      </c>
      <c r="BY17" s="0" t="n">
        <v>0</v>
      </c>
      <c r="BZ17" s="0" t="n">
        <v>0</v>
      </c>
      <c r="CA17" s="0" t="n">
        <v>0</v>
      </c>
      <c r="CB17" s="0" t="n">
        <v>0</v>
      </c>
      <c r="CC17" s="0" t="n">
        <v>0</v>
      </c>
      <c r="CD17" s="0" t="n">
        <v>0</v>
      </c>
      <c r="CE17" s="0" t="n">
        <v>0</v>
      </c>
      <c r="CF17" s="0" t="n">
        <v>0</v>
      </c>
      <c r="CG17" s="0" t="n">
        <v>0</v>
      </c>
      <c r="CH17" s="0" t="n">
        <v>0</v>
      </c>
      <c r="CI17" s="0" t="n">
        <v>0</v>
      </c>
      <c r="CJ17" s="0" t="n">
        <v>0</v>
      </c>
      <c r="CK17" s="0" t="n">
        <v>0</v>
      </c>
      <c r="CL17" s="0" t="n">
        <v>0</v>
      </c>
      <c r="CM17" s="0" t="n">
        <v>0</v>
      </c>
      <c r="CN17" s="0" t="n">
        <v>0</v>
      </c>
      <c r="CO17" s="0" t="n">
        <v>0</v>
      </c>
      <c r="CP17" s="0" t="n">
        <v>0</v>
      </c>
      <c r="CQ17" s="0" t="n">
        <v>0</v>
      </c>
      <c r="CR17" s="0" t="n">
        <v>0</v>
      </c>
      <c r="CS17" s="0" t="n">
        <v>0</v>
      </c>
      <c r="CT17" s="0" t="n">
        <v>0</v>
      </c>
      <c r="CU17" s="0" t="n">
        <v>0</v>
      </c>
      <c r="CV17" s="0" t="n">
        <v>0</v>
      </c>
      <c r="CW17" s="0" t="n">
        <v>0</v>
      </c>
      <c r="CX17" s="0" t="n">
        <v>0</v>
      </c>
      <c r="CY17" s="0" t="n">
        <v>0</v>
      </c>
      <c r="CZ17" s="0" t="n">
        <v>0</v>
      </c>
      <c r="DA17" s="0" t="n">
        <v>0</v>
      </c>
      <c r="DB17" s="0" t="n">
        <v>0</v>
      </c>
      <c r="DC17" s="0" t="n">
        <v>0</v>
      </c>
      <c r="DD17" s="0" t="n">
        <v>0</v>
      </c>
      <c r="DE17" s="0" t="n">
        <v>0</v>
      </c>
      <c r="DF17" s="0" t="n">
        <v>0</v>
      </c>
      <c r="DG17" s="0" t="n">
        <v>0</v>
      </c>
      <c r="DH17" s="0" t="n">
        <v>0</v>
      </c>
      <c r="DI17" s="0" t="n">
        <v>0</v>
      </c>
      <c r="DJ17" s="0" t="n">
        <v>0</v>
      </c>
      <c r="DK17" s="0" t="n">
        <v>0</v>
      </c>
      <c r="DL17" s="0" t="n">
        <v>0</v>
      </c>
      <c r="DM17" s="0" t="n">
        <v>0</v>
      </c>
      <c r="DN17" s="0" t="n">
        <v>0</v>
      </c>
      <c r="DO17" s="0" t="n">
        <v>0</v>
      </c>
      <c r="DP17" s="0" t="n">
        <v>0</v>
      </c>
      <c r="DQ17" s="0" t="n">
        <v>0</v>
      </c>
      <c r="DR17" s="0" t="n">
        <v>0</v>
      </c>
      <c r="DS17" s="0" t="n">
        <v>0</v>
      </c>
    </row>
    <row r="18" customFormat="false" ht="12.75" hidden="false" customHeight="false" outlineLevel="0" collapsed="false">
      <c r="A18" s="0" t="s">
        <v>13</v>
      </c>
      <c r="B18" s="0" t="s">
        <v>14</v>
      </c>
      <c r="C18" s="0" t="s">
        <v>14</v>
      </c>
      <c r="D18" s="0" t="n">
        <v>78041</v>
      </c>
      <c r="E18" s="0" t="n">
        <v>58646</v>
      </c>
      <c r="F18" s="0" t="s">
        <v>54</v>
      </c>
      <c r="G18" s="0" t="n">
        <v>27104</v>
      </c>
      <c r="H18" s="0" t="s">
        <v>15</v>
      </c>
      <c r="I18" s="0" t="s">
        <v>16</v>
      </c>
      <c r="J18" s="27" t="n">
        <v>36557</v>
      </c>
      <c r="K18" s="27" t="n">
        <v>38383</v>
      </c>
      <c r="L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1613</v>
      </c>
      <c r="AC18" s="0" t="n">
        <v>0.05</v>
      </c>
      <c r="AD18" s="0" t="n">
        <v>2500.15</v>
      </c>
      <c r="AE18" s="0" t="n">
        <v>8333</v>
      </c>
      <c r="AF18" s="0" t="n">
        <v>0.05</v>
      </c>
      <c r="AG18" s="0" t="n">
        <v>12499.5</v>
      </c>
      <c r="AH18" s="0" t="n">
        <v>12903</v>
      </c>
      <c r="AI18" s="0" t="n">
        <v>0.05</v>
      </c>
      <c r="AJ18" s="0" t="n">
        <v>19999.65</v>
      </c>
      <c r="AK18" s="0" t="n">
        <v>9677</v>
      </c>
      <c r="AL18" s="0" t="n">
        <v>0.05</v>
      </c>
      <c r="AM18" s="0" t="n">
        <v>14999.35</v>
      </c>
      <c r="AN18" s="0" t="n">
        <v>3333</v>
      </c>
      <c r="AO18" s="0" t="n">
        <v>0.05</v>
      </c>
      <c r="AP18" s="0" t="n">
        <v>4999.5</v>
      </c>
      <c r="AQ18" s="0" t="n">
        <v>0</v>
      </c>
      <c r="AR18" s="0" t="n">
        <v>0</v>
      </c>
      <c r="AS18" s="0" t="n">
        <v>0</v>
      </c>
      <c r="AT18" s="0" t="n">
        <v>0</v>
      </c>
      <c r="AU18" s="0" t="n">
        <v>0</v>
      </c>
      <c r="AV18" s="0" t="n">
        <v>0</v>
      </c>
      <c r="AW18" s="0" t="n">
        <v>0</v>
      </c>
      <c r="AX18" s="0" t="n">
        <v>0</v>
      </c>
      <c r="AY18" s="0" t="n">
        <v>0</v>
      </c>
      <c r="AZ18" s="0" t="n">
        <v>0</v>
      </c>
      <c r="BA18" s="0" t="n">
        <v>0</v>
      </c>
      <c r="BB18" s="0" t="n">
        <v>0</v>
      </c>
      <c r="BC18" s="0" t="n">
        <v>0</v>
      </c>
      <c r="BD18" s="0" t="n">
        <v>0</v>
      </c>
      <c r="BE18" s="0" t="n">
        <v>0</v>
      </c>
      <c r="BF18" s="0" t="n">
        <v>0</v>
      </c>
      <c r="BG18" s="0" t="n">
        <v>0</v>
      </c>
      <c r="BH18" s="0" t="n">
        <v>0</v>
      </c>
      <c r="BI18" s="0" t="n">
        <v>0</v>
      </c>
      <c r="BJ18" s="0" t="n">
        <v>0</v>
      </c>
      <c r="BK18" s="0" t="n">
        <v>0</v>
      </c>
      <c r="BL18" s="0" t="n">
        <v>0</v>
      </c>
      <c r="BM18" s="0" t="n">
        <v>0</v>
      </c>
      <c r="BN18" s="0" t="n">
        <v>0</v>
      </c>
      <c r="BO18" s="0" t="n">
        <v>0</v>
      </c>
      <c r="BP18" s="0" t="n">
        <v>0</v>
      </c>
      <c r="BQ18" s="0" t="n">
        <v>0</v>
      </c>
      <c r="BR18" s="0" t="n">
        <v>0</v>
      </c>
      <c r="BS18" s="0" t="n">
        <v>0</v>
      </c>
      <c r="BT18" s="0" t="n">
        <v>0</v>
      </c>
      <c r="BU18" s="0" t="n">
        <v>0</v>
      </c>
      <c r="BV18" s="0" t="n">
        <v>0</v>
      </c>
      <c r="BW18" s="0" t="n">
        <v>0</v>
      </c>
      <c r="BX18" s="0" t="n">
        <v>0</v>
      </c>
      <c r="BY18" s="0" t="n">
        <v>0</v>
      </c>
      <c r="BZ18" s="0" t="n">
        <v>0</v>
      </c>
      <c r="CA18" s="0" t="n">
        <v>0</v>
      </c>
      <c r="CB18" s="0" t="n">
        <v>0</v>
      </c>
      <c r="CC18" s="0" t="n">
        <v>0</v>
      </c>
      <c r="CD18" s="0" t="n">
        <v>0</v>
      </c>
      <c r="CE18" s="0" t="n">
        <v>0</v>
      </c>
      <c r="CF18" s="0" t="n">
        <v>0</v>
      </c>
      <c r="CG18" s="0" t="n">
        <v>0</v>
      </c>
      <c r="CH18" s="0" t="n">
        <v>0</v>
      </c>
      <c r="CI18" s="0" t="n">
        <v>0</v>
      </c>
      <c r="CJ18" s="0" t="n">
        <v>0</v>
      </c>
      <c r="CK18" s="0" t="n">
        <v>0</v>
      </c>
      <c r="CL18" s="0" t="n">
        <v>0</v>
      </c>
      <c r="CM18" s="0" t="n">
        <v>0</v>
      </c>
      <c r="CN18" s="0" t="n">
        <v>0</v>
      </c>
      <c r="CO18" s="0" t="n">
        <v>0</v>
      </c>
      <c r="CP18" s="0" t="n">
        <v>0</v>
      </c>
      <c r="CQ18" s="0" t="n">
        <v>0</v>
      </c>
      <c r="CR18" s="0" t="n">
        <v>0</v>
      </c>
      <c r="CS18" s="0" t="n">
        <v>0</v>
      </c>
      <c r="CT18" s="0" t="n">
        <v>0</v>
      </c>
      <c r="CU18" s="0" t="n">
        <v>0</v>
      </c>
      <c r="CV18" s="0" t="n">
        <v>0</v>
      </c>
      <c r="CW18" s="0" t="n">
        <v>0</v>
      </c>
      <c r="CX18" s="0" t="n">
        <v>0</v>
      </c>
      <c r="CY18" s="0" t="n">
        <v>0</v>
      </c>
      <c r="CZ18" s="0" t="n">
        <v>0</v>
      </c>
      <c r="DA18" s="0" t="n">
        <v>0</v>
      </c>
      <c r="DB18" s="0" t="n">
        <v>0</v>
      </c>
      <c r="DC18" s="0" t="n">
        <v>0</v>
      </c>
      <c r="DD18" s="0" t="n">
        <v>0</v>
      </c>
      <c r="DE18" s="0" t="n">
        <v>0</v>
      </c>
      <c r="DF18" s="0" t="n">
        <v>0</v>
      </c>
      <c r="DG18" s="0" t="n">
        <v>0</v>
      </c>
      <c r="DH18" s="0" t="n">
        <v>0</v>
      </c>
      <c r="DI18" s="0" t="n">
        <v>0</v>
      </c>
      <c r="DJ18" s="0" t="n">
        <v>0</v>
      </c>
      <c r="DK18" s="0" t="n">
        <v>0</v>
      </c>
      <c r="DL18" s="0" t="n">
        <v>0</v>
      </c>
      <c r="DM18" s="0" t="n">
        <v>0</v>
      </c>
      <c r="DN18" s="0" t="n">
        <v>0</v>
      </c>
      <c r="DO18" s="0" t="n">
        <v>0</v>
      </c>
      <c r="DP18" s="0" t="n">
        <v>0</v>
      </c>
      <c r="DQ18" s="0" t="n">
        <v>0</v>
      </c>
      <c r="DR18" s="0" t="n">
        <v>0</v>
      </c>
      <c r="DS18" s="0" t="n">
        <v>0</v>
      </c>
    </row>
    <row r="19" customFormat="false" ht="12.75" hidden="false" customHeight="false" outlineLevel="0" collapsed="false">
      <c r="A19" s="0" t="s">
        <v>13</v>
      </c>
      <c r="B19" s="0" t="s">
        <v>14</v>
      </c>
      <c r="C19" s="0" t="s">
        <v>14</v>
      </c>
      <c r="D19" s="0" t="n">
        <v>6828</v>
      </c>
      <c r="E19" s="0" t="n">
        <v>58646</v>
      </c>
      <c r="F19" s="0" t="s">
        <v>55</v>
      </c>
      <c r="G19" s="0" t="n">
        <v>27161</v>
      </c>
      <c r="H19" s="0" t="s">
        <v>15</v>
      </c>
      <c r="I19" s="0" t="s">
        <v>16</v>
      </c>
      <c r="J19" s="27" t="n">
        <v>36617</v>
      </c>
      <c r="K19" s="27" t="n">
        <v>37711</v>
      </c>
      <c r="L19" s="0" t="n">
        <v>11000</v>
      </c>
      <c r="M19" s="0" t="n">
        <v>0.025</v>
      </c>
      <c r="N19" s="0" t="n">
        <v>0</v>
      </c>
      <c r="O19" s="0" t="n">
        <v>0</v>
      </c>
      <c r="P19" s="0" t="n">
        <v>0</v>
      </c>
      <c r="Q19" s="0" t="n">
        <v>0.025</v>
      </c>
      <c r="R19" s="0" t="n">
        <v>8525</v>
      </c>
      <c r="S19" s="0" t="n">
        <v>11000</v>
      </c>
      <c r="T19" s="0" t="n">
        <v>0.025</v>
      </c>
      <c r="U19" s="0" t="n">
        <v>7700</v>
      </c>
      <c r="V19" s="0" t="n">
        <v>11000</v>
      </c>
      <c r="W19" s="0" t="n">
        <v>0.025</v>
      </c>
      <c r="X19" s="0" t="n">
        <v>8525</v>
      </c>
      <c r="Y19" s="0" t="n">
        <v>11000</v>
      </c>
      <c r="Z19" s="0" t="n">
        <v>0.025</v>
      </c>
      <c r="AA19" s="0" t="n">
        <v>8250</v>
      </c>
      <c r="AB19" s="0" t="n">
        <v>11000</v>
      </c>
      <c r="AC19" s="0" t="n">
        <v>0.025</v>
      </c>
      <c r="AD19" s="0" t="n">
        <v>8525</v>
      </c>
      <c r="AE19" s="0" t="n">
        <v>11000</v>
      </c>
      <c r="AF19" s="0" t="n">
        <v>0.025</v>
      </c>
      <c r="AG19" s="0" t="n">
        <v>8250</v>
      </c>
      <c r="AH19" s="0" t="n">
        <v>11000</v>
      </c>
      <c r="AI19" s="0" t="n">
        <v>0.025</v>
      </c>
      <c r="AJ19" s="0" t="n">
        <v>8525</v>
      </c>
      <c r="AK19" s="0" t="n">
        <v>11000</v>
      </c>
      <c r="AL19" s="0" t="n">
        <v>0.025</v>
      </c>
      <c r="AM19" s="0" t="n">
        <v>8525</v>
      </c>
      <c r="AN19" s="0" t="n">
        <v>11000</v>
      </c>
      <c r="AO19" s="0" t="n">
        <v>0.025</v>
      </c>
      <c r="AP19" s="0" t="n">
        <v>8250</v>
      </c>
      <c r="AQ19" s="0" t="n">
        <v>11000</v>
      </c>
      <c r="AR19" s="0" t="n">
        <v>0.025</v>
      </c>
      <c r="AS19" s="0" t="n">
        <v>8525</v>
      </c>
      <c r="AT19" s="0" t="n">
        <v>11000</v>
      </c>
      <c r="AU19" s="0" t="n">
        <v>0.025</v>
      </c>
      <c r="AV19" s="0" t="n">
        <v>8250</v>
      </c>
      <c r="AW19" s="0" t="n">
        <v>11000</v>
      </c>
      <c r="AX19" s="0" t="n">
        <v>0.025</v>
      </c>
      <c r="AY19" s="0" t="n">
        <v>8525</v>
      </c>
      <c r="AZ19" s="0" t="n">
        <v>0</v>
      </c>
      <c r="BA19" s="0" t="n">
        <v>0</v>
      </c>
      <c r="BB19" s="0" t="n">
        <v>0</v>
      </c>
      <c r="BC19" s="0" t="n">
        <v>0</v>
      </c>
      <c r="BD19" s="0" t="n">
        <v>0</v>
      </c>
      <c r="BE19" s="0" t="n">
        <v>0</v>
      </c>
      <c r="BF19" s="0" t="n">
        <v>0</v>
      </c>
      <c r="BG19" s="0" t="n">
        <v>0</v>
      </c>
      <c r="BH19" s="0" t="n">
        <v>0</v>
      </c>
      <c r="BI19" s="0" t="n">
        <v>0</v>
      </c>
      <c r="BJ19" s="0" t="n">
        <v>0</v>
      </c>
      <c r="BK19" s="0" t="n">
        <v>0</v>
      </c>
      <c r="BL19" s="0" t="n">
        <v>0</v>
      </c>
      <c r="BM19" s="0" t="n">
        <v>0</v>
      </c>
      <c r="BN19" s="0" t="n">
        <v>0</v>
      </c>
      <c r="BO19" s="0" t="n">
        <v>0</v>
      </c>
      <c r="BP19" s="0" t="n">
        <v>0</v>
      </c>
      <c r="BQ19" s="0" t="n">
        <v>0</v>
      </c>
      <c r="BR19" s="0" t="n">
        <v>0</v>
      </c>
      <c r="BS19" s="0" t="n">
        <v>0</v>
      </c>
      <c r="BT19" s="0" t="n">
        <v>0</v>
      </c>
      <c r="BU19" s="0" t="n">
        <v>0</v>
      </c>
      <c r="BV19" s="0" t="n">
        <v>0</v>
      </c>
      <c r="BW19" s="0" t="n">
        <v>0</v>
      </c>
      <c r="BX19" s="0" t="n">
        <v>0</v>
      </c>
      <c r="BY19" s="0" t="n">
        <v>0</v>
      </c>
      <c r="BZ19" s="0" t="n">
        <v>0</v>
      </c>
      <c r="CA19" s="0" t="n">
        <v>0</v>
      </c>
      <c r="CB19" s="0" t="n">
        <v>0</v>
      </c>
      <c r="CC19" s="0" t="n">
        <v>0</v>
      </c>
      <c r="CD19" s="0" t="n">
        <v>0</v>
      </c>
      <c r="CE19" s="0" t="n">
        <v>0</v>
      </c>
      <c r="CF19" s="0" t="n">
        <v>0</v>
      </c>
      <c r="CG19" s="0" t="n">
        <v>0</v>
      </c>
      <c r="CH19" s="0" t="n">
        <v>0</v>
      </c>
      <c r="CI19" s="0" t="n">
        <v>0</v>
      </c>
      <c r="CJ19" s="0" t="n">
        <v>0</v>
      </c>
      <c r="CK19" s="0" t="n">
        <v>0</v>
      </c>
      <c r="CL19" s="0" t="n">
        <v>0</v>
      </c>
      <c r="CM19" s="0" t="n">
        <v>0</v>
      </c>
      <c r="CN19" s="0" t="n">
        <v>0</v>
      </c>
      <c r="CO19" s="0" t="n">
        <v>0</v>
      </c>
      <c r="CP19" s="0" t="n">
        <v>0</v>
      </c>
      <c r="CQ19" s="0" t="n">
        <v>0</v>
      </c>
      <c r="CR19" s="0" t="n">
        <v>0</v>
      </c>
      <c r="CS19" s="0" t="n">
        <v>0</v>
      </c>
      <c r="CT19" s="0" t="n">
        <v>0</v>
      </c>
      <c r="CU19" s="0" t="n">
        <v>0</v>
      </c>
      <c r="CV19" s="0" t="n">
        <v>0</v>
      </c>
      <c r="CW19" s="0" t="n">
        <v>0</v>
      </c>
      <c r="CX19" s="0" t="n">
        <v>0</v>
      </c>
      <c r="CY19" s="0" t="n">
        <v>0</v>
      </c>
      <c r="CZ19" s="0" t="n">
        <v>0</v>
      </c>
      <c r="DA19" s="0" t="n">
        <v>0</v>
      </c>
      <c r="DB19" s="0" t="n">
        <v>0</v>
      </c>
      <c r="DC19" s="0" t="n">
        <v>0</v>
      </c>
      <c r="DD19" s="0" t="n">
        <v>0</v>
      </c>
      <c r="DE19" s="0" t="n">
        <v>0</v>
      </c>
      <c r="DF19" s="0" t="n">
        <v>0</v>
      </c>
      <c r="DG19" s="0" t="n">
        <v>0</v>
      </c>
      <c r="DH19" s="0" t="n">
        <v>0</v>
      </c>
      <c r="DI19" s="0" t="n">
        <v>0</v>
      </c>
      <c r="DJ19" s="0" t="n">
        <v>0</v>
      </c>
      <c r="DK19" s="0" t="n">
        <v>0</v>
      </c>
      <c r="DL19" s="0" t="n">
        <v>0</v>
      </c>
      <c r="DM19" s="0" t="n">
        <v>0</v>
      </c>
      <c r="DN19" s="0" t="n">
        <v>0</v>
      </c>
      <c r="DO19" s="0" t="n">
        <v>0</v>
      </c>
      <c r="DP19" s="0" t="n">
        <v>0</v>
      </c>
      <c r="DQ19" s="0" t="n">
        <v>0</v>
      </c>
      <c r="DR19" s="0" t="n">
        <v>0</v>
      </c>
      <c r="DS19" s="0" t="n">
        <v>0</v>
      </c>
    </row>
    <row r="20" customFormat="false" ht="12.75" hidden="false" customHeight="false" outlineLevel="0" collapsed="false">
      <c r="A20" s="0" t="s">
        <v>13</v>
      </c>
      <c r="B20" s="0" t="s">
        <v>14</v>
      </c>
      <c r="C20" s="0" t="s">
        <v>14</v>
      </c>
      <c r="D20" s="0" t="n">
        <v>6828</v>
      </c>
      <c r="E20" s="0" t="n">
        <v>58647</v>
      </c>
      <c r="F20" s="0" t="s">
        <v>55</v>
      </c>
      <c r="G20" s="0" t="n">
        <v>27161</v>
      </c>
      <c r="H20" s="0" t="s">
        <v>15</v>
      </c>
      <c r="I20" s="0" t="s">
        <v>16</v>
      </c>
      <c r="J20" s="27" t="n">
        <v>36617</v>
      </c>
      <c r="K20" s="27" t="n">
        <v>37711</v>
      </c>
      <c r="L20" s="0" t="n">
        <v>11000</v>
      </c>
      <c r="M20" s="0" t="n">
        <v>0.025</v>
      </c>
      <c r="N20" s="0" t="n">
        <v>0</v>
      </c>
      <c r="O20" s="0" t="n">
        <v>0</v>
      </c>
      <c r="P20" s="0" t="n">
        <v>0</v>
      </c>
      <c r="Q20" s="0" t="n">
        <v>0.025</v>
      </c>
      <c r="R20" s="0" t="n">
        <v>8525</v>
      </c>
      <c r="S20" s="0" t="n">
        <v>11000</v>
      </c>
      <c r="T20" s="0" t="n">
        <v>0.025</v>
      </c>
      <c r="U20" s="0" t="n">
        <v>7700</v>
      </c>
      <c r="V20" s="0" t="n">
        <v>11000</v>
      </c>
      <c r="W20" s="0" t="n">
        <v>0.025</v>
      </c>
      <c r="X20" s="0" t="n">
        <v>8525</v>
      </c>
      <c r="Y20" s="0" t="n">
        <v>11000</v>
      </c>
      <c r="Z20" s="0" t="n">
        <v>0.025</v>
      </c>
      <c r="AA20" s="0" t="n">
        <v>8250</v>
      </c>
      <c r="AB20" s="0" t="n">
        <v>11000</v>
      </c>
      <c r="AC20" s="0" t="n">
        <v>0.025</v>
      </c>
      <c r="AD20" s="0" t="n">
        <v>8525</v>
      </c>
      <c r="AE20" s="0" t="n">
        <v>11000</v>
      </c>
      <c r="AF20" s="0" t="n">
        <v>0.025</v>
      </c>
      <c r="AG20" s="0" t="n">
        <v>8250</v>
      </c>
      <c r="AH20" s="0" t="n">
        <v>11000</v>
      </c>
      <c r="AI20" s="0" t="n">
        <v>0.025</v>
      </c>
      <c r="AJ20" s="0" t="n">
        <v>8525</v>
      </c>
      <c r="AK20" s="0" t="n">
        <v>11000</v>
      </c>
      <c r="AL20" s="0" t="n">
        <v>0.025</v>
      </c>
      <c r="AM20" s="0" t="n">
        <v>8525</v>
      </c>
      <c r="AN20" s="0" t="n">
        <v>11000</v>
      </c>
      <c r="AO20" s="0" t="n">
        <v>0.025</v>
      </c>
      <c r="AP20" s="0" t="n">
        <v>8250</v>
      </c>
      <c r="AQ20" s="0" t="n">
        <v>11000</v>
      </c>
      <c r="AR20" s="0" t="n">
        <v>0.025</v>
      </c>
      <c r="AS20" s="0" t="n">
        <v>8525</v>
      </c>
      <c r="AT20" s="0" t="n">
        <v>11000</v>
      </c>
      <c r="AU20" s="0" t="n">
        <v>0.025</v>
      </c>
      <c r="AV20" s="0" t="n">
        <v>8250</v>
      </c>
      <c r="AW20" s="0" t="n">
        <v>11000</v>
      </c>
      <c r="AX20" s="0" t="n">
        <v>0.025</v>
      </c>
      <c r="AY20" s="0" t="n">
        <v>8525</v>
      </c>
      <c r="AZ20" s="0" t="n">
        <v>0</v>
      </c>
      <c r="BA20" s="0" t="n">
        <v>0</v>
      </c>
      <c r="BB20" s="0" t="n">
        <v>0</v>
      </c>
      <c r="BC20" s="0" t="n">
        <v>0</v>
      </c>
      <c r="BD20" s="0" t="n">
        <v>0</v>
      </c>
      <c r="BE20" s="0" t="n">
        <v>0</v>
      </c>
      <c r="BF20" s="0" t="n">
        <v>0</v>
      </c>
      <c r="BG20" s="0" t="n">
        <v>0</v>
      </c>
      <c r="BH20" s="0" t="n">
        <v>0</v>
      </c>
      <c r="BI20" s="0" t="n">
        <v>0</v>
      </c>
      <c r="BJ20" s="0" t="n">
        <v>0</v>
      </c>
      <c r="BK20" s="0" t="n">
        <v>0</v>
      </c>
      <c r="BL20" s="0" t="n">
        <v>0</v>
      </c>
      <c r="BM20" s="0" t="n">
        <v>0</v>
      </c>
      <c r="BN20" s="0" t="n">
        <v>0</v>
      </c>
      <c r="BO20" s="0" t="n">
        <v>0</v>
      </c>
      <c r="BP20" s="0" t="n">
        <v>0</v>
      </c>
      <c r="BQ20" s="0" t="n">
        <v>0</v>
      </c>
      <c r="BR20" s="0" t="n">
        <v>0</v>
      </c>
      <c r="BS20" s="0" t="n">
        <v>0</v>
      </c>
      <c r="BT20" s="0" t="n">
        <v>0</v>
      </c>
      <c r="BU20" s="0" t="n">
        <v>0</v>
      </c>
      <c r="BV20" s="0" t="n">
        <v>0</v>
      </c>
      <c r="BW20" s="0" t="n">
        <v>0</v>
      </c>
      <c r="BX20" s="0" t="n">
        <v>0</v>
      </c>
      <c r="BY20" s="0" t="n">
        <v>0</v>
      </c>
      <c r="BZ20" s="0" t="n">
        <v>0</v>
      </c>
      <c r="CA20" s="0" t="n">
        <v>0</v>
      </c>
      <c r="CB20" s="0" t="n">
        <v>0</v>
      </c>
      <c r="CC20" s="0" t="n">
        <v>0</v>
      </c>
      <c r="CD20" s="0" t="n">
        <v>0</v>
      </c>
      <c r="CE20" s="0" t="n">
        <v>0</v>
      </c>
      <c r="CF20" s="0" t="n">
        <v>0</v>
      </c>
      <c r="CG20" s="0" t="n">
        <v>0</v>
      </c>
      <c r="CH20" s="0" t="n">
        <v>0</v>
      </c>
      <c r="CI20" s="0" t="n">
        <v>0</v>
      </c>
      <c r="CJ20" s="0" t="n">
        <v>0</v>
      </c>
      <c r="CK20" s="0" t="n">
        <v>0</v>
      </c>
      <c r="CL20" s="0" t="n">
        <v>0</v>
      </c>
      <c r="CM20" s="0" t="n">
        <v>0</v>
      </c>
      <c r="CN20" s="0" t="n">
        <v>0</v>
      </c>
      <c r="CO20" s="0" t="n">
        <v>0</v>
      </c>
      <c r="CP20" s="0" t="n">
        <v>0</v>
      </c>
      <c r="CQ20" s="0" t="n">
        <v>0</v>
      </c>
      <c r="CR20" s="0" t="n">
        <v>0</v>
      </c>
      <c r="CS20" s="0" t="n">
        <v>0</v>
      </c>
      <c r="CT20" s="0" t="n">
        <v>0</v>
      </c>
      <c r="CU20" s="0" t="n">
        <v>0</v>
      </c>
      <c r="CV20" s="0" t="n">
        <v>0</v>
      </c>
      <c r="CW20" s="0" t="n">
        <v>0</v>
      </c>
      <c r="CX20" s="0" t="n">
        <v>0</v>
      </c>
      <c r="CY20" s="0" t="n">
        <v>0</v>
      </c>
      <c r="CZ20" s="0" t="n">
        <v>0</v>
      </c>
      <c r="DA20" s="0" t="n">
        <v>0</v>
      </c>
      <c r="DB20" s="0" t="n">
        <v>0</v>
      </c>
      <c r="DC20" s="0" t="n">
        <v>0</v>
      </c>
      <c r="DD20" s="0" t="n">
        <v>0</v>
      </c>
      <c r="DE20" s="0" t="n">
        <v>0</v>
      </c>
      <c r="DF20" s="0" t="n">
        <v>0</v>
      </c>
      <c r="DG20" s="0" t="n">
        <v>0</v>
      </c>
      <c r="DH20" s="0" t="n">
        <v>0</v>
      </c>
      <c r="DI20" s="0" t="n">
        <v>0</v>
      </c>
      <c r="DJ20" s="0" t="n">
        <v>0</v>
      </c>
      <c r="DK20" s="0" t="n">
        <v>0</v>
      </c>
      <c r="DL20" s="0" t="n">
        <v>0</v>
      </c>
      <c r="DM20" s="0" t="n">
        <v>0</v>
      </c>
      <c r="DN20" s="0" t="n">
        <v>0</v>
      </c>
      <c r="DO20" s="0" t="n">
        <v>0</v>
      </c>
      <c r="DP20" s="0" t="n">
        <v>0</v>
      </c>
      <c r="DQ20" s="0" t="n">
        <v>0</v>
      </c>
      <c r="DR20" s="0" t="n">
        <v>0</v>
      </c>
      <c r="DS20" s="0" t="n">
        <v>0</v>
      </c>
    </row>
    <row r="21" customFormat="false" ht="12.75" hidden="false" customHeight="false" outlineLevel="0" collapsed="false">
      <c r="A21" s="0" t="s">
        <v>13</v>
      </c>
      <c r="B21" s="0" t="s">
        <v>14</v>
      </c>
      <c r="C21" s="0" t="s">
        <v>14</v>
      </c>
      <c r="D21" s="0" t="n">
        <v>6828</v>
      </c>
      <c r="E21" s="0" t="n">
        <v>58649</v>
      </c>
      <c r="F21" s="0" t="s">
        <v>55</v>
      </c>
      <c r="G21" s="0" t="n">
        <v>27161</v>
      </c>
      <c r="H21" s="0" t="s">
        <v>15</v>
      </c>
      <c r="I21" s="0" t="s">
        <v>16</v>
      </c>
      <c r="J21" s="27" t="n">
        <v>36617</v>
      </c>
      <c r="K21" s="27" t="n">
        <v>37711</v>
      </c>
      <c r="L21" s="0" t="n">
        <v>11000</v>
      </c>
      <c r="M21" s="0" t="n">
        <v>0.025</v>
      </c>
      <c r="N21" s="0" t="n">
        <v>0</v>
      </c>
      <c r="O21" s="0" t="n">
        <v>0</v>
      </c>
      <c r="P21" s="0" t="n">
        <v>0</v>
      </c>
      <c r="Q21" s="0" t="n">
        <v>0.025</v>
      </c>
      <c r="R21" s="0" t="n">
        <v>8525</v>
      </c>
      <c r="S21" s="0" t="n">
        <v>11000</v>
      </c>
      <c r="T21" s="0" t="n">
        <v>0.025</v>
      </c>
      <c r="U21" s="0" t="n">
        <v>7700</v>
      </c>
      <c r="V21" s="0" t="n">
        <v>11000</v>
      </c>
      <c r="W21" s="0" t="n">
        <v>0.025</v>
      </c>
      <c r="X21" s="0" t="n">
        <v>8525</v>
      </c>
      <c r="Y21" s="0" t="n">
        <v>11000</v>
      </c>
      <c r="Z21" s="0" t="n">
        <v>0.025</v>
      </c>
      <c r="AA21" s="0" t="n">
        <v>8250</v>
      </c>
      <c r="AB21" s="0" t="n">
        <v>11000</v>
      </c>
      <c r="AC21" s="0" t="n">
        <v>0.025</v>
      </c>
      <c r="AD21" s="0" t="n">
        <v>8525</v>
      </c>
      <c r="AE21" s="0" t="n">
        <v>11000</v>
      </c>
      <c r="AF21" s="0" t="n">
        <v>0.025</v>
      </c>
      <c r="AG21" s="0" t="n">
        <v>8250</v>
      </c>
      <c r="AH21" s="0" t="n">
        <v>11000</v>
      </c>
      <c r="AI21" s="0" t="n">
        <v>0.025</v>
      </c>
      <c r="AJ21" s="0" t="n">
        <v>8525</v>
      </c>
      <c r="AK21" s="0" t="n">
        <v>11000</v>
      </c>
      <c r="AL21" s="0" t="n">
        <v>0.025</v>
      </c>
      <c r="AM21" s="0" t="n">
        <v>8525</v>
      </c>
      <c r="AN21" s="0" t="n">
        <v>11000</v>
      </c>
      <c r="AO21" s="0" t="n">
        <v>0.025</v>
      </c>
      <c r="AP21" s="0" t="n">
        <v>8250</v>
      </c>
      <c r="AQ21" s="0" t="n">
        <v>11000</v>
      </c>
      <c r="AR21" s="0" t="n">
        <v>0.025</v>
      </c>
      <c r="AS21" s="0" t="n">
        <v>8525</v>
      </c>
      <c r="AT21" s="0" t="n">
        <v>11000</v>
      </c>
      <c r="AU21" s="0" t="n">
        <v>0.025</v>
      </c>
      <c r="AV21" s="0" t="n">
        <v>8250</v>
      </c>
      <c r="AW21" s="0" t="n">
        <v>11000</v>
      </c>
      <c r="AX21" s="0" t="n">
        <v>0.025</v>
      </c>
      <c r="AY21" s="0" t="n">
        <v>8525</v>
      </c>
      <c r="AZ21" s="0" t="n">
        <v>0</v>
      </c>
      <c r="BA21" s="0" t="n">
        <v>0</v>
      </c>
      <c r="BB21" s="0" t="n">
        <v>0</v>
      </c>
      <c r="BC21" s="0" t="n">
        <v>0</v>
      </c>
      <c r="BD21" s="0" t="n">
        <v>0</v>
      </c>
      <c r="BE21" s="0" t="n">
        <v>0</v>
      </c>
      <c r="BF21" s="0" t="n">
        <v>0</v>
      </c>
      <c r="BG21" s="0" t="n">
        <v>0</v>
      </c>
      <c r="BH21" s="0" t="n">
        <v>0</v>
      </c>
      <c r="BI21" s="0" t="n">
        <v>0</v>
      </c>
      <c r="BJ21" s="0" t="n">
        <v>0</v>
      </c>
      <c r="BK21" s="0" t="n">
        <v>0</v>
      </c>
      <c r="BL21" s="0" t="n">
        <v>0</v>
      </c>
      <c r="BM21" s="0" t="n">
        <v>0</v>
      </c>
      <c r="BN21" s="0" t="n">
        <v>0</v>
      </c>
      <c r="BO21" s="0" t="n">
        <v>0</v>
      </c>
      <c r="BP21" s="0" t="n">
        <v>0</v>
      </c>
      <c r="BQ21" s="0" t="n">
        <v>0</v>
      </c>
      <c r="BR21" s="0" t="n">
        <v>0</v>
      </c>
      <c r="BS21" s="0" t="n">
        <v>0</v>
      </c>
      <c r="BT21" s="0" t="n">
        <v>0</v>
      </c>
      <c r="BU21" s="0" t="n">
        <v>0</v>
      </c>
      <c r="BV21" s="0" t="n">
        <v>0</v>
      </c>
      <c r="BW21" s="0" t="n">
        <v>0</v>
      </c>
      <c r="BX21" s="0" t="n">
        <v>0</v>
      </c>
      <c r="BY21" s="0" t="n">
        <v>0</v>
      </c>
      <c r="BZ21" s="0" t="n">
        <v>0</v>
      </c>
      <c r="CA21" s="0" t="n">
        <v>0</v>
      </c>
      <c r="CB21" s="0" t="n">
        <v>0</v>
      </c>
      <c r="CC21" s="0" t="n">
        <v>0</v>
      </c>
      <c r="CD21" s="0" t="n">
        <v>0</v>
      </c>
      <c r="CE21" s="0" t="n">
        <v>0</v>
      </c>
      <c r="CF21" s="0" t="n">
        <v>0</v>
      </c>
      <c r="CG21" s="0" t="n">
        <v>0</v>
      </c>
      <c r="CH21" s="0" t="n">
        <v>0</v>
      </c>
      <c r="CI21" s="0" t="n">
        <v>0</v>
      </c>
      <c r="CJ21" s="0" t="n">
        <v>0</v>
      </c>
      <c r="CK21" s="0" t="n">
        <v>0</v>
      </c>
      <c r="CL21" s="0" t="n">
        <v>0</v>
      </c>
      <c r="CM21" s="0" t="n">
        <v>0</v>
      </c>
      <c r="CN21" s="0" t="n">
        <v>0</v>
      </c>
      <c r="CO21" s="0" t="n">
        <v>0</v>
      </c>
      <c r="CP21" s="0" t="n">
        <v>0</v>
      </c>
      <c r="CQ21" s="0" t="n">
        <v>0</v>
      </c>
      <c r="CR21" s="0" t="n">
        <v>0</v>
      </c>
      <c r="CS21" s="0" t="n">
        <v>0</v>
      </c>
      <c r="CT21" s="0" t="n">
        <v>0</v>
      </c>
      <c r="CU21" s="0" t="n">
        <v>0</v>
      </c>
      <c r="CV21" s="0" t="n">
        <v>0</v>
      </c>
      <c r="CW21" s="0" t="n">
        <v>0</v>
      </c>
      <c r="CX21" s="0" t="n">
        <v>0</v>
      </c>
      <c r="CY21" s="0" t="n">
        <v>0</v>
      </c>
      <c r="CZ21" s="0" t="n">
        <v>0</v>
      </c>
      <c r="DA21" s="0" t="n">
        <v>0</v>
      </c>
      <c r="DB21" s="0" t="n">
        <v>0</v>
      </c>
      <c r="DC21" s="0" t="n">
        <v>0</v>
      </c>
      <c r="DD21" s="0" t="n">
        <v>0</v>
      </c>
      <c r="DE21" s="0" t="n">
        <v>0</v>
      </c>
      <c r="DF21" s="0" t="n">
        <v>0</v>
      </c>
      <c r="DG21" s="0" t="n">
        <v>0</v>
      </c>
      <c r="DH21" s="0" t="n">
        <v>0</v>
      </c>
      <c r="DI21" s="0" t="n">
        <v>0</v>
      </c>
      <c r="DJ21" s="0" t="n">
        <v>0</v>
      </c>
      <c r="DK21" s="0" t="n">
        <v>0</v>
      </c>
      <c r="DL21" s="0" t="n">
        <v>0</v>
      </c>
      <c r="DM21" s="0" t="n">
        <v>0</v>
      </c>
      <c r="DN21" s="0" t="n">
        <v>0</v>
      </c>
      <c r="DO21" s="0" t="n">
        <v>0</v>
      </c>
      <c r="DP21" s="0" t="n">
        <v>0</v>
      </c>
      <c r="DQ21" s="0" t="n">
        <v>0</v>
      </c>
      <c r="DR21" s="0" t="n">
        <v>0</v>
      </c>
      <c r="DS21" s="0" t="n">
        <v>0</v>
      </c>
    </row>
    <row r="22" customFormat="false" ht="12.75" hidden="false" customHeight="false" outlineLevel="0" collapsed="false">
      <c r="A22" s="0" t="s">
        <v>13</v>
      </c>
      <c r="B22" s="0" t="s">
        <v>14</v>
      </c>
      <c r="C22" s="0" t="s">
        <v>14</v>
      </c>
      <c r="D22" s="0" t="n">
        <v>6828</v>
      </c>
      <c r="E22" s="0" t="n">
        <v>60921</v>
      </c>
      <c r="F22" s="0" t="s">
        <v>55</v>
      </c>
      <c r="G22" s="0" t="n">
        <v>27161</v>
      </c>
      <c r="H22" s="0" t="s">
        <v>15</v>
      </c>
      <c r="I22" s="0" t="s">
        <v>16</v>
      </c>
      <c r="J22" s="27" t="n">
        <v>36617</v>
      </c>
      <c r="K22" s="27" t="n">
        <v>37711</v>
      </c>
      <c r="L22" s="0" t="n">
        <v>11000</v>
      </c>
      <c r="M22" s="0" t="n">
        <v>0.025</v>
      </c>
      <c r="N22" s="0" t="n">
        <v>0</v>
      </c>
      <c r="O22" s="0" t="n">
        <v>0</v>
      </c>
      <c r="P22" s="0" t="n">
        <v>0</v>
      </c>
      <c r="Q22" s="0" t="n">
        <v>0.025</v>
      </c>
      <c r="R22" s="0" t="n">
        <v>8525</v>
      </c>
      <c r="S22" s="0" t="n">
        <v>11000</v>
      </c>
      <c r="T22" s="0" t="n">
        <v>0.025</v>
      </c>
      <c r="U22" s="0" t="n">
        <v>7700</v>
      </c>
      <c r="V22" s="0" t="n">
        <v>11000</v>
      </c>
      <c r="W22" s="0" t="n">
        <v>0.025</v>
      </c>
      <c r="X22" s="0" t="n">
        <v>8525</v>
      </c>
      <c r="Y22" s="0" t="n">
        <v>11000</v>
      </c>
      <c r="Z22" s="0" t="n">
        <v>0.025</v>
      </c>
      <c r="AA22" s="0" t="n">
        <v>8250</v>
      </c>
      <c r="AB22" s="0" t="n">
        <v>11000</v>
      </c>
      <c r="AC22" s="0" t="n">
        <v>0.025</v>
      </c>
      <c r="AD22" s="0" t="n">
        <v>8525</v>
      </c>
      <c r="AE22" s="0" t="n">
        <v>11000</v>
      </c>
      <c r="AF22" s="0" t="n">
        <v>0.025</v>
      </c>
      <c r="AG22" s="0" t="n">
        <v>8250</v>
      </c>
      <c r="AH22" s="0" t="n">
        <v>11000</v>
      </c>
      <c r="AI22" s="0" t="n">
        <v>0.025</v>
      </c>
      <c r="AJ22" s="0" t="n">
        <v>8525</v>
      </c>
      <c r="AK22" s="0" t="n">
        <v>11000</v>
      </c>
      <c r="AL22" s="0" t="n">
        <v>0.025</v>
      </c>
      <c r="AM22" s="0" t="n">
        <v>8525</v>
      </c>
      <c r="AN22" s="0" t="n">
        <v>11000</v>
      </c>
      <c r="AO22" s="0" t="n">
        <v>0.025</v>
      </c>
      <c r="AP22" s="0" t="n">
        <v>8250</v>
      </c>
      <c r="AQ22" s="0" t="n">
        <v>11000</v>
      </c>
      <c r="AR22" s="0" t="n">
        <v>0.025</v>
      </c>
      <c r="AS22" s="0" t="n">
        <v>8525</v>
      </c>
      <c r="AT22" s="0" t="n">
        <v>11000</v>
      </c>
      <c r="AU22" s="0" t="n">
        <v>0.025</v>
      </c>
      <c r="AV22" s="0" t="n">
        <v>8250</v>
      </c>
      <c r="AW22" s="0" t="n">
        <v>11000</v>
      </c>
      <c r="AX22" s="0" t="n">
        <v>0.025</v>
      </c>
      <c r="AY22" s="0" t="n">
        <v>8525</v>
      </c>
      <c r="AZ22" s="0" t="n">
        <v>0</v>
      </c>
      <c r="BA22" s="0" t="n">
        <v>0</v>
      </c>
      <c r="BB22" s="0" t="n">
        <v>0</v>
      </c>
      <c r="BC22" s="0" t="n">
        <v>0</v>
      </c>
      <c r="BD22" s="0" t="n">
        <v>0</v>
      </c>
      <c r="BE22" s="0" t="n">
        <v>0</v>
      </c>
      <c r="BF22" s="0" t="n">
        <v>0</v>
      </c>
      <c r="BG22" s="0" t="n">
        <v>0</v>
      </c>
      <c r="BH22" s="0" t="n">
        <v>0</v>
      </c>
      <c r="BI22" s="0" t="n">
        <v>0</v>
      </c>
      <c r="BJ22" s="0" t="n">
        <v>0</v>
      </c>
      <c r="BK22" s="0" t="n">
        <v>0</v>
      </c>
      <c r="BL22" s="0" t="n">
        <v>0</v>
      </c>
      <c r="BM22" s="0" t="n">
        <v>0</v>
      </c>
      <c r="BN22" s="0" t="n">
        <v>0</v>
      </c>
      <c r="BO22" s="0" t="n">
        <v>0</v>
      </c>
      <c r="BP22" s="0" t="n">
        <v>0</v>
      </c>
      <c r="BQ22" s="0" t="n">
        <v>0</v>
      </c>
      <c r="BR22" s="0" t="n">
        <v>0</v>
      </c>
      <c r="BS22" s="0" t="n">
        <v>0</v>
      </c>
      <c r="BT22" s="0" t="n">
        <v>0</v>
      </c>
      <c r="BU22" s="0" t="n">
        <v>0</v>
      </c>
      <c r="BV22" s="0" t="n">
        <v>0</v>
      </c>
      <c r="BW22" s="0" t="n">
        <v>0</v>
      </c>
      <c r="BX22" s="0" t="n">
        <v>0</v>
      </c>
      <c r="BY22" s="0" t="n">
        <v>0</v>
      </c>
      <c r="BZ22" s="0" t="n">
        <v>0</v>
      </c>
      <c r="CA22" s="0" t="n">
        <v>0</v>
      </c>
      <c r="CB22" s="0" t="n">
        <v>0</v>
      </c>
      <c r="CC22" s="0" t="n">
        <v>0</v>
      </c>
      <c r="CD22" s="0" t="n">
        <v>0</v>
      </c>
      <c r="CE22" s="0" t="n">
        <v>0</v>
      </c>
      <c r="CF22" s="0" t="n">
        <v>0</v>
      </c>
      <c r="CG22" s="0" t="n">
        <v>0</v>
      </c>
      <c r="CH22" s="0" t="n">
        <v>0</v>
      </c>
      <c r="CI22" s="0" t="n">
        <v>0</v>
      </c>
      <c r="CJ22" s="0" t="n">
        <v>0</v>
      </c>
      <c r="CK22" s="0" t="n">
        <v>0</v>
      </c>
      <c r="CL22" s="0" t="n">
        <v>0</v>
      </c>
      <c r="CM22" s="0" t="n">
        <v>0</v>
      </c>
      <c r="CN22" s="0" t="n">
        <v>0</v>
      </c>
      <c r="CO22" s="0" t="n">
        <v>0</v>
      </c>
      <c r="CP22" s="0" t="n">
        <v>0</v>
      </c>
      <c r="CQ22" s="0" t="n">
        <v>0</v>
      </c>
      <c r="CR22" s="0" t="n">
        <v>0</v>
      </c>
      <c r="CS22" s="0" t="n">
        <v>0</v>
      </c>
      <c r="CT22" s="0" t="n">
        <v>0</v>
      </c>
      <c r="CU22" s="0" t="n">
        <v>0</v>
      </c>
      <c r="CV22" s="0" t="n">
        <v>0</v>
      </c>
      <c r="CW22" s="0" t="n">
        <v>0</v>
      </c>
      <c r="CX22" s="0" t="n">
        <v>0</v>
      </c>
      <c r="CY22" s="0" t="n">
        <v>0</v>
      </c>
      <c r="CZ22" s="0" t="n">
        <v>0</v>
      </c>
      <c r="DA22" s="0" t="n">
        <v>0</v>
      </c>
      <c r="DB22" s="0" t="n">
        <v>0</v>
      </c>
      <c r="DC22" s="0" t="n">
        <v>0</v>
      </c>
      <c r="DD22" s="0" t="n">
        <v>0</v>
      </c>
      <c r="DE22" s="0" t="n">
        <v>0</v>
      </c>
      <c r="DF22" s="0" t="n">
        <v>0</v>
      </c>
      <c r="DG22" s="0" t="n">
        <v>0</v>
      </c>
      <c r="DH22" s="0" t="n">
        <v>0</v>
      </c>
      <c r="DI22" s="0" t="n">
        <v>0</v>
      </c>
      <c r="DJ22" s="0" t="n">
        <v>0</v>
      </c>
      <c r="DK22" s="0" t="n">
        <v>0</v>
      </c>
      <c r="DL22" s="0" t="n">
        <v>0</v>
      </c>
      <c r="DM22" s="0" t="n">
        <v>0</v>
      </c>
      <c r="DN22" s="0" t="n">
        <v>0</v>
      </c>
      <c r="DO22" s="0" t="n">
        <v>0</v>
      </c>
      <c r="DP22" s="0" t="n">
        <v>0</v>
      </c>
      <c r="DQ22" s="0" t="n">
        <v>0</v>
      </c>
      <c r="DR22" s="0" t="n">
        <v>0</v>
      </c>
      <c r="DS22" s="0" t="n">
        <v>0</v>
      </c>
    </row>
    <row r="23" customFormat="false" ht="12.75" hidden="false" customHeight="false" outlineLevel="0" collapsed="false">
      <c r="A23" s="0" t="s">
        <v>13</v>
      </c>
      <c r="B23" s="0" t="s">
        <v>14</v>
      </c>
      <c r="C23" s="0" t="s">
        <v>14</v>
      </c>
      <c r="D23" s="0" t="n">
        <v>8042</v>
      </c>
      <c r="E23" s="0" t="n">
        <v>58646</v>
      </c>
      <c r="F23" s="0" t="s">
        <v>55</v>
      </c>
      <c r="G23" s="0" t="n">
        <v>27161</v>
      </c>
      <c r="H23" s="0" t="s">
        <v>15</v>
      </c>
      <c r="I23" s="0" t="s">
        <v>16</v>
      </c>
      <c r="J23" s="27" t="n">
        <v>36617</v>
      </c>
      <c r="K23" s="27" t="n">
        <v>37711</v>
      </c>
      <c r="L23" s="0" t="n">
        <v>11400</v>
      </c>
      <c r="M23" s="0" t="n">
        <v>0.025</v>
      </c>
      <c r="N23" s="0" t="n">
        <v>0</v>
      </c>
      <c r="O23" s="0" t="n">
        <v>0</v>
      </c>
      <c r="P23" s="0" t="n">
        <v>0</v>
      </c>
      <c r="Q23" s="0" t="n">
        <v>0.025</v>
      </c>
      <c r="R23" s="0" t="n">
        <v>8835</v>
      </c>
      <c r="S23" s="0" t="n">
        <v>11400</v>
      </c>
      <c r="T23" s="0" t="n">
        <v>0.025</v>
      </c>
      <c r="U23" s="0" t="n">
        <v>7980</v>
      </c>
      <c r="V23" s="0" t="n">
        <v>11400</v>
      </c>
      <c r="W23" s="0" t="n">
        <v>0.025</v>
      </c>
      <c r="X23" s="0" t="n">
        <v>8835</v>
      </c>
      <c r="Y23" s="0" t="n">
        <v>11400</v>
      </c>
      <c r="Z23" s="0" t="n">
        <v>0.025</v>
      </c>
      <c r="AA23" s="0" t="n">
        <v>8550</v>
      </c>
      <c r="AB23" s="0" t="n">
        <v>11400</v>
      </c>
      <c r="AC23" s="0" t="n">
        <v>0.025</v>
      </c>
      <c r="AD23" s="0" t="n">
        <v>8835</v>
      </c>
      <c r="AE23" s="0" t="n">
        <v>11400</v>
      </c>
      <c r="AF23" s="0" t="n">
        <v>0.025</v>
      </c>
      <c r="AG23" s="0" t="n">
        <v>8550</v>
      </c>
      <c r="AH23" s="0" t="n">
        <v>11400</v>
      </c>
      <c r="AI23" s="0" t="n">
        <v>0.025</v>
      </c>
      <c r="AJ23" s="0" t="n">
        <v>8835</v>
      </c>
      <c r="AK23" s="0" t="n">
        <v>11400</v>
      </c>
      <c r="AL23" s="0" t="n">
        <v>0.025</v>
      </c>
      <c r="AM23" s="0" t="n">
        <v>8835</v>
      </c>
      <c r="AN23" s="0" t="n">
        <v>11400</v>
      </c>
      <c r="AO23" s="0" t="n">
        <v>0.025</v>
      </c>
      <c r="AP23" s="0" t="n">
        <v>8550</v>
      </c>
      <c r="AQ23" s="0" t="n">
        <v>11400</v>
      </c>
      <c r="AR23" s="0" t="n">
        <v>0.025</v>
      </c>
      <c r="AS23" s="0" t="n">
        <v>8835</v>
      </c>
      <c r="AT23" s="0" t="n">
        <v>11400</v>
      </c>
      <c r="AU23" s="0" t="n">
        <v>0.025</v>
      </c>
      <c r="AV23" s="0" t="n">
        <v>8550</v>
      </c>
      <c r="AW23" s="0" t="n">
        <v>11400</v>
      </c>
      <c r="AX23" s="0" t="n">
        <v>0.025</v>
      </c>
      <c r="AY23" s="0" t="n">
        <v>8835</v>
      </c>
      <c r="AZ23" s="0" t="n">
        <v>0</v>
      </c>
      <c r="BA23" s="0" t="n">
        <v>0</v>
      </c>
      <c r="BB23" s="0" t="n">
        <v>0</v>
      </c>
      <c r="BC23" s="0" t="n">
        <v>0</v>
      </c>
      <c r="BD23" s="0" t="n">
        <v>0</v>
      </c>
      <c r="BE23" s="0" t="n">
        <v>0</v>
      </c>
      <c r="BF23" s="0" t="n">
        <v>0</v>
      </c>
      <c r="BG23" s="0" t="n">
        <v>0</v>
      </c>
      <c r="BH23" s="0" t="n">
        <v>0</v>
      </c>
      <c r="BI23" s="0" t="n">
        <v>0</v>
      </c>
      <c r="BJ23" s="0" t="n">
        <v>0</v>
      </c>
      <c r="BK23" s="0" t="n">
        <v>0</v>
      </c>
      <c r="BL23" s="0" t="n">
        <v>0</v>
      </c>
      <c r="BM23" s="0" t="n">
        <v>0</v>
      </c>
      <c r="BN23" s="0" t="n">
        <v>0</v>
      </c>
      <c r="BO23" s="0" t="n">
        <v>0</v>
      </c>
      <c r="BP23" s="0" t="n">
        <v>0</v>
      </c>
      <c r="BQ23" s="0" t="n">
        <v>0</v>
      </c>
      <c r="BR23" s="0" t="n">
        <v>0</v>
      </c>
      <c r="BS23" s="0" t="n">
        <v>0</v>
      </c>
      <c r="BT23" s="0" t="n">
        <v>0</v>
      </c>
      <c r="BU23" s="0" t="n">
        <v>0</v>
      </c>
      <c r="BV23" s="0" t="n">
        <v>0</v>
      </c>
      <c r="BW23" s="0" t="n">
        <v>0</v>
      </c>
      <c r="BX23" s="0" t="n">
        <v>0</v>
      </c>
      <c r="BY23" s="0" t="n">
        <v>0</v>
      </c>
      <c r="BZ23" s="0" t="n">
        <v>0</v>
      </c>
      <c r="CA23" s="0" t="n">
        <v>0</v>
      </c>
      <c r="CB23" s="0" t="n">
        <v>0</v>
      </c>
      <c r="CC23" s="0" t="n">
        <v>0</v>
      </c>
      <c r="CD23" s="0" t="n">
        <v>0</v>
      </c>
      <c r="CE23" s="0" t="n">
        <v>0</v>
      </c>
      <c r="CF23" s="0" t="n">
        <v>0</v>
      </c>
      <c r="CG23" s="0" t="n">
        <v>0</v>
      </c>
      <c r="CH23" s="0" t="n">
        <v>0</v>
      </c>
      <c r="CI23" s="0" t="n">
        <v>0</v>
      </c>
      <c r="CJ23" s="0" t="n">
        <v>0</v>
      </c>
      <c r="CK23" s="0" t="n">
        <v>0</v>
      </c>
      <c r="CL23" s="0" t="n">
        <v>0</v>
      </c>
      <c r="CM23" s="0" t="n">
        <v>0</v>
      </c>
      <c r="CN23" s="0" t="n">
        <v>0</v>
      </c>
      <c r="CO23" s="0" t="n">
        <v>0</v>
      </c>
      <c r="CP23" s="0" t="n">
        <v>0</v>
      </c>
      <c r="CQ23" s="0" t="n">
        <v>0</v>
      </c>
      <c r="CR23" s="0" t="n">
        <v>0</v>
      </c>
      <c r="CS23" s="0" t="n">
        <v>0</v>
      </c>
      <c r="CT23" s="0" t="n">
        <v>0</v>
      </c>
      <c r="CU23" s="0" t="n">
        <v>0</v>
      </c>
      <c r="CV23" s="0" t="n">
        <v>0</v>
      </c>
      <c r="CW23" s="0" t="n">
        <v>0</v>
      </c>
      <c r="CX23" s="0" t="n">
        <v>0</v>
      </c>
      <c r="CY23" s="0" t="n">
        <v>0</v>
      </c>
      <c r="CZ23" s="0" t="n">
        <v>0</v>
      </c>
      <c r="DA23" s="0" t="n">
        <v>0</v>
      </c>
      <c r="DB23" s="0" t="n">
        <v>0</v>
      </c>
      <c r="DC23" s="0" t="n">
        <v>0</v>
      </c>
      <c r="DD23" s="0" t="n">
        <v>0</v>
      </c>
      <c r="DE23" s="0" t="n">
        <v>0</v>
      </c>
      <c r="DF23" s="0" t="n">
        <v>0</v>
      </c>
      <c r="DG23" s="0" t="n">
        <v>0</v>
      </c>
      <c r="DH23" s="0" t="n">
        <v>0</v>
      </c>
      <c r="DI23" s="0" t="n">
        <v>0</v>
      </c>
      <c r="DJ23" s="0" t="n">
        <v>0</v>
      </c>
      <c r="DK23" s="0" t="n">
        <v>0</v>
      </c>
      <c r="DL23" s="0" t="n">
        <v>0</v>
      </c>
      <c r="DM23" s="0" t="n">
        <v>0</v>
      </c>
      <c r="DN23" s="0" t="n">
        <v>0</v>
      </c>
      <c r="DO23" s="0" t="n">
        <v>0</v>
      </c>
      <c r="DP23" s="0" t="n">
        <v>0</v>
      </c>
      <c r="DQ23" s="0" t="n">
        <v>0</v>
      </c>
      <c r="DR23" s="0" t="n">
        <v>0</v>
      </c>
      <c r="DS23" s="0" t="n">
        <v>0</v>
      </c>
    </row>
    <row r="24" customFormat="false" ht="12.75" hidden="false" customHeight="false" outlineLevel="0" collapsed="false">
      <c r="A24" s="0" t="s">
        <v>13</v>
      </c>
      <c r="B24" s="0" t="s">
        <v>14</v>
      </c>
      <c r="C24" s="0" t="s">
        <v>14</v>
      </c>
      <c r="D24" s="0" t="n">
        <v>8042</v>
      </c>
      <c r="E24" s="0" t="n">
        <v>58647</v>
      </c>
      <c r="F24" s="0" t="s">
        <v>55</v>
      </c>
      <c r="G24" s="0" t="n">
        <v>27161</v>
      </c>
      <c r="H24" s="0" t="s">
        <v>15</v>
      </c>
      <c r="I24" s="0" t="s">
        <v>16</v>
      </c>
      <c r="J24" s="27" t="n">
        <v>36617</v>
      </c>
      <c r="K24" s="27" t="n">
        <v>37711</v>
      </c>
      <c r="L24" s="0" t="n">
        <v>11400</v>
      </c>
      <c r="M24" s="0" t="n">
        <v>0.025</v>
      </c>
      <c r="N24" s="0" t="n">
        <v>0</v>
      </c>
      <c r="O24" s="0" t="n">
        <v>0</v>
      </c>
      <c r="P24" s="0" t="n">
        <v>0</v>
      </c>
      <c r="Q24" s="0" t="n">
        <v>0.025</v>
      </c>
      <c r="R24" s="0" t="n">
        <v>8835</v>
      </c>
      <c r="S24" s="0" t="n">
        <v>11400</v>
      </c>
      <c r="T24" s="0" t="n">
        <v>0.025</v>
      </c>
      <c r="U24" s="0" t="n">
        <v>7980</v>
      </c>
      <c r="V24" s="0" t="n">
        <v>11400</v>
      </c>
      <c r="W24" s="0" t="n">
        <v>0.025</v>
      </c>
      <c r="X24" s="0" t="n">
        <v>8835</v>
      </c>
      <c r="Y24" s="0" t="n">
        <v>11400</v>
      </c>
      <c r="Z24" s="0" t="n">
        <v>0.025</v>
      </c>
      <c r="AA24" s="0" t="n">
        <v>8550</v>
      </c>
      <c r="AB24" s="0" t="n">
        <v>11400</v>
      </c>
      <c r="AC24" s="0" t="n">
        <v>0.025</v>
      </c>
      <c r="AD24" s="0" t="n">
        <v>8835</v>
      </c>
      <c r="AE24" s="0" t="n">
        <v>11400</v>
      </c>
      <c r="AF24" s="0" t="n">
        <v>0.025</v>
      </c>
      <c r="AG24" s="0" t="n">
        <v>8550</v>
      </c>
      <c r="AH24" s="0" t="n">
        <v>11400</v>
      </c>
      <c r="AI24" s="0" t="n">
        <v>0.025</v>
      </c>
      <c r="AJ24" s="0" t="n">
        <v>8835</v>
      </c>
      <c r="AK24" s="0" t="n">
        <v>11400</v>
      </c>
      <c r="AL24" s="0" t="n">
        <v>0.025</v>
      </c>
      <c r="AM24" s="0" t="n">
        <v>8835</v>
      </c>
      <c r="AN24" s="0" t="n">
        <v>11400</v>
      </c>
      <c r="AO24" s="0" t="n">
        <v>0.025</v>
      </c>
      <c r="AP24" s="0" t="n">
        <v>8550</v>
      </c>
      <c r="AQ24" s="0" t="n">
        <v>11400</v>
      </c>
      <c r="AR24" s="0" t="n">
        <v>0.025</v>
      </c>
      <c r="AS24" s="0" t="n">
        <v>8835</v>
      </c>
      <c r="AT24" s="0" t="n">
        <v>11400</v>
      </c>
      <c r="AU24" s="0" t="n">
        <v>0.025</v>
      </c>
      <c r="AV24" s="0" t="n">
        <v>8550</v>
      </c>
      <c r="AW24" s="0" t="n">
        <v>11400</v>
      </c>
      <c r="AX24" s="0" t="n">
        <v>0.025</v>
      </c>
      <c r="AY24" s="0" t="n">
        <v>8835</v>
      </c>
      <c r="AZ24" s="0" t="n">
        <v>0</v>
      </c>
      <c r="BA24" s="0" t="n">
        <v>0</v>
      </c>
      <c r="BB24" s="0" t="n">
        <v>0</v>
      </c>
      <c r="BC24" s="0" t="n">
        <v>0</v>
      </c>
      <c r="BD24" s="0" t="n">
        <v>0</v>
      </c>
      <c r="BE24" s="0" t="n">
        <v>0</v>
      </c>
      <c r="BF24" s="0" t="n">
        <v>0</v>
      </c>
      <c r="BG24" s="0" t="n">
        <v>0</v>
      </c>
      <c r="BH24" s="0" t="n">
        <v>0</v>
      </c>
      <c r="BI24" s="0" t="n">
        <v>0</v>
      </c>
      <c r="BJ24" s="0" t="n">
        <v>0</v>
      </c>
      <c r="BK24" s="0" t="n">
        <v>0</v>
      </c>
      <c r="BL24" s="0" t="n">
        <v>0</v>
      </c>
      <c r="BM24" s="0" t="n">
        <v>0</v>
      </c>
      <c r="BN24" s="0" t="n">
        <v>0</v>
      </c>
      <c r="BO24" s="0" t="n">
        <v>0</v>
      </c>
      <c r="BP24" s="0" t="n">
        <v>0</v>
      </c>
      <c r="BQ24" s="0" t="n">
        <v>0</v>
      </c>
      <c r="BR24" s="0" t="n">
        <v>0</v>
      </c>
      <c r="BS24" s="0" t="n">
        <v>0</v>
      </c>
      <c r="BT24" s="0" t="n">
        <v>0</v>
      </c>
      <c r="BU24" s="0" t="n">
        <v>0</v>
      </c>
      <c r="BV24" s="0" t="n">
        <v>0</v>
      </c>
      <c r="BW24" s="0" t="n">
        <v>0</v>
      </c>
      <c r="BX24" s="0" t="n">
        <v>0</v>
      </c>
      <c r="BY24" s="0" t="n">
        <v>0</v>
      </c>
      <c r="BZ24" s="0" t="n">
        <v>0</v>
      </c>
      <c r="CA24" s="0" t="n">
        <v>0</v>
      </c>
      <c r="CB24" s="0" t="n">
        <v>0</v>
      </c>
      <c r="CC24" s="0" t="n">
        <v>0</v>
      </c>
      <c r="CD24" s="0" t="n">
        <v>0</v>
      </c>
      <c r="CE24" s="0" t="n">
        <v>0</v>
      </c>
      <c r="CF24" s="0" t="n">
        <v>0</v>
      </c>
      <c r="CG24" s="0" t="n">
        <v>0</v>
      </c>
      <c r="CH24" s="0" t="n">
        <v>0</v>
      </c>
      <c r="CI24" s="0" t="n">
        <v>0</v>
      </c>
      <c r="CJ24" s="0" t="n">
        <v>0</v>
      </c>
      <c r="CK24" s="0" t="n">
        <v>0</v>
      </c>
      <c r="CL24" s="0" t="n">
        <v>0</v>
      </c>
      <c r="CM24" s="0" t="n">
        <v>0</v>
      </c>
      <c r="CN24" s="0" t="n">
        <v>0</v>
      </c>
      <c r="CO24" s="0" t="n">
        <v>0</v>
      </c>
      <c r="CP24" s="0" t="n">
        <v>0</v>
      </c>
      <c r="CQ24" s="0" t="n">
        <v>0</v>
      </c>
      <c r="CR24" s="0" t="n">
        <v>0</v>
      </c>
      <c r="CS24" s="0" t="n">
        <v>0</v>
      </c>
      <c r="CT24" s="0" t="n">
        <v>0</v>
      </c>
      <c r="CU24" s="0" t="n">
        <v>0</v>
      </c>
      <c r="CV24" s="0" t="n">
        <v>0</v>
      </c>
      <c r="CW24" s="0" t="n">
        <v>0</v>
      </c>
      <c r="CX24" s="0" t="n">
        <v>0</v>
      </c>
      <c r="CY24" s="0" t="n">
        <v>0</v>
      </c>
      <c r="CZ24" s="0" t="n">
        <v>0</v>
      </c>
      <c r="DA24" s="0" t="n">
        <v>0</v>
      </c>
      <c r="DB24" s="0" t="n">
        <v>0</v>
      </c>
      <c r="DC24" s="0" t="n">
        <v>0</v>
      </c>
      <c r="DD24" s="0" t="n">
        <v>0</v>
      </c>
      <c r="DE24" s="0" t="n">
        <v>0</v>
      </c>
      <c r="DF24" s="0" t="n">
        <v>0</v>
      </c>
      <c r="DG24" s="0" t="n">
        <v>0</v>
      </c>
      <c r="DH24" s="0" t="n">
        <v>0</v>
      </c>
      <c r="DI24" s="0" t="n">
        <v>0</v>
      </c>
      <c r="DJ24" s="0" t="n">
        <v>0</v>
      </c>
      <c r="DK24" s="0" t="n">
        <v>0</v>
      </c>
      <c r="DL24" s="0" t="n">
        <v>0</v>
      </c>
      <c r="DM24" s="0" t="n">
        <v>0</v>
      </c>
      <c r="DN24" s="0" t="n">
        <v>0</v>
      </c>
      <c r="DO24" s="0" t="n">
        <v>0</v>
      </c>
      <c r="DP24" s="0" t="n">
        <v>0</v>
      </c>
      <c r="DQ24" s="0" t="n">
        <v>0</v>
      </c>
      <c r="DR24" s="0" t="n">
        <v>0</v>
      </c>
      <c r="DS24" s="0" t="n">
        <v>0</v>
      </c>
    </row>
    <row r="25" customFormat="false" ht="12.75" hidden="false" customHeight="false" outlineLevel="0" collapsed="false">
      <c r="A25" s="0" t="s">
        <v>13</v>
      </c>
      <c r="B25" s="0" t="s">
        <v>14</v>
      </c>
      <c r="C25" s="0" t="s">
        <v>14</v>
      </c>
      <c r="D25" s="0" t="n">
        <v>8042</v>
      </c>
      <c r="E25" s="0" t="n">
        <v>58649</v>
      </c>
      <c r="F25" s="0" t="s">
        <v>55</v>
      </c>
      <c r="G25" s="0" t="n">
        <v>27161</v>
      </c>
      <c r="H25" s="0" t="s">
        <v>15</v>
      </c>
      <c r="I25" s="0" t="s">
        <v>16</v>
      </c>
      <c r="J25" s="27" t="n">
        <v>36617</v>
      </c>
      <c r="K25" s="27" t="n">
        <v>37711</v>
      </c>
      <c r="L25" s="0" t="n">
        <v>11400</v>
      </c>
      <c r="M25" s="0" t="n">
        <v>0.025</v>
      </c>
      <c r="N25" s="0" t="n">
        <v>0</v>
      </c>
      <c r="O25" s="0" t="n">
        <v>0</v>
      </c>
      <c r="P25" s="0" t="n">
        <v>0</v>
      </c>
      <c r="Q25" s="0" t="n">
        <v>0.025</v>
      </c>
      <c r="R25" s="0" t="n">
        <v>8835</v>
      </c>
      <c r="S25" s="0" t="n">
        <v>11400</v>
      </c>
      <c r="T25" s="0" t="n">
        <v>0.025</v>
      </c>
      <c r="U25" s="0" t="n">
        <v>7980</v>
      </c>
      <c r="V25" s="0" t="n">
        <v>11400</v>
      </c>
      <c r="W25" s="0" t="n">
        <v>0.025</v>
      </c>
      <c r="X25" s="0" t="n">
        <v>8835</v>
      </c>
      <c r="Y25" s="0" t="n">
        <v>11400</v>
      </c>
      <c r="Z25" s="0" t="n">
        <v>0.025</v>
      </c>
      <c r="AA25" s="0" t="n">
        <v>8550</v>
      </c>
      <c r="AB25" s="0" t="n">
        <v>11400</v>
      </c>
      <c r="AC25" s="0" t="n">
        <v>0.025</v>
      </c>
      <c r="AD25" s="0" t="n">
        <v>8835</v>
      </c>
      <c r="AE25" s="0" t="n">
        <v>11400</v>
      </c>
      <c r="AF25" s="0" t="n">
        <v>0.025</v>
      </c>
      <c r="AG25" s="0" t="n">
        <v>8550</v>
      </c>
      <c r="AH25" s="0" t="n">
        <v>11400</v>
      </c>
      <c r="AI25" s="0" t="n">
        <v>0.025</v>
      </c>
      <c r="AJ25" s="0" t="n">
        <v>8835</v>
      </c>
      <c r="AK25" s="0" t="n">
        <v>11400</v>
      </c>
      <c r="AL25" s="0" t="n">
        <v>0.025</v>
      </c>
      <c r="AM25" s="0" t="n">
        <v>8835</v>
      </c>
      <c r="AN25" s="0" t="n">
        <v>11400</v>
      </c>
      <c r="AO25" s="0" t="n">
        <v>0.025</v>
      </c>
      <c r="AP25" s="0" t="n">
        <v>8550</v>
      </c>
      <c r="AQ25" s="0" t="n">
        <v>11400</v>
      </c>
      <c r="AR25" s="0" t="n">
        <v>0.025</v>
      </c>
      <c r="AS25" s="0" t="n">
        <v>8835</v>
      </c>
      <c r="AT25" s="0" t="n">
        <v>11400</v>
      </c>
      <c r="AU25" s="0" t="n">
        <v>0.025</v>
      </c>
      <c r="AV25" s="0" t="n">
        <v>8550</v>
      </c>
      <c r="AW25" s="0" t="n">
        <v>11400</v>
      </c>
      <c r="AX25" s="0" t="n">
        <v>0.025</v>
      </c>
      <c r="AY25" s="0" t="n">
        <v>8835</v>
      </c>
      <c r="AZ25" s="0" t="n">
        <v>0</v>
      </c>
      <c r="BA25" s="0" t="n">
        <v>0</v>
      </c>
      <c r="BB25" s="0" t="n">
        <v>0</v>
      </c>
      <c r="BC25" s="0" t="n">
        <v>0</v>
      </c>
      <c r="BD25" s="0" t="n">
        <v>0</v>
      </c>
      <c r="BE25" s="0" t="n">
        <v>0</v>
      </c>
      <c r="BF25" s="0" t="n">
        <v>0</v>
      </c>
      <c r="BG25" s="0" t="n">
        <v>0</v>
      </c>
      <c r="BH25" s="0" t="n">
        <v>0</v>
      </c>
      <c r="BI25" s="0" t="n">
        <v>0</v>
      </c>
      <c r="BJ25" s="0" t="n">
        <v>0</v>
      </c>
      <c r="BK25" s="0" t="n">
        <v>0</v>
      </c>
      <c r="BL25" s="0" t="n">
        <v>0</v>
      </c>
      <c r="BM25" s="0" t="n">
        <v>0</v>
      </c>
      <c r="BN25" s="0" t="n">
        <v>0</v>
      </c>
      <c r="BO25" s="0" t="n">
        <v>0</v>
      </c>
      <c r="BP25" s="0" t="n">
        <v>0</v>
      </c>
      <c r="BQ25" s="0" t="n">
        <v>0</v>
      </c>
      <c r="BR25" s="0" t="n">
        <v>0</v>
      </c>
      <c r="BS25" s="0" t="n">
        <v>0</v>
      </c>
      <c r="BT25" s="0" t="n">
        <v>0</v>
      </c>
      <c r="BU25" s="0" t="n">
        <v>0</v>
      </c>
      <c r="BV25" s="0" t="n">
        <v>0</v>
      </c>
      <c r="BW25" s="0" t="n">
        <v>0</v>
      </c>
      <c r="BX25" s="0" t="n">
        <v>0</v>
      </c>
      <c r="BY25" s="0" t="n">
        <v>0</v>
      </c>
      <c r="BZ25" s="0" t="n">
        <v>0</v>
      </c>
      <c r="CA25" s="0" t="n">
        <v>0</v>
      </c>
      <c r="CB25" s="0" t="n">
        <v>0</v>
      </c>
      <c r="CC25" s="0" t="n">
        <v>0</v>
      </c>
      <c r="CD25" s="0" t="n">
        <v>0</v>
      </c>
      <c r="CE25" s="0" t="n">
        <v>0</v>
      </c>
      <c r="CF25" s="0" t="n">
        <v>0</v>
      </c>
      <c r="CG25" s="0" t="n">
        <v>0</v>
      </c>
      <c r="CH25" s="0" t="n">
        <v>0</v>
      </c>
      <c r="CI25" s="0" t="n">
        <v>0</v>
      </c>
      <c r="CJ25" s="0" t="n">
        <v>0</v>
      </c>
      <c r="CK25" s="0" t="n">
        <v>0</v>
      </c>
      <c r="CL25" s="0" t="n">
        <v>0</v>
      </c>
      <c r="CM25" s="0" t="n">
        <v>0</v>
      </c>
      <c r="CN25" s="0" t="n">
        <v>0</v>
      </c>
      <c r="CO25" s="0" t="n">
        <v>0</v>
      </c>
      <c r="CP25" s="0" t="n">
        <v>0</v>
      </c>
      <c r="CQ25" s="0" t="n">
        <v>0</v>
      </c>
      <c r="CR25" s="0" t="n">
        <v>0</v>
      </c>
      <c r="CS25" s="0" t="n">
        <v>0</v>
      </c>
      <c r="CT25" s="0" t="n">
        <v>0</v>
      </c>
      <c r="CU25" s="0" t="n">
        <v>0</v>
      </c>
      <c r="CV25" s="0" t="n">
        <v>0</v>
      </c>
      <c r="CW25" s="0" t="n">
        <v>0</v>
      </c>
      <c r="CX25" s="0" t="n">
        <v>0</v>
      </c>
      <c r="CY25" s="0" t="n">
        <v>0</v>
      </c>
      <c r="CZ25" s="0" t="n">
        <v>0</v>
      </c>
      <c r="DA25" s="0" t="n">
        <v>0</v>
      </c>
      <c r="DB25" s="0" t="n">
        <v>0</v>
      </c>
      <c r="DC25" s="0" t="n">
        <v>0</v>
      </c>
      <c r="DD25" s="0" t="n">
        <v>0</v>
      </c>
      <c r="DE25" s="0" t="n">
        <v>0</v>
      </c>
      <c r="DF25" s="0" t="n">
        <v>0</v>
      </c>
      <c r="DG25" s="0" t="n">
        <v>0</v>
      </c>
      <c r="DH25" s="0" t="n">
        <v>0</v>
      </c>
      <c r="DI25" s="0" t="n">
        <v>0</v>
      </c>
      <c r="DJ25" s="0" t="n">
        <v>0</v>
      </c>
      <c r="DK25" s="0" t="n">
        <v>0</v>
      </c>
      <c r="DL25" s="0" t="n">
        <v>0</v>
      </c>
      <c r="DM25" s="0" t="n">
        <v>0</v>
      </c>
      <c r="DN25" s="0" t="n">
        <v>0</v>
      </c>
      <c r="DO25" s="0" t="n">
        <v>0</v>
      </c>
      <c r="DP25" s="0" t="n">
        <v>0</v>
      </c>
      <c r="DQ25" s="0" t="n">
        <v>0</v>
      </c>
      <c r="DR25" s="0" t="n">
        <v>0</v>
      </c>
      <c r="DS25" s="0" t="n">
        <v>0</v>
      </c>
    </row>
    <row r="26" customFormat="false" ht="12.75" hidden="false" customHeight="false" outlineLevel="0" collapsed="false">
      <c r="A26" s="0" t="s">
        <v>13</v>
      </c>
      <c r="B26" s="0" t="s">
        <v>14</v>
      </c>
      <c r="C26" s="0" t="s">
        <v>14</v>
      </c>
      <c r="D26" s="0" t="n">
        <v>8042</v>
      </c>
      <c r="E26" s="0" t="n">
        <v>60921</v>
      </c>
      <c r="F26" s="0" t="s">
        <v>55</v>
      </c>
      <c r="G26" s="0" t="n">
        <v>27161</v>
      </c>
      <c r="H26" s="0" t="s">
        <v>15</v>
      </c>
      <c r="I26" s="0" t="s">
        <v>16</v>
      </c>
      <c r="J26" s="27" t="n">
        <v>36617</v>
      </c>
      <c r="K26" s="27" t="n">
        <v>37711</v>
      </c>
      <c r="L26" s="0" t="n">
        <v>11400</v>
      </c>
      <c r="M26" s="0" t="n">
        <v>0.025</v>
      </c>
      <c r="N26" s="0" t="n">
        <v>0</v>
      </c>
      <c r="O26" s="0" t="n">
        <v>0</v>
      </c>
      <c r="P26" s="0" t="n">
        <v>0</v>
      </c>
      <c r="Q26" s="0" t="n">
        <v>0.025</v>
      </c>
      <c r="R26" s="0" t="n">
        <v>8835</v>
      </c>
      <c r="S26" s="0" t="n">
        <v>11400</v>
      </c>
      <c r="T26" s="0" t="n">
        <v>0.025</v>
      </c>
      <c r="U26" s="0" t="n">
        <v>7980</v>
      </c>
      <c r="V26" s="0" t="n">
        <v>11400</v>
      </c>
      <c r="W26" s="0" t="n">
        <v>0.025</v>
      </c>
      <c r="X26" s="0" t="n">
        <v>8835</v>
      </c>
      <c r="Y26" s="0" t="n">
        <v>11400</v>
      </c>
      <c r="Z26" s="0" t="n">
        <v>0.025</v>
      </c>
      <c r="AA26" s="0" t="n">
        <v>8550</v>
      </c>
      <c r="AB26" s="0" t="n">
        <v>11400</v>
      </c>
      <c r="AC26" s="0" t="n">
        <v>0.025</v>
      </c>
      <c r="AD26" s="0" t="n">
        <v>8835</v>
      </c>
      <c r="AE26" s="0" t="n">
        <v>11400</v>
      </c>
      <c r="AF26" s="0" t="n">
        <v>0.025</v>
      </c>
      <c r="AG26" s="0" t="n">
        <v>8550</v>
      </c>
      <c r="AH26" s="0" t="n">
        <v>11400</v>
      </c>
      <c r="AI26" s="0" t="n">
        <v>0.025</v>
      </c>
      <c r="AJ26" s="0" t="n">
        <v>8835</v>
      </c>
      <c r="AK26" s="0" t="n">
        <v>11400</v>
      </c>
      <c r="AL26" s="0" t="n">
        <v>0.025</v>
      </c>
      <c r="AM26" s="0" t="n">
        <v>8835</v>
      </c>
      <c r="AN26" s="0" t="n">
        <v>11400</v>
      </c>
      <c r="AO26" s="0" t="n">
        <v>0.025</v>
      </c>
      <c r="AP26" s="0" t="n">
        <v>8550</v>
      </c>
      <c r="AQ26" s="0" t="n">
        <v>11400</v>
      </c>
      <c r="AR26" s="0" t="n">
        <v>0.025</v>
      </c>
      <c r="AS26" s="0" t="n">
        <v>8835</v>
      </c>
      <c r="AT26" s="0" t="n">
        <v>11400</v>
      </c>
      <c r="AU26" s="0" t="n">
        <v>0.025</v>
      </c>
      <c r="AV26" s="0" t="n">
        <v>8550</v>
      </c>
      <c r="AW26" s="0" t="n">
        <v>11400</v>
      </c>
      <c r="AX26" s="0" t="n">
        <v>0.025</v>
      </c>
      <c r="AY26" s="0" t="n">
        <v>8835</v>
      </c>
      <c r="AZ26" s="0" t="n">
        <v>0</v>
      </c>
      <c r="BA26" s="0" t="n">
        <v>0</v>
      </c>
      <c r="BB26" s="0" t="n">
        <v>0</v>
      </c>
      <c r="BC26" s="0" t="n">
        <v>0</v>
      </c>
      <c r="BD26" s="0" t="n">
        <v>0</v>
      </c>
      <c r="BE26" s="0" t="n">
        <v>0</v>
      </c>
      <c r="BF26" s="0" t="n">
        <v>0</v>
      </c>
      <c r="BG26" s="0" t="n">
        <v>0</v>
      </c>
      <c r="BH26" s="0" t="n">
        <v>0</v>
      </c>
      <c r="BI26" s="0" t="n">
        <v>0</v>
      </c>
      <c r="BJ26" s="0" t="n">
        <v>0</v>
      </c>
      <c r="BK26" s="0" t="n">
        <v>0</v>
      </c>
      <c r="BL26" s="0" t="n">
        <v>0</v>
      </c>
      <c r="BM26" s="0" t="n">
        <v>0</v>
      </c>
      <c r="BN26" s="0" t="n">
        <v>0</v>
      </c>
      <c r="BO26" s="0" t="n">
        <v>0</v>
      </c>
      <c r="BP26" s="0" t="n">
        <v>0</v>
      </c>
      <c r="BQ26" s="0" t="n">
        <v>0</v>
      </c>
      <c r="BR26" s="0" t="n">
        <v>0</v>
      </c>
      <c r="BS26" s="0" t="n">
        <v>0</v>
      </c>
      <c r="BT26" s="0" t="n">
        <v>0</v>
      </c>
      <c r="BU26" s="0" t="n">
        <v>0</v>
      </c>
      <c r="BV26" s="0" t="n">
        <v>0</v>
      </c>
      <c r="BW26" s="0" t="n">
        <v>0</v>
      </c>
      <c r="BX26" s="0" t="n">
        <v>0</v>
      </c>
      <c r="BY26" s="0" t="n">
        <v>0</v>
      </c>
      <c r="BZ26" s="0" t="n">
        <v>0</v>
      </c>
      <c r="CA26" s="0" t="n">
        <v>0</v>
      </c>
      <c r="CB26" s="0" t="n">
        <v>0</v>
      </c>
      <c r="CC26" s="0" t="n">
        <v>0</v>
      </c>
      <c r="CD26" s="0" t="n">
        <v>0</v>
      </c>
      <c r="CE26" s="0" t="n">
        <v>0</v>
      </c>
      <c r="CF26" s="0" t="n">
        <v>0</v>
      </c>
      <c r="CG26" s="0" t="n">
        <v>0</v>
      </c>
      <c r="CH26" s="0" t="n">
        <v>0</v>
      </c>
      <c r="CI26" s="0" t="n">
        <v>0</v>
      </c>
      <c r="CJ26" s="0" t="n">
        <v>0</v>
      </c>
      <c r="CK26" s="0" t="n">
        <v>0</v>
      </c>
      <c r="CL26" s="0" t="n">
        <v>0</v>
      </c>
      <c r="CM26" s="0" t="n">
        <v>0</v>
      </c>
      <c r="CN26" s="0" t="n">
        <v>0</v>
      </c>
      <c r="CO26" s="0" t="n">
        <v>0</v>
      </c>
      <c r="CP26" s="0" t="n">
        <v>0</v>
      </c>
      <c r="CQ26" s="0" t="n">
        <v>0</v>
      </c>
      <c r="CR26" s="0" t="n">
        <v>0</v>
      </c>
      <c r="CS26" s="0" t="n">
        <v>0</v>
      </c>
      <c r="CT26" s="0" t="n">
        <v>0</v>
      </c>
      <c r="CU26" s="0" t="n">
        <v>0</v>
      </c>
      <c r="CV26" s="0" t="n">
        <v>0</v>
      </c>
      <c r="CW26" s="0" t="n">
        <v>0</v>
      </c>
      <c r="CX26" s="0" t="n">
        <v>0</v>
      </c>
      <c r="CY26" s="0" t="n">
        <v>0</v>
      </c>
      <c r="CZ26" s="0" t="n">
        <v>0</v>
      </c>
      <c r="DA26" s="0" t="n">
        <v>0</v>
      </c>
      <c r="DB26" s="0" t="n">
        <v>0</v>
      </c>
      <c r="DC26" s="0" t="n">
        <v>0</v>
      </c>
      <c r="DD26" s="0" t="n">
        <v>0</v>
      </c>
      <c r="DE26" s="0" t="n">
        <v>0</v>
      </c>
      <c r="DF26" s="0" t="n">
        <v>0</v>
      </c>
      <c r="DG26" s="0" t="n">
        <v>0</v>
      </c>
      <c r="DH26" s="0" t="n">
        <v>0</v>
      </c>
      <c r="DI26" s="0" t="n">
        <v>0</v>
      </c>
      <c r="DJ26" s="0" t="n">
        <v>0</v>
      </c>
      <c r="DK26" s="0" t="n">
        <v>0</v>
      </c>
      <c r="DL26" s="0" t="n">
        <v>0</v>
      </c>
      <c r="DM26" s="0" t="n">
        <v>0</v>
      </c>
      <c r="DN26" s="0" t="n">
        <v>0</v>
      </c>
      <c r="DO26" s="0" t="n">
        <v>0</v>
      </c>
      <c r="DP26" s="0" t="n">
        <v>0</v>
      </c>
      <c r="DQ26" s="0" t="n">
        <v>0</v>
      </c>
      <c r="DR26" s="0" t="n">
        <v>0</v>
      </c>
      <c r="DS26" s="0" t="n">
        <v>0</v>
      </c>
    </row>
    <row r="27" customFormat="false" ht="12.75" hidden="false" customHeight="false" outlineLevel="0" collapsed="false">
      <c r="A27" s="0" t="s">
        <v>13</v>
      </c>
      <c r="B27" s="0" t="s">
        <v>14</v>
      </c>
      <c r="C27" s="0" t="s">
        <v>14</v>
      </c>
      <c r="D27" s="0" t="n">
        <v>8516</v>
      </c>
      <c r="E27" s="0" t="n">
        <v>58646</v>
      </c>
      <c r="F27" s="0" t="s">
        <v>55</v>
      </c>
      <c r="G27" s="0" t="n">
        <v>27161</v>
      </c>
      <c r="H27" s="0" t="s">
        <v>15</v>
      </c>
      <c r="I27" s="0" t="s">
        <v>16</v>
      </c>
      <c r="J27" s="27" t="n">
        <v>36617</v>
      </c>
      <c r="K27" s="27" t="n">
        <v>37711</v>
      </c>
      <c r="L27" s="0" t="n">
        <v>8000</v>
      </c>
      <c r="M27" s="0" t="n">
        <v>0.025</v>
      </c>
      <c r="N27" s="0" t="n">
        <v>0</v>
      </c>
      <c r="O27" s="0" t="n">
        <v>0</v>
      </c>
      <c r="P27" s="0" t="n">
        <v>0</v>
      </c>
      <c r="Q27" s="0" t="n">
        <v>0.025</v>
      </c>
      <c r="R27" s="0" t="n">
        <v>6200</v>
      </c>
      <c r="S27" s="0" t="n">
        <v>8000</v>
      </c>
      <c r="T27" s="0" t="n">
        <v>0.025</v>
      </c>
      <c r="U27" s="0" t="n">
        <v>5600</v>
      </c>
      <c r="V27" s="0" t="n">
        <v>8000</v>
      </c>
      <c r="W27" s="0" t="n">
        <v>0.025</v>
      </c>
      <c r="X27" s="0" t="n">
        <v>6200</v>
      </c>
      <c r="Y27" s="0" t="n">
        <v>8000</v>
      </c>
      <c r="Z27" s="0" t="n">
        <v>0.025</v>
      </c>
      <c r="AA27" s="0" t="n">
        <v>6000</v>
      </c>
      <c r="AB27" s="0" t="n">
        <v>8000</v>
      </c>
      <c r="AC27" s="0" t="n">
        <v>0.025</v>
      </c>
      <c r="AD27" s="0" t="n">
        <v>6200</v>
      </c>
      <c r="AE27" s="0" t="n">
        <v>8000</v>
      </c>
      <c r="AF27" s="0" t="n">
        <v>0.025</v>
      </c>
      <c r="AG27" s="0" t="n">
        <v>6000</v>
      </c>
      <c r="AH27" s="0" t="n">
        <v>8000</v>
      </c>
      <c r="AI27" s="0" t="n">
        <v>0.025</v>
      </c>
      <c r="AJ27" s="0" t="n">
        <v>6200</v>
      </c>
      <c r="AK27" s="0" t="n">
        <v>8000</v>
      </c>
      <c r="AL27" s="0" t="n">
        <v>0.025</v>
      </c>
      <c r="AM27" s="0" t="n">
        <v>6200</v>
      </c>
      <c r="AN27" s="0" t="n">
        <v>8000</v>
      </c>
      <c r="AO27" s="0" t="n">
        <v>0.025</v>
      </c>
      <c r="AP27" s="0" t="n">
        <v>6000</v>
      </c>
      <c r="AQ27" s="0" t="n">
        <v>8000</v>
      </c>
      <c r="AR27" s="0" t="n">
        <v>0.025</v>
      </c>
      <c r="AS27" s="0" t="n">
        <v>6200</v>
      </c>
      <c r="AT27" s="0" t="n">
        <v>8000</v>
      </c>
      <c r="AU27" s="0" t="n">
        <v>0.025</v>
      </c>
      <c r="AV27" s="0" t="n">
        <v>6000</v>
      </c>
      <c r="AW27" s="0" t="n">
        <v>8000</v>
      </c>
      <c r="AX27" s="0" t="n">
        <v>0.025</v>
      </c>
      <c r="AY27" s="0" t="n">
        <v>6200</v>
      </c>
      <c r="AZ27" s="0" t="n">
        <v>0</v>
      </c>
      <c r="BA27" s="0" t="n">
        <v>0</v>
      </c>
      <c r="BB27" s="0" t="n">
        <v>0</v>
      </c>
      <c r="BC27" s="0" t="n">
        <v>0</v>
      </c>
      <c r="BD27" s="0" t="n">
        <v>0</v>
      </c>
      <c r="BE27" s="0" t="n">
        <v>0</v>
      </c>
      <c r="BF27" s="0" t="n">
        <v>0</v>
      </c>
      <c r="BG27" s="0" t="n">
        <v>0</v>
      </c>
      <c r="BH27" s="0" t="n">
        <v>0</v>
      </c>
      <c r="BI27" s="0" t="n">
        <v>0</v>
      </c>
      <c r="BJ27" s="0" t="n">
        <v>0</v>
      </c>
      <c r="BK27" s="0" t="n">
        <v>0</v>
      </c>
      <c r="BL27" s="0" t="n">
        <v>0</v>
      </c>
      <c r="BM27" s="0" t="n">
        <v>0</v>
      </c>
      <c r="BN27" s="0" t="n">
        <v>0</v>
      </c>
      <c r="BO27" s="0" t="n">
        <v>0</v>
      </c>
      <c r="BP27" s="0" t="n">
        <v>0</v>
      </c>
      <c r="BQ27" s="0" t="n">
        <v>0</v>
      </c>
      <c r="BR27" s="0" t="n">
        <v>0</v>
      </c>
      <c r="BS27" s="0" t="n">
        <v>0</v>
      </c>
      <c r="BT27" s="0" t="n">
        <v>0</v>
      </c>
      <c r="BU27" s="0" t="n">
        <v>0</v>
      </c>
      <c r="BV27" s="0" t="n">
        <v>0</v>
      </c>
      <c r="BW27" s="0" t="n">
        <v>0</v>
      </c>
      <c r="BX27" s="0" t="n">
        <v>0</v>
      </c>
      <c r="BY27" s="0" t="n">
        <v>0</v>
      </c>
      <c r="BZ27" s="0" t="n">
        <v>0</v>
      </c>
      <c r="CA27" s="0" t="n">
        <v>0</v>
      </c>
      <c r="CB27" s="0" t="n">
        <v>0</v>
      </c>
      <c r="CC27" s="0" t="n">
        <v>0</v>
      </c>
      <c r="CD27" s="0" t="n">
        <v>0</v>
      </c>
      <c r="CE27" s="0" t="n">
        <v>0</v>
      </c>
      <c r="CF27" s="0" t="n">
        <v>0</v>
      </c>
      <c r="CG27" s="0" t="n">
        <v>0</v>
      </c>
      <c r="CH27" s="0" t="n">
        <v>0</v>
      </c>
      <c r="CI27" s="0" t="n">
        <v>0</v>
      </c>
      <c r="CJ27" s="0" t="n">
        <v>0</v>
      </c>
      <c r="CK27" s="0" t="n">
        <v>0</v>
      </c>
      <c r="CL27" s="0" t="n">
        <v>0</v>
      </c>
      <c r="CM27" s="0" t="n">
        <v>0</v>
      </c>
      <c r="CN27" s="0" t="n">
        <v>0</v>
      </c>
      <c r="CO27" s="0" t="n">
        <v>0</v>
      </c>
      <c r="CP27" s="0" t="n">
        <v>0</v>
      </c>
      <c r="CQ27" s="0" t="n">
        <v>0</v>
      </c>
      <c r="CR27" s="0" t="n">
        <v>0</v>
      </c>
      <c r="CS27" s="0" t="n">
        <v>0</v>
      </c>
      <c r="CT27" s="0" t="n">
        <v>0</v>
      </c>
      <c r="CU27" s="0" t="n">
        <v>0</v>
      </c>
      <c r="CV27" s="0" t="n">
        <v>0</v>
      </c>
      <c r="CW27" s="0" t="n">
        <v>0</v>
      </c>
      <c r="CX27" s="0" t="n">
        <v>0</v>
      </c>
      <c r="CY27" s="0" t="n">
        <v>0</v>
      </c>
      <c r="CZ27" s="0" t="n">
        <v>0</v>
      </c>
      <c r="DA27" s="0" t="n">
        <v>0</v>
      </c>
      <c r="DB27" s="0" t="n">
        <v>0</v>
      </c>
      <c r="DC27" s="0" t="n">
        <v>0</v>
      </c>
      <c r="DD27" s="0" t="n">
        <v>0</v>
      </c>
      <c r="DE27" s="0" t="n">
        <v>0</v>
      </c>
      <c r="DF27" s="0" t="n">
        <v>0</v>
      </c>
      <c r="DG27" s="0" t="n">
        <v>0</v>
      </c>
      <c r="DH27" s="0" t="n">
        <v>0</v>
      </c>
      <c r="DI27" s="0" t="n">
        <v>0</v>
      </c>
      <c r="DJ27" s="0" t="n">
        <v>0</v>
      </c>
      <c r="DK27" s="0" t="n">
        <v>0</v>
      </c>
      <c r="DL27" s="0" t="n">
        <v>0</v>
      </c>
      <c r="DM27" s="0" t="n">
        <v>0</v>
      </c>
      <c r="DN27" s="0" t="n">
        <v>0</v>
      </c>
      <c r="DO27" s="0" t="n">
        <v>0</v>
      </c>
      <c r="DP27" s="0" t="n">
        <v>0</v>
      </c>
      <c r="DQ27" s="0" t="n">
        <v>0</v>
      </c>
      <c r="DR27" s="0" t="n">
        <v>0</v>
      </c>
      <c r="DS27" s="0" t="n">
        <v>0</v>
      </c>
    </row>
    <row r="28" customFormat="false" ht="12.75" hidden="false" customHeight="false" outlineLevel="0" collapsed="false">
      <c r="A28" s="0" t="s">
        <v>13</v>
      </c>
      <c r="B28" s="0" t="s">
        <v>14</v>
      </c>
      <c r="C28" s="0" t="s">
        <v>14</v>
      </c>
      <c r="D28" s="0" t="n">
        <v>8516</v>
      </c>
      <c r="E28" s="0" t="n">
        <v>58647</v>
      </c>
      <c r="F28" s="0" t="s">
        <v>55</v>
      </c>
      <c r="G28" s="0" t="n">
        <v>27161</v>
      </c>
      <c r="H28" s="0" t="s">
        <v>15</v>
      </c>
      <c r="I28" s="0" t="s">
        <v>16</v>
      </c>
      <c r="J28" s="27" t="n">
        <v>36617</v>
      </c>
      <c r="K28" s="27" t="n">
        <v>37711</v>
      </c>
      <c r="L28" s="0" t="n">
        <v>8000</v>
      </c>
      <c r="M28" s="0" t="n">
        <v>0.025</v>
      </c>
      <c r="N28" s="0" t="n">
        <v>0</v>
      </c>
      <c r="O28" s="0" t="n">
        <v>0</v>
      </c>
      <c r="P28" s="0" t="n">
        <v>0</v>
      </c>
      <c r="Q28" s="0" t="n">
        <v>0.025</v>
      </c>
      <c r="R28" s="0" t="n">
        <v>6200</v>
      </c>
      <c r="S28" s="0" t="n">
        <v>8000</v>
      </c>
      <c r="T28" s="0" t="n">
        <v>0.025</v>
      </c>
      <c r="U28" s="0" t="n">
        <v>5600</v>
      </c>
      <c r="V28" s="0" t="n">
        <v>8000</v>
      </c>
      <c r="W28" s="0" t="n">
        <v>0.025</v>
      </c>
      <c r="X28" s="0" t="n">
        <v>6200</v>
      </c>
      <c r="Y28" s="0" t="n">
        <v>8000</v>
      </c>
      <c r="Z28" s="0" t="n">
        <v>0.025</v>
      </c>
      <c r="AA28" s="0" t="n">
        <v>6000</v>
      </c>
      <c r="AB28" s="0" t="n">
        <v>8000</v>
      </c>
      <c r="AC28" s="0" t="n">
        <v>0.025</v>
      </c>
      <c r="AD28" s="0" t="n">
        <v>6200</v>
      </c>
      <c r="AE28" s="0" t="n">
        <v>8000</v>
      </c>
      <c r="AF28" s="0" t="n">
        <v>0.025</v>
      </c>
      <c r="AG28" s="0" t="n">
        <v>6000</v>
      </c>
      <c r="AH28" s="0" t="n">
        <v>8000</v>
      </c>
      <c r="AI28" s="0" t="n">
        <v>0.025</v>
      </c>
      <c r="AJ28" s="0" t="n">
        <v>6200</v>
      </c>
      <c r="AK28" s="0" t="n">
        <v>8000</v>
      </c>
      <c r="AL28" s="0" t="n">
        <v>0.025</v>
      </c>
      <c r="AM28" s="0" t="n">
        <v>6200</v>
      </c>
      <c r="AN28" s="0" t="n">
        <v>8000</v>
      </c>
      <c r="AO28" s="0" t="n">
        <v>0.025</v>
      </c>
      <c r="AP28" s="0" t="n">
        <v>6000</v>
      </c>
      <c r="AQ28" s="0" t="n">
        <v>8000</v>
      </c>
      <c r="AR28" s="0" t="n">
        <v>0.025</v>
      </c>
      <c r="AS28" s="0" t="n">
        <v>6200</v>
      </c>
      <c r="AT28" s="0" t="n">
        <v>8000</v>
      </c>
      <c r="AU28" s="0" t="n">
        <v>0.025</v>
      </c>
      <c r="AV28" s="0" t="n">
        <v>6000</v>
      </c>
      <c r="AW28" s="0" t="n">
        <v>8000</v>
      </c>
      <c r="AX28" s="0" t="n">
        <v>0.025</v>
      </c>
      <c r="AY28" s="0" t="n">
        <v>6200</v>
      </c>
      <c r="AZ28" s="0" t="n">
        <v>0</v>
      </c>
      <c r="BA28" s="0" t="n">
        <v>0</v>
      </c>
      <c r="BB28" s="0" t="n">
        <v>0</v>
      </c>
      <c r="BC28" s="0" t="n">
        <v>0</v>
      </c>
      <c r="BD28" s="0" t="n">
        <v>0</v>
      </c>
      <c r="BE28" s="0" t="n">
        <v>0</v>
      </c>
      <c r="BF28" s="0" t="n">
        <v>0</v>
      </c>
      <c r="BG28" s="0" t="n">
        <v>0</v>
      </c>
      <c r="BH28" s="0" t="n">
        <v>0</v>
      </c>
      <c r="BI28" s="0" t="n">
        <v>0</v>
      </c>
      <c r="BJ28" s="0" t="n">
        <v>0</v>
      </c>
      <c r="BK28" s="0" t="n">
        <v>0</v>
      </c>
      <c r="BL28" s="0" t="n">
        <v>0</v>
      </c>
      <c r="BM28" s="0" t="n">
        <v>0</v>
      </c>
      <c r="BN28" s="0" t="n">
        <v>0</v>
      </c>
      <c r="BO28" s="0" t="n">
        <v>0</v>
      </c>
      <c r="BP28" s="0" t="n">
        <v>0</v>
      </c>
      <c r="BQ28" s="0" t="n">
        <v>0</v>
      </c>
      <c r="BR28" s="0" t="n">
        <v>0</v>
      </c>
      <c r="BS28" s="0" t="n">
        <v>0</v>
      </c>
      <c r="BT28" s="0" t="n">
        <v>0</v>
      </c>
      <c r="BU28" s="0" t="n">
        <v>0</v>
      </c>
      <c r="BV28" s="0" t="n">
        <v>0</v>
      </c>
      <c r="BW28" s="0" t="n">
        <v>0</v>
      </c>
      <c r="BX28" s="0" t="n">
        <v>0</v>
      </c>
      <c r="BY28" s="0" t="n">
        <v>0</v>
      </c>
      <c r="BZ28" s="0" t="n">
        <v>0</v>
      </c>
      <c r="CA28" s="0" t="n">
        <v>0</v>
      </c>
      <c r="CB28" s="0" t="n">
        <v>0</v>
      </c>
      <c r="CC28" s="0" t="n">
        <v>0</v>
      </c>
      <c r="CD28" s="0" t="n">
        <v>0</v>
      </c>
      <c r="CE28" s="0" t="n">
        <v>0</v>
      </c>
      <c r="CF28" s="0" t="n">
        <v>0</v>
      </c>
      <c r="CG28" s="0" t="n">
        <v>0</v>
      </c>
      <c r="CH28" s="0" t="n">
        <v>0</v>
      </c>
      <c r="CI28" s="0" t="n">
        <v>0</v>
      </c>
      <c r="CJ28" s="0" t="n">
        <v>0</v>
      </c>
      <c r="CK28" s="0" t="n">
        <v>0</v>
      </c>
      <c r="CL28" s="0" t="n">
        <v>0</v>
      </c>
      <c r="CM28" s="0" t="n">
        <v>0</v>
      </c>
      <c r="CN28" s="0" t="n">
        <v>0</v>
      </c>
      <c r="CO28" s="0" t="n">
        <v>0</v>
      </c>
      <c r="CP28" s="0" t="n">
        <v>0</v>
      </c>
      <c r="CQ28" s="0" t="n">
        <v>0</v>
      </c>
      <c r="CR28" s="0" t="n">
        <v>0</v>
      </c>
      <c r="CS28" s="0" t="n">
        <v>0</v>
      </c>
      <c r="CT28" s="0" t="n">
        <v>0</v>
      </c>
      <c r="CU28" s="0" t="n">
        <v>0</v>
      </c>
      <c r="CV28" s="0" t="n">
        <v>0</v>
      </c>
      <c r="CW28" s="0" t="n">
        <v>0</v>
      </c>
      <c r="CX28" s="0" t="n">
        <v>0</v>
      </c>
      <c r="CY28" s="0" t="n">
        <v>0</v>
      </c>
      <c r="CZ28" s="0" t="n">
        <v>0</v>
      </c>
      <c r="DA28" s="0" t="n">
        <v>0</v>
      </c>
      <c r="DB28" s="0" t="n">
        <v>0</v>
      </c>
      <c r="DC28" s="0" t="n">
        <v>0</v>
      </c>
      <c r="DD28" s="0" t="n">
        <v>0</v>
      </c>
      <c r="DE28" s="0" t="n">
        <v>0</v>
      </c>
      <c r="DF28" s="0" t="n">
        <v>0</v>
      </c>
      <c r="DG28" s="0" t="n">
        <v>0</v>
      </c>
      <c r="DH28" s="0" t="n">
        <v>0</v>
      </c>
      <c r="DI28" s="0" t="n">
        <v>0</v>
      </c>
      <c r="DJ28" s="0" t="n">
        <v>0</v>
      </c>
      <c r="DK28" s="0" t="n">
        <v>0</v>
      </c>
      <c r="DL28" s="0" t="n">
        <v>0</v>
      </c>
      <c r="DM28" s="0" t="n">
        <v>0</v>
      </c>
      <c r="DN28" s="0" t="n">
        <v>0</v>
      </c>
      <c r="DO28" s="0" t="n">
        <v>0</v>
      </c>
      <c r="DP28" s="0" t="n">
        <v>0</v>
      </c>
      <c r="DQ28" s="0" t="n">
        <v>0</v>
      </c>
      <c r="DR28" s="0" t="n">
        <v>0</v>
      </c>
      <c r="DS28" s="0" t="n">
        <v>0</v>
      </c>
    </row>
    <row r="29" customFormat="false" ht="12.75" hidden="false" customHeight="false" outlineLevel="0" collapsed="false">
      <c r="A29" s="0" t="s">
        <v>13</v>
      </c>
      <c r="B29" s="0" t="s">
        <v>14</v>
      </c>
      <c r="C29" s="0" t="s">
        <v>14</v>
      </c>
      <c r="D29" s="0" t="n">
        <v>8516</v>
      </c>
      <c r="E29" s="0" t="n">
        <v>58649</v>
      </c>
      <c r="F29" s="0" t="s">
        <v>55</v>
      </c>
      <c r="G29" s="0" t="n">
        <v>27161</v>
      </c>
      <c r="H29" s="0" t="s">
        <v>15</v>
      </c>
      <c r="I29" s="0" t="s">
        <v>16</v>
      </c>
      <c r="J29" s="27" t="n">
        <v>36617</v>
      </c>
      <c r="K29" s="27" t="n">
        <v>37711</v>
      </c>
      <c r="L29" s="0" t="n">
        <v>8000</v>
      </c>
      <c r="M29" s="0" t="n">
        <v>0.025</v>
      </c>
      <c r="N29" s="0" t="n">
        <v>0</v>
      </c>
      <c r="O29" s="0" t="n">
        <v>0</v>
      </c>
      <c r="P29" s="0" t="n">
        <v>0</v>
      </c>
      <c r="Q29" s="0" t="n">
        <v>0.025</v>
      </c>
      <c r="R29" s="0" t="n">
        <v>6200</v>
      </c>
      <c r="S29" s="0" t="n">
        <v>8000</v>
      </c>
      <c r="T29" s="0" t="n">
        <v>0.025</v>
      </c>
      <c r="U29" s="0" t="n">
        <v>5600</v>
      </c>
      <c r="V29" s="0" t="n">
        <v>8000</v>
      </c>
      <c r="W29" s="0" t="n">
        <v>0.025</v>
      </c>
      <c r="X29" s="0" t="n">
        <v>6200</v>
      </c>
      <c r="Y29" s="0" t="n">
        <v>8000</v>
      </c>
      <c r="Z29" s="0" t="n">
        <v>0.025</v>
      </c>
      <c r="AA29" s="0" t="n">
        <v>6000</v>
      </c>
      <c r="AB29" s="0" t="n">
        <v>8000</v>
      </c>
      <c r="AC29" s="0" t="n">
        <v>0.025</v>
      </c>
      <c r="AD29" s="0" t="n">
        <v>6200</v>
      </c>
      <c r="AE29" s="0" t="n">
        <v>8000</v>
      </c>
      <c r="AF29" s="0" t="n">
        <v>0.025</v>
      </c>
      <c r="AG29" s="0" t="n">
        <v>6000</v>
      </c>
      <c r="AH29" s="0" t="n">
        <v>8000</v>
      </c>
      <c r="AI29" s="0" t="n">
        <v>0.025</v>
      </c>
      <c r="AJ29" s="0" t="n">
        <v>6200</v>
      </c>
      <c r="AK29" s="0" t="n">
        <v>8000</v>
      </c>
      <c r="AL29" s="0" t="n">
        <v>0.025</v>
      </c>
      <c r="AM29" s="0" t="n">
        <v>6200</v>
      </c>
      <c r="AN29" s="0" t="n">
        <v>8000</v>
      </c>
      <c r="AO29" s="0" t="n">
        <v>0.025</v>
      </c>
      <c r="AP29" s="0" t="n">
        <v>6000</v>
      </c>
      <c r="AQ29" s="0" t="n">
        <v>8000</v>
      </c>
      <c r="AR29" s="0" t="n">
        <v>0.025</v>
      </c>
      <c r="AS29" s="0" t="n">
        <v>6200</v>
      </c>
      <c r="AT29" s="0" t="n">
        <v>8000</v>
      </c>
      <c r="AU29" s="0" t="n">
        <v>0.025</v>
      </c>
      <c r="AV29" s="0" t="n">
        <v>6000</v>
      </c>
      <c r="AW29" s="0" t="n">
        <v>8000</v>
      </c>
      <c r="AX29" s="0" t="n">
        <v>0.025</v>
      </c>
      <c r="AY29" s="0" t="n">
        <v>6200</v>
      </c>
      <c r="AZ29" s="0" t="n">
        <v>0</v>
      </c>
      <c r="BA29" s="0" t="n">
        <v>0</v>
      </c>
      <c r="BB29" s="0" t="n">
        <v>0</v>
      </c>
      <c r="BC29" s="0" t="n">
        <v>0</v>
      </c>
      <c r="BD29" s="0" t="n">
        <v>0</v>
      </c>
      <c r="BE29" s="0" t="n">
        <v>0</v>
      </c>
      <c r="BF29" s="0" t="n">
        <v>0</v>
      </c>
      <c r="BG29" s="0" t="n">
        <v>0</v>
      </c>
      <c r="BH29" s="0" t="n">
        <v>0</v>
      </c>
      <c r="BI29" s="0" t="n">
        <v>0</v>
      </c>
      <c r="BJ29" s="0" t="n">
        <v>0</v>
      </c>
      <c r="BK29" s="0" t="n">
        <v>0</v>
      </c>
      <c r="BL29" s="0" t="n">
        <v>0</v>
      </c>
      <c r="BM29" s="0" t="n">
        <v>0</v>
      </c>
      <c r="BN29" s="0" t="n">
        <v>0</v>
      </c>
      <c r="BO29" s="0" t="n">
        <v>0</v>
      </c>
      <c r="BP29" s="0" t="n">
        <v>0</v>
      </c>
      <c r="BQ29" s="0" t="n">
        <v>0</v>
      </c>
      <c r="BR29" s="0" t="n">
        <v>0</v>
      </c>
      <c r="BS29" s="0" t="n">
        <v>0</v>
      </c>
      <c r="BT29" s="0" t="n">
        <v>0</v>
      </c>
      <c r="BU29" s="0" t="n">
        <v>0</v>
      </c>
      <c r="BV29" s="0" t="n">
        <v>0</v>
      </c>
      <c r="BW29" s="0" t="n">
        <v>0</v>
      </c>
      <c r="BX29" s="0" t="n">
        <v>0</v>
      </c>
      <c r="BY29" s="0" t="n">
        <v>0</v>
      </c>
      <c r="BZ29" s="0" t="n">
        <v>0</v>
      </c>
      <c r="CA29" s="0" t="n">
        <v>0</v>
      </c>
      <c r="CB29" s="0" t="n">
        <v>0</v>
      </c>
      <c r="CC29" s="0" t="n">
        <v>0</v>
      </c>
      <c r="CD29" s="0" t="n">
        <v>0</v>
      </c>
      <c r="CE29" s="0" t="n">
        <v>0</v>
      </c>
      <c r="CF29" s="0" t="n">
        <v>0</v>
      </c>
      <c r="CG29" s="0" t="n">
        <v>0</v>
      </c>
      <c r="CH29" s="0" t="n">
        <v>0</v>
      </c>
      <c r="CI29" s="0" t="n">
        <v>0</v>
      </c>
      <c r="CJ29" s="0" t="n">
        <v>0</v>
      </c>
      <c r="CK29" s="0" t="n">
        <v>0</v>
      </c>
      <c r="CL29" s="0" t="n">
        <v>0</v>
      </c>
      <c r="CM29" s="0" t="n">
        <v>0</v>
      </c>
      <c r="CN29" s="0" t="n">
        <v>0</v>
      </c>
      <c r="CO29" s="0" t="n">
        <v>0</v>
      </c>
      <c r="CP29" s="0" t="n">
        <v>0</v>
      </c>
      <c r="CQ29" s="0" t="n">
        <v>0</v>
      </c>
      <c r="CR29" s="0" t="n">
        <v>0</v>
      </c>
      <c r="CS29" s="0" t="n">
        <v>0</v>
      </c>
      <c r="CT29" s="0" t="n">
        <v>0</v>
      </c>
      <c r="CU29" s="0" t="n">
        <v>0</v>
      </c>
      <c r="CV29" s="0" t="n">
        <v>0</v>
      </c>
      <c r="CW29" s="0" t="n">
        <v>0</v>
      </c>
      <c r="CX29" s="0" t="n">
        <v>0</v>
      </c>
      <c r="CY29" s="0" t="n">
        <v>0</v>
      </c>
      <c r="CZ29" s="0" t="n">
        <v>0</v>
      </c>
      <c r="DA29" s="0" t="n">
        <v>0</v>
      </c>
      <c r="DB29" s="0" t="n">
        <v>0</v>
      </c>
      <c r="DC29" s="0" t="n">
        <v>0</v>
      </c>
      <c r="DD29" s="0" t="n">
        <v>0</v>
      </c>
      <c r="DE29" s="0" t="n">
        <v>0</v>
      </c>
      <c r="DF29" s="0" t="n">
        <v>0</v>
      </c>
      <c r="DG29" s="0" t="n">
        <v>0</v>
      </c>
      <c r="DH29" s="0" t="n">
        <v>0</v>
      </c>
      <c r="DI29" s="0" t="n">
        <v>0</v>
      </c>
      <c r="DJ29" s="0" t="n">
        <v>0</v>
      </c>
      <c r="DK29" s="0" t="n">
        <v>0</v>
      </c>
      <c r="DL29" s="0" t="n">
        <v>0</v>
      </c>
      <c r="DM29" s="0" t="n">
        <v>0</v>
      </c>
      <c r="DN29" s="0" t="n">
        <v>0</v>
      </c>
      <c r="DO29" s="0" t="n">
        <v>0</v>
      </c>
      <c r="DP29" s="0" t="n">
        <v>0</v>
      </c>
      <c r="DQ29" s="0" t="n">
        <v>0</v>
      </c>
      <c r="DR29" s="0" t="n">
        <v>0</v>
      </c>
      <c r="DS29" s="0" t="n">
        <v>0</v>
      </c>
    </row>
    <row r="30" customFormat="false" ht="12.75" hidden="false" customHeight="false" outlineLevel="0" collapsed="false">
      <c r="A30" s="0" t="s">
        <v>13</v>
      </c>
      <c r="B30" s="0" t="s">
        <v>14</v>
      </c>
      <c r="C30" s="0" t="s">
        <v>14</v>
      </c>
      <c r="D30" s="0" t="n">
        <v>8516</v>
      </c>
      <c r="E30" s="0" t="n">
        <v>60921</v>
      </c>
      <c r="F30" s="0" t="s">
        <v>55</v>
      </c>
      <c r="G30" s="0" t="n">
        <v>27161</v>
      </c>
      <c r="H30" s="0" t="s">
        <v>15</v>
      </c>
      <c r="I30" s="0" t="s">
        <v>16</v>
      </c>
      <c r="J30" s="27" t="n">
        <v>36617</v>
      </c>
      <c r="K30" s="27" t="n">
        <v>37711</v>
      </c>
      <c r="L30" s="0" t="n">
        <v>8000</v>
      </c>
      <c r="M30" s="0" t="n">
        <v>0.025</v>
      </c>
      <c r="N30" s="0" t="n">
        <v>0</v>
      </c>
      <c r="O30" s="0" t="n">
        <v>0</v>
      </c>
      <c r="P30" s="0" t="n">
        <v>0</v>
      </c>
      <c r="Q30" s="0" t="n">
        <v>0.025</v>
      </c>
      <c r="R30" s="0" t="n">
        <v>6200</v>
      </c>
      <c r="S30" s="0" t="n">
        <v>8000</v>
      </c>
      <c r="T30" s="0" t="n">
        <v>0.025</v>
      </c>
      <c r="U30" s="0" t="n">
        <v>5600</v>
      </c>
      <c r="V30" s="0" t="n">
        <v>8000</v>
      </c>
      <c r="W30" s="0" t="n">
        <v>0.025</v>
      </c>
      <c r="X30" s="0" t="n">
        <v>6200</v>
      </c>
      <c r="Y30" s="0" t="n">
        <v>8000</v>
      </c>
      <c r="Z30" s="0" t="n">
        <v>0.025</v>
      </c>
      <c r="AA30" s="0" t="n">
        <v>6000</v>
      </c>
      <c r="AB30" s="0" t="n">
        <v>8000</v>
      </c>
      <c r="AC30" s="0" t="n">
        <v>0.025</v>
      </c>
      <c r="AD30" s="0" t="n">
        <v>6200</v>
      </c>
      <c r="AE30" s="0" t="n">
        <v>8000</v>
      </c>
      <c r="AF30" s="0" t="n">
        <v>0.025</v>
      </c>
      <c r="AG30" s="0" t="n">
        <v>6000</v>
      </c>
      <c r="AH30" s="0" t="n">
        <v>8000</v>
      </c>
      <c r="AI30" s="0" t="n">
        <v>0.025</v>
      </c>
      <c r="AJ30" s="0" t="n">
        <v>6200</v>
      </c>
      <c r="AK30" s="0" t="n">
        <v>8000</v>
      </c>
      <c r="AL30" s="0" t="n">
        <v>0.025</v>
      </c>
      <c r="AM30" s="0" t="n">
        <v>6200</v>
      </c>
      <c r="AN30" s="0" t="n">
        <v>8000</v>
      </c>
      <c r="AO30" s="0" t="n">
        <v>0.025</v>
      </c>
      <c r="AP30" s="0" t="n">
        <v>6000</v>
      </c>
      <c r="AQ30" s="0" t="n">
        <v>8000</v>
      </c>
      <c r="AR30" s="0" t="n">
        <v>0.025</v>
      </c>
      <c r="AS30" s="0" t="n">
        <v>6200</v>
      </c>
      <c r="AT30" s="0" t="n">
        <v>8000</v>
      </c>
      <c r="AU30" s="0" t="n">
        <v>0.025</v>
      </c>
      <c r="AV30" s="0" t="n">
        <v>6000</v>
      </c>
      <c r="AW30" s="0" t="n">
        <v>8000</v>
      </c>
      <c r="AX30" s="0" t="n">
        <v>0.025</v>
      </c>
      <c r="AY30" s="0" t="n">
        <v>6200</v>
      </c>
      <c r="AZ30" s="0" t="n">
        <v>0</v>
      </c>
      <c r="BA30" s="0" t="n">
        <v>0</v>
      </c>
      <c r="BB30" s="0" t="n">
        <v>0</v>
      </c>
      <c r="BC30" s="0" t="n">
        <v>0</v>
      </c>
      <c r="BD30" s="0" t="n">
        <v>0</v>
      </c>
      <c r="BE30" s="0" t="n">
        <v>0</v>
      </c>
      <c r="BF30" s="0" t="n">
        <v>0</v>
      </c>
      <c r="BG30" s="0" t="n">
        <v>0</v>
      </c>
      <c r="BH30" s="0" t="n">
        <v>0</v>
      </c>
      <c r="BI30" s="0" t="n">
        <v>0</v>
      </c>
      <c r="BJ30" s="0" t="n">
        <v>0</v>
      </c>
      <c r="BK30" s="0" t="n">
        <v>0</v>
      </c>
      <c r="BL30" s="0" t="n">
        <v>0</v>
      </c>
      <c r="BM30" s="0" t="n">
        <v>0</v>
      </c>
      <c r="BN30" s="0" t="n">
        <v>0</v>
      </c>
      <c r="BO30" s="0" t="n">
        <v>0</v>
      </c>
      <c r="BP30" s="0" t="n">
        <v>0</v>
      </c>
      <c r="BQ30" s="0" t="n">
        <v>0</v>
      </c>
      <c r="BR30" s="0" t="n">
        <v>0</v>
      </c>
      <c r="BS30" s="0" t="n">
        <v>0</v>
      </c>
      <c r="BT30" s="0" t="n">
        <v>0</v>
      </c>
      <c r="BU30" s="0" t="n">
        <v>0</v>
      </c>
      <c r="BV30" s="0" t="n">
        <v>0</v>
      </c>
      <c r="BW30" s="0" t="n">
        <v>0</v>
      </c>
      <c r="BX30" s="0" t="n">
        <v>0</v>
      </c>
      <c r="BY30" s="0" t="n">
        <v>0</v>
      </c>
      <c r="BZ30" s="0" t="n">
        <v>0</v>
      </c>
      <c r="CA30" s="0" t="n">
        <v>0</v>
      </c>
      <c r="CB30" s="0" t="n">
        <v>0</v>
      </c>
      <c r="CC30" s="0" t="n">
        <v>0</v>
      </c>
      <c r="CD30" s="0" t="n">
        <v>0</v>
      </c>
      <c r="CE30" s="0" t="n">
        <v>0</v>
      </c>
      <c r="CF30" s="0" t="n">
        <v>0</v>
      </c>
      <c r="CG30" s="0" t="n">
        <v>0</v>
      </c>
      <c r="CH30" s="0" t="n">
        <v>0</v>
      </c>
      <c r="CI30" s="0" t="n">
        <v>0</v>
      </c>
      <c r="CJ30" s="0" t="n">
        <v>0</v>
      </c>
      <c r="CK30" s="0" t="n">
        <v>0</v>
      </c>
      <c r="CL30" s="0" t="n">
        <v>0</v>
      </c>
      <c r="CM30" s="0" t="n">
        <v>0</v>
      </c>
      <c r="CN30" s="0" t="n">
        <v>0</v>
      </c>
      <c r="CO30" s="0" t="n">
        <v>0</v>
      </c>
      <c r="CP30" s="0" t="n">
        <v>0</v>
      </c>
      <c r="CQ30" s="0" t="n">
        <v>0</v>
      </c>
      <c r="CR30" s="0" t="n">
        <v>0</v>
      </c>
      <c r="CS30" s="0" t="n">
        <v>0</v>
      </c>
      <c r="CT30" s="0" t="n">
        <v>0</v>
      </c>
      <c r="CU30" s="0" t="n">
        <v>0</v>
      </c>
      <c r="CV30" s="0" t="n">
        <v>0</v>
      </c>
      <c r="CW30" s="0" t="n">
        <v>0</v>
      </c>
      <c r="CX30" s="0" t="n">
        <v>0</v>
      </c>
      <c r="CY30" s="0" t="n">
        <v>0</v>
      </c>
      <c r="CZ30" s="0" t="n">
        <v>0</v>
      </c>
      <c r="DA30" s="0" t="n">
        <v>0</v>
      </c>
      <c r="DB30" s="0" t="n">
        <v>0</v>
      </c>
      <c r="DC30" s="0" t="n">
        <v>0</v>
      </c>
      <c r="DD30" s="0" t="n">
        <v>0</v>
      </c>
      <c r="DE30" s="0" t="n">
        <v>0</v>
      </c>
      <c r="DF30" s="0" t="n">
        <v>0</v>
      </c>
      <c r="DG30" s="0" t="n">
        <v>0</v>
      </c>
      <c r="DH30" s="0" t="n">
        <v>0</v>
      </c>
      <c r="DI30" s="0" t="n">
        <v>0</v>
      </c>
      <c r="DJ30" s="0" t="n">
        <v>0</v>
      </c>
      <c r="DK30" s="0" t="n">
        <v>0</v>
      </c>
      <c r="DL30" s="0" t="n">
        <v>0</v>
      </c>
      <c r="DM30" s="0" t="n">
        <v>0</v>
      </c>
      <c r="DN30" s="0" t="n">
        <v>0</v>
      </c>
      <c r="DO30" s="0" t="n">
        <v>0</v>
      </c>
      <c r="DP30" s="0" t="n">
        <v>0</v>
      </c>
      <c r="DQ30" s="0" t="n">
        <v>0</v>
      </c>
      <c r="DR30" s="0" t="n">
        <v>0</v>
      </c>
      <c r="DS30" s="0" t="n">
        <v>0</v>
      </c>
    </row>
    <row r="31" customFormat="false" ht="12.75" hidden="false" customHeight="false" outlineLevel="0" collapsed="false">
      <c r="A31" s="0" t="s">
        <v>13</v>
      </c>
      <c r="B31" s="0" t="s">
        <v>14</v>
      </c>
      <c r="C31" s="0" t="s">
        <v>14</v>
      </c>
      <c r="D31" s="0" t="n">
        <v>10594</v>
      </c>
      <c r="E31" s="0" t="n">
        <v>58646</v>
      </c>
      <c r="F31" s="0" t="s">
        <v>55</v>
      </c>
      <c r="G31" s="0" t="n">
        <v>27161</v>
      </c>
      <c r="H31" s="0" t="s">
        <v>15</v>
      </c>
      <c r="I31" s="0" t="s">
        <v>16</v>
      </c>
      <c r="J31" s="27" t="n">
        <v>36617</v>
      </c>
      <c r="K31" s="27" t="n">
        <v>37711</v>
      </c>
      <c r="L31" s="0" t="n">
        <v>1400</v>
      </c>
      <c r="M31" s="0" t="n">
        <v>0.025</v>
      </c>
      <c r="N31" s="0" t="n">
        <v>0</v>
      </c>
      <c r="O31" s="0" t="n">
        <v>0</v>
      </c>
      <c r="P31" s="0" t="n">
        <v>0</v>
      </c>
      <c r="Q31" s="0" t="n">
        <v>0.025</v>
      </c>
      <c r="R31" s="0" t="n">
        <v>1085</v>
      </c>
      <c r="S31" s="0" t="n">
        <v>1400</v>
      </c>
      <c r="T31" s="0" t="n">
        <v>0.025</v>
      </c>
      <c r="U31" s="0" t="n">
        <v>980</v>
      </c>
      <c r="V31" s="0" t="n">
        <v>1400</v>
      </c>
      <c r="W31" s="0" t="n">
        <v>0.025</v>
      </c>
      <c r="X31" s="0" t="n">
        <v>1085</v>
      </c>
      <c r="Y31" s="0" t="n">
        <v>1400</v>
      </c>
      <c r="Z31" s="0" t="n">
        <v>0.025</v>
      </c>
      <c r="AA31" s="0" t="n">
        <v>1050</v>
      </c>
      <c r="AB31" s="0" t="n">
        <v>1400</v>
      </c>
      <c r="AC31" s="0" t="n">
        <v>0.025</v>
      </c>
      <c r="AD31" s="0" t="n">
        <v>1085</v>
      </c>
      <c r="AE31" s="0" t="n">
        <v>1400</v>
      </c>
      <c r="AF31" s="0" t="n">
        <v>0.025</v>
      </c>
      <c r="AG31" s="0" t="n">
        <v>1050</v>
      </c>
      <c r="AH31" s="0" t="n">
        <v>1400</v>
      </c>
      <c r="AI31" s="0" t="n">
        <v>0.025</v>
      </c>
      <c r="AJ31" s="0" t="n">
        <v>1085</v>
      </c>
      <c r="AK31" s="0" t="n">
        <v>1400</v>
      </c>
      <c r="AL31" s="0" t="n">
        <v>0.025</v>
      </c>
      <c r="AM31" s="0" t="n">
        <v>1085</v>
      </c>
      <c r="AN31" s="0" t="n">
        <v>1400</v>
      </c>
      <c r="AO31" s="0" t="n">
        <v>0.025</v>
      </c>
      <c r="AP31" s="0" t="n">
        <v>1050</v>
      </c>
      <c r="AQ31" s="0" t="n">
        <v>1400</v>
      </c>
      <c r="AR31" s="0" t="n">
        <v>0.025</v>
      </c>
      <c r="AS31" s="0" t="n">
        <v>1085</v>
      </c>
      <c r="AT31" s="0" t="n">
        <v>1400</v>
      </c>
      <c r="AU31" s="0" t="n">
        <v>0.025</v>
      </c>
      <c r="AV31" s="0" t="n">
        <v>1050</v>
      </c>
      <c r="AW31" s="0" t="n">
        <v>1400</v>
      </c>
      <c r="AX31" s="0" t="n">
        <v>0.025</v>
      </c>
      <c r="AY31" s="0" t="n">
        <v>1085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  <c r="DS31" s="0" t="n">
        <v>0</v>
      </c>
    </row>
    <row r="32" customFormat="false" ht="12.75" hidden="false" customHeight="false" outlineLevel="0" collapsed="false">
      <c r="A32" s="0" t="s">
        <v>13</v>
      </c>
      <c r="B32" s="0" t="s">
        <v>14</v>
      </c>
      <c r="C32" s="0" t="s">
        <v>14</v>
      </c>
      <c r="D32" s="0" t="n">
        <v>10594</v>
      </c>
      <c r="E32" s="0" t="n">
        <v>58647</v>
      </c>
      <c r="F32" s="0" t="s">
        <v>55</v>
      </c>
      <c r="G32" s="0" t="n">
        <v>27161</v>
      </c>
      <c r="H32" s="0" t="s">
        <v>15</v>
      </c>
      <c r="I32" s="0" t="s">
        <v>16</v>
      </c>
      <c r="J32" s="27" t="n">
        <v>36617</v>
      </c>
      <c r="K32" s="27" t="n">
        <v>37711</v>
      </c>
      <c r="L32" s="0" t="n">
        <v>1400</v>
      </c>
      <c r="M32" s="0" t="n">
        <v>0.025</v>
      </c>
      <c r="N32" s="0" t="n">
        <v>0</v>
      </c>
      <c r="O32" s="0" t="n">
        <v>0</v>
      </c>
      <c r="P32" s="0" t="n">
        <v>0</v>
      </c>
      <c r="Q32" s="0" t="n">
        <v>0.025</v>
      </c>
      <c r="R32" s="0" t="n">
        <v>1085</v>
      </c>
      <c r="S32" s="0" t="n">
        <v>1400</v>
      </c>
      <c r="T32" s="0" t="n">
        <v>0.025</v>
      </c>
      <c r="U32" s="0" t="n">
        <v>980</v>
      </c>
      <c r="V32" s="0" t="n">
        <v>1400</v>
      </c>
      <c r="W32" s="0" t="n">
        <v>0.025</v>
      </c>
      <c r="X32" s="0" t="n">
        <v>1085</v>
      </c>
      <c r="Y32" s="0" t="n">
        <v>1400</v>
      </c>
      <c r="Z32" s="0" t="n">
        <v>0.025</v>
      </c>
      <c r="AA32" s="0" t="n">
        <v>1050</v>
      </c>
      <c r="AB32" s="0" t="n">
        <v>1400</v>
      </c>
      <c r="AC32" s="0" t="n">
        <v>0.025</v>
      </c>
      <c r="AD32" s="0" t="n">
        <v>1085</v>
      </c>
      <c r="AE32" s="0" t="n">
        <v>1400</v>
      </c>
      <c r="AF32" s="0" t="n">
        <v>0.025</v>
      </c>
      <c r="AG32" s="0" t="n">
        <v>1050</v>
      </c>
      <c r="AH32" s="0" t="n">
        <v>1400</v>
      </c>
      <c r="AI32" s="0" t="n">
        <v>0.025</v>
      </c>
      <c r="AJ32" s="0" t="n">
        <v>1085</v>
      </c>
      <c r="AK32" s="0" t="n">
        <v>1400</v>
      </c>
      <c r="AL32" s="0" t="n">
        <v>0.025</v>
      </c>
      <c r="AM32" s="0" t="n">
        <v>1085</v>
      </c>
      <c r="AN32" s="0" t="n">
        <v>1400</v>
      </c>
      <c r="AO32" s="0" t="n">
        <v>0.025</v>
      </c>
      <c r="AP32" s="0" t="n">
        <v>1050</v>
      </c>
      <c r="AQ32" s="0" t="n">
        <v>1400</v>
      </c>
      <c r="AR32" s="0" t="n">
        <v>0.025</v>
      </c>
      <c r="AS32" s="0" t="n">
        <v>1085</v>
      </c>
      <c r="AT32" s="0" t="n">
        <v>1400</v>
      </c>
      <c r="AU32" s="0" t="n">
        <v>0.025</v>
      </c>
      <c r="AV32" s="0" t="n">
        <v>1050</v>
      </c>
      <c r="AW32" s="0" t="n">
        <v>1400</v>
      </c>
      <c r="AX32" s="0" t="n">
        <v>0.025</v>
      </c>
      <c r="AY32" s="0" t="n">
        <v>1085</v>
      </c>
      <c r="AZ32" s="0" t="n">
        <v>0</v>
      </c>
      <c r="BA32" s="0" t="n">
        <v>0</v>
      </c>
      <c r="BB32" s="0" t="n">
        <v>0</v>
      </c>
      <c r="BC32" s="0" t="n">
        <v>0</v>
      </c>
      <c r="BD32" s="0" t="n">
        <v>0</v>
      </c>
      <c r="BE32" s="0" t="n">
        <v>0</v>
      </c>
      <c r="BF32" s="0" t="n">
        <v>0</v>
      </c>
      <c r="BG32" s="0" t="n">
        <v>0</v>
      </c>
      <c r="BH32" s="0" t="n">
        <v>0</v>
      </c>
      <c r="BI32" s="0" t="n">
        <v>0</v>
      </c>
      <c r="BJ32" s="0" t="n">
        <v>0</v>
      </c>
      <c r="BK32" s="0" t="n">
        <v>0</v>
      </c>
      <c r="BL32" s="0" t="n">
        <v>0</v>
      </c>
      <c r="BM32" s="0" t="n">
        <v>0</v>
      </c>
      <c r="BN32" s="0" t="n">
        <v>0</v>
      </c>
      <c r="BO32" s="0" t="n">
        <v>0</v>
      </c>
      <c r="BP32" s="0" t="n">
        <v>0</v>
      </c>
      <c r="BQ32" s="0" t="n">
        <v>0</v>
      </c>
      <c r="BR32" s="0" t="n">
        <v>0</v>
      </c>
      <c r="BS32" s="0" t="n">
        <v>0</v>
      </c>
      <c r="BT32" s="0" t="n">
        <v>0</v>
      </c>
      <c r="BU32" s="0" t="n">
        <v>0</v>
      </c>
      <c r="BV32" s="0" t="n">
        <v>0</v>
      </c>
      <c r="BW32" s="0" t="n">
        <v>0</v>
      </c>
      <c r="BX32" s="0" t="n">
        <v>0</v>
      </c>
      <c r="BY32" s="0" t="n">
        <v>0</v>
      </c>
      <c r="BZ32" s="0" t="n">
        <v>0</v>
      </c>
      <c r="CA32" s="0" t="n">
        <v>0</v>
      </c>
      <c r="CB32" s="0" t="n">
        <v>0</v>
      </c>
      <c r="CC32" s="0" t="n">
        <v>0</v>
      </c>
      <c r="CD32" s="0" t="n">
        <v>0</v>
      </c>
      <c r="CE32" s="0" t="n">
        <v>0</v>
      </c>
      <c r="CF32" s="0" t="n">
        <v>0</v>
      </c>
      <c r="CG32" s="0" t="n">
        <v>0</v>
      </c>
      <c r="CH32" s="0" t="n">
        <v>0</v>
      </c>
      <c r="CI32" s="0" t="n">
        <v>0</v>
      </c>
      <c r="CJ32" s="0" t="n">
        <v>0</v>
      </c>
      <c r="CK32" s="0" t="n">
        <v>0</v>
      </c>
      <c r="CL32" s="0" t="n">
        <v>0</v>
      </c>
      <c r="CM32" s="0" t="n">
        <v>0</v>
      </c>
      <c r="CN32" s="0" t="n">
        <v>0</v>
      </c>
      <c r="CO32" s="0" t="n">
        <v>0</v>
      </c>
      <c r="CP32" s="0" t="n">
        <v>0</v>
      </c>
      <c r="CQ32" s="0" t="n">
        <v>0</v>
      </c>
      <c r="CR32" s="0" t="n">
        <v>0</v>
      </c>
      <c r="CS32" s="0" t="n">
        <v>0</v>
      </c>
      <c r="CT32" s="0" t="n">
        <v>0</v>
      </c>
      <c r="CU32" s="0" t="n">
        <v>0</v>
      </c>
      <c r="CV32" s="0" t="n">
        <v>0</v>
      </c>
      <c r="CW32" s="0" t="n">
        <v>0</v>
      </c>
      <c r="CX32" s="0" t="n">
        <v>0</v>
      </c>
      <c r="CY32" s="0" t="n">
        <v>0</v>
      </c>
      <c r="CZ32" s="0" t="n">
        <v>0</v>
      </c>
      <c r="DA32" s="0" t="n">
        <v>0</v>
      </c>
      <c r="DB32" s="0" t="n">
        <v>0</v>
      </c>
      <c r="DC32" s="0" t="n">
        <v>0</v>
      </c>
      <c r="DD32" s="0" t="n">
        <v>0</v>
      </c>
      <c r="DE32" s="0" t="n">
        <v>0</v>
      </c>
      <c r="DF32" s="0" t="n">
        <v>0</v>
      </c>
      <c r="DG32" s="0" t="n">
        <v>0</v>
      </c>
      <c r="DH32" s="0" t="n">
        <v>0</v>
      </c>
      <c r="DI32" s="0" t="n">
        <v>0</v>
      </c>
      <c r="DJ32" s="0" t="n">
        <v>0</v>
      </c>
      <c r="DK32" s="0" t="n">
        <v>0</v>
      </c>
      <c r="DL32" s="0" t="n">
        <v>0</v>
      </c>
      <c r="DM32" s="0" t="n">
        <v>0</v>
      </c>
      <c r="DN32" s="0" t="n">
        <v>0</v>
      </c>
      <c r="DO32" s="0" t="n">
        <v>0</v>
      </c>
      <c r="DP32" s="0" t="n">
        <v>0</v>
      </c>
      <c r="DQ32" s="0" t="n">
        <v>0</v>
      </c>
      <c r="DR32" s="0" t="n">
        <v>0</v>
      </c>
      <c r="DS32" s="0" t="n">
        <v>0</v>
      </c>
    </row>
    <row r="33" customFormat="false" ht="12.75" hidden="false" customHeight="false" outlineLevel="0" collapsed="false">
      <c r="A33" s="0" t="s">
        <v>13</v>
      </c>
      <c r="B33" s="0" t="s">
        <v>14</v>
      </c>
      <c r="C33" s="0" t="s">
        <v>14</v>
      </c>
      <c r="D33" s="0" t="n">
        <v>10594</v>
      </c>
      <c r="E33" s="0" t="n">
        <v>58649</v>
      </c>
      <c r="F33" s="0" t="s">
        <v>55</v>
      </c>
      <c r="G33" s="0" t="n">
        <v>27161</v>
      </c>
      <c r="H33" s="0" t="s">
        <v>15</v>
      </c>
      <c r="I33" s="0" t="s">
        <v>16</v>
      </c>
      <c r="J33" s="27" t="n">
        <v>36617</v>
      </c>
      <c r="K33" s="27" t="n">
        <v>37711</v>
      </c>
      <c r="L33" s="0" t="n">
        <v>1400</v>
      </c>
      <c r="M33" s="0" t="n">
        <v>0.025</v>
      </c>
      <c r="N33" s="0" t="n">
        <v>0</v>
      </c>
      <c r="O33" s="0" t="n">
        <v>0</v>
      </c>
      <c r="P33" s="0" t="n">
        <v>0</v>
      </c>
      <c r="Q33" s="0" t="n">
        <v>0.025</v>
      </c>
      <c r="R33" s="0" t="n">
        <v>1085</v>
      </c>
      <c r="S33" s="0" t="n">
        <v>1400</v>
      </c>
      <c r="T33" s="0" t="n">
        <v>0.025</v>
      </c>
      <c r="U33" s="0" t="n">
        <v>980</v>
      </c>
      <c r="V33" s="0" t="n">
        <v>1400</v>
      </c>
      <c r="W33" s="0" t="n">
        <v>0.025</v>
      </c>
      <c r="X33" s="0" t="n">
        <v>1085</v>
      </c>
      <c r="Y33" s="0" t="n">
        <v>1400</v>
      </c>
      <c r="Z33" s="0" t="n">
        <v>0.025</v>
      </c>
      <c r="AA33" s="0" t="n">
        <v>1050</v>
      </c>
      <c r="AB33" s="0" t="n">
        <v>1400</v>
      </c>
      <c r="AC33" s="0" t="n">
        <v>0.025</v>
      </c>
      <c r="AD33" s="0" t="n">
        <v>1085</v>
      </c>
      <c r="AE33" s="0" t="n">
        <v>1400</v>
      </c>
      <c r="AF33" s="0" t="n">
        <v>0.025</v>
      </c>
      <c r="AG33" s="0" t="n">
        <v>1050</v>
      </c>
      <c r="AH33" s="0" t="n">
        <v>1400</v>
      </c>
      <c r="AI33" s="0" t="n">
        <v>0.025</v>
      </c>
      <c r="AJ33" s="0" t="n">
        <v>1085</v>
      </c>
      <c r="AK33" s="0" t="n">
        <v>1400</v>
      </c>
      <c r="AL33" s="0" t="n">
        <v>0.025</v>
      </c>
      <c r="AM33" s="0" t="n">
        <v>1085</v>
      </c>
      <c r="AN33" s="0" t="n">
        <v>1400</v>
      </c>
      <c r="AO33" s="0" t="n">
        <v>0.025</v>
      </c>
      <c r="AP33" s="0" t="n">
        <v>1050</v>
      </c>
      <c r="AQ33" s="0" t="n">
        <v>1400</v>
      </c>
      <c r="AR33" s="0" t="n">
        <v>0.025</v>
      </c>
      <c r="AS33" s="0" t="n">
        <v>1085</v>
      </c>
      <c r="AT33" s="0" t="n">
        <v>1400</v>
      </c>
      <c r="AU33" s="0" t="n">
        <v>0.025</v>
      </c>
      <c r="AV33" s="0" t="n">
        <v>1050</v>
      </c>
      <c r="AW33" s="0" t="n">
        <v>1400</v>
      </c>
      <c r="AX33" s="0" t="n">
        <v>0.025</v>
      </c>
      <c r="AY33" s="0" t="n">
        <v>1085</v>
      </c>
      <c r="AZ33" s="0" t="n">
        <v>0</v>
      </c>
      <c r="BA33" s="0" t="n">
        <v>0</v>
      </c>
      <c r="BB33" s="0" t="n">
        <v>0</v>
      </c>
      <c r="BC33" s="0" t="n">
        <v>0</v>
      </c>
      <c r="BD33" s="0" t="n">
        <v>0</v>
      </c>
      <c r="BE33" s="0" t="n">
        <v>0</v>
      </c>
      <c r="BF33" s="0" t="n">
        <v>0</v>
      </c>
      <c r="BG33" s="0" t="n">
        <v>0</v>
      </c>
      <c r="BH33" s="0" t="n">
        <v>0</v>
      </c>
      <c r="BI33" s="0" t="n">
        <v>0</v>
      </c>
      <c r="BJ33" s="0" t="n">
        <v>0</v>
      </c>
      <c r="BK33" s="0" t="n">
        <v>0</v>
      </c>
      <c r="BL33" s="0" t="n">
        <v>0</v>
      </c>
      <c r="BM33" s="0" t="n">
        <v>0</v>
      </c>
      <c r="BN33" s="0" t="n">
        <v>0</v>
      </c>
      <c r="BO33" s="0" t="n">
        <v>0</v>
      </c>
      <c r="BP33" s="0" t="n">
        <v>0</v>
      </c>
      <c r="BQ33" s="0" t="n">
        <v>0</v>
      </c>
      <c r="BR33" s="0" t="n">
        <v>0</v>
      </c>
      <c r="BS33" s="0" t="n">
        <v>0</v>
      </c>
      <c r="BT33" s="0" t="n">
        <v>0</v>
      </c>
      <c r="BU33" s="0" t="n">
        <v>0</v>
      </c>
      <c r="BV33" s="0" t="n">
        <v>0</v>
      </c>
      <c r="BW33" s="0" t="n">
        <v>0</v>
      </c>
      <c r="BX33" s="0" t="n">
        <v>0</v>
      </c>
      <c r="BY33" s="0" t="n">
        <v>0</v>
      </c>
      <c r="BZ33" s="0" t="n">
        <v>0</v>
      </c>
      <c r="CA33" s="0" t="n">
        <v>0</v>
      </c>
      <c r="CB33" s="0" t="n">
        <v>0</v>
      </c>
      <c r="CC33" s="0" t="n">
        <v>0</v>
      </c>
      <c r="CD33" s="0" t="n">
        <v>0</v>
      </c>
      <c r="CE33" s="0" t="n">
        <v>0</v>
      </c>
      <c r="CF33" s="0" t="n">
        <v>0</v>
      </c>
      <c r="CG33" s="0" t="n">
        <v>0</v>
      </c>
      <c r="CH33" s="0" t="n">
        <v>0</v>
      </c>
      <c r="CI33" s="0" t="n">
        <v>0</v>
      </c>
      <c r="CJ33" s="0" t="n">
        <v>0</v>
      </c>
      <c r="CK33" s="0" t="n">
        <v>0</v>
      </c>
      <c r="CL33" s="0" t="n">
        <v>0</v>
      </c>
      <c r="CM33" s="0" t="n">
        <v>0</v>
      </c>
      <c r="CN33" s="0" t="n">
        <v>0</v>
      </c>
      <c r="CO33" s="0" t="n">
        <v>0</v>
      </c>
      <c r="CP33" s="0" t="n">
        <v>0</v>
      </c>
      <c r="CQ33" s="0" t="n">
        <v>0</v>
      </c>
      <c r="CR33" s="0" t="n">
        <v>0</v>
      </c>
      <c r="CS33" s="0" t="n">
        <v>0</v>
      </c>
      <c r="CT33" s="0" t="n">
        <v>0</v>
      </c>
      <c r="CU33" s="0" t="n">
        <v>0</v>
      </c>
      <c r="CV33" s="0" t="n">
        <v>0</v>
      </c>
      <c r="CW33" s="0" t="n">
        <v>0</v>
      </c>
      <c r="CX33" s="0" t="n">
        <v>0</v>
      </c>
      <c r="CY33" s="0" t="n">
        <v>0</v>
      </c>
      <c r="CZ33" s="0" t="n">
        <v>0</v>
      </c>
      <c r="DA33" s="0" t="n">
        <v>0</v>
      </c>
      <c r="DB33" s="0" t="n">
        <v>0</v>
      </c>
      <c r="DC33" s="0" t="n">
        <v>0</v>
      </c>
      <c r="DD33" s="0" t="n">
        <v>0</v>
      </c>
      <c r="DE33" s="0" t="n">
        <v>0</v>
      </c>
      <c r="DF33" s="0" t="n">
        <v>0</v>
      </c>
      <c r="DG33" s="0" t="n">
        <v>0</v>
      </c>
      <c r="DH33" s="0" t="n">
        <v>0</v>
      </c>
      <c r="DI33" s="0" t="n">
        <v>0</v>
      </c>
      <c r="DJ33" s="0" t="n">
        <v>0</v>
      </c>
      <c r="DK33" s="0" t="n">
        <v>0</v>
      </c>
      <c r="DL33" s="0" t="n">
        <v>0</v>
      </c>
      <c r="DM33" s="0" t="n">
        <v>0</v>
      </c>
      <c r="DN33" s="0" t="n">
        <v>0</v>
      </c>
      <c r="DO33" s="0" t="n">
        <v>0</v>
      </c>
      <c r="DP33" s="0" t="n">
        <v>0</v>
      </c>
      <c r="DQ33" s="0" t="n">
        <v>0</v>
      </c>
      <c r="DR33" s="0" t="n">
        <v>0</v>
      </c>
      <c r="DS33" s="0" t="n">
        <v>0</v>
      </c>
    </row>
    <row r="34" customFormat="false" ht="12.75" hidden="false" customHeight="false" outlineLevel="0" collapsed="false">
      <c r="A34" s="0" t="s">
        <v>13</v>
      </c>
      <c r="B34" s="0" t="s">
        <v>14</v>
      </c>
      <c r="C34" s="0" t="s">
        <v>14</v>
      </c>
      <c r="D34" s="0" t="n">
        <v>10594</v>
      </c>
      <c r="E34" s="0" t="n">
        <v>60921</v>
      </c>
      <c r="F34" s="0" t="s">
        <v>55</v>
      </c>
      <c r="G34" s="0" t="n">
        <v>27161</v>
      </c>
      <c r="H34" s="0" t="s">
        <v>15</v>
      </c>
      <c r="I34" s="0" t="s">
        <v>16</v>
      </c>
      <c r="J34" s="27" t="n">
        <v>36617</v>
      </c>
      <c r="K34" s="27" t="n">
        <v>37711</v>
      </c>
      <c r="L34" s="0" t="n">
        <v>1400</v>
      </c>
      <c r="M34" s="0" t="n">
        <v>0.025</v>
      </c>
      <c r="N34" s="0" t="n">
        <v>0</v>
      </c>
      <c r="O34" s="0" t="n">
        <v>0</v>
      </c>
      <c r="P34" s="0" t="n">
        <v>0</v>
      </c>
      <c r="Q34" s="0" t="n">
        <v>0.025</v>
      </c>
      <c r="R34" s="0" t="n">
        <v>1085</v>
      </c>
      <c r="S34" s="0" t="n">
        <v>1400</v>
      </c>
      <c r="T34" s="0" t="n">
        <v>0.025</v>
      </c>
      <c r="U34" s="0" t="n">
        <v>980</v>
      </c>
      <c r="V34" s="0" t="n">
        <v>1400</v>
      </c>
      <c r="W34" s="0" t="n">
        <v>0.025</v>
      </c>
      <c r="X34" s="0" t="n">
        <v>1085</v>
      </c>
      <c r="Y34" s="0" t="n">
        <v>1400</v>
      </c>
      <c r="Z34" s="0" t="n">
        <v>0.025</v>
      </c>
      <c r="AA34" s="0" t="n">
        <v>1050</v>
      </c>
      <c r="AB34" s="0" t="n">
        <v>1400</v>
      </c>
      <c r="AC34" s="0" t="n">
        <v>0.025</v>
      </c>
      <c r="AD34" s="0" t="n">
        <v>1085</v>
      </c>
      <c r="AE34" s="0" t="n">
        <v>1400</v>
      </c>
      <c r="AF34" s="0" t="n">
        <v>0.025</v>
      </c>
      <c r="AG34" s="0" t="n">
        <v>1050</v>
      </c>
      <c r="AH34" s="0" t="n">
        <v>1400</v>
      </c>
      <c r="AI34" s="0" t="n">
        <v>0.025</v>
      </c>
      <c r="AJ34" s="0" t="n">
        <v>1085</v>
      </c>
      <c r="AK34" s="0" t="n">
        <v>1400</v>
      </c>
      <c r="AL34" s="0" t="n">
        <v>0.025</v>
      </c>
      <c r="AM34" s="0" t="n">
        <v>1085</v>
      </c>
      <c r="AN34" s="0" t="n">
        <v>1400</v>
      </c>
      <c r="AO34" s="0" t="n">
        <v>0.025</v>
      </c>
      <c r="AP34" s="0" t="n">
        <v>1050</v>
      </c>
      <c r="AQ34" s="0" t="n">
        <v>1400</v>
      </c>
      <c r="AR34" s="0" t="n">
        <v>0.025</v>
      </c>
      <c r="AS34" s="0" t="n">
        <v>1085</v>
      </c>
      <c r="AT34" s="0" t="n">
        <v>1400</v>
      </c>
      <c r="AU34" s="0" t="n">
        <v>0.025</v>
      </c>
      <c r="AV34" s="0" t="n">
        <v>1050</v>
      </c>
      <c r="AW34" s="0" t="n">
        <v>1400</v>
      </c>
      <c r="AX34" s="0" t="n">
        <v>0.025</v>
      </c>
      <c r="AY34" s="0" t="n">
        <v>1085</v>
      </c>
      <c r="AZ34" s="0" t="n">
        <v>0</v>
      </c>
      <c r="BA34" s="0" t="n">
        <v>0</v>
      </c>
      <c r="BB34" s="0" t="n">
        <v>0</v>
      </c>
      <c r="BC34" s="0" t="n">
        <v>0</v>
      </c>
      <c r="BD34" s="0" t="n">
        <v>0</v>
      </c>
      <c r="BE34" s="0" t="n">
        <v>0</v>
      </c>
      <c r="BF34" s="0" t="n">
        <v>0</v>
      </c>
      <c r="BG34" s="0" t="n">
        <v>0</v>
      </c>
      <c r="BH34" s="0" t="n">
        <v>0</v>
      </c>
      <c r="BI34" s="0" t="n">
        <v>0</v>
      </c>
      <c r="BJ34" s="0" t="n">
        <v>0</v>
      </c>
      <c r="BK34" s="0" t="n">
        <v>0</v>
      </c>
      <c r="BL34" s="0" t="n">
        <v>0</v>
      </c>
      <c r="BM34" s="0" t="n">
        <v>0</v>
      </c>
      <c r="BN34" s="0" t="n">
        <v>0</v>
      </c>
      <c r="BO34" s="0" t="n">
        <v>0</v>
      </c>
      <c r="BP34" s="0" t="n">
        <v>0</v>
      </c>
      <c r="BQ34" s="0" t="n">
        <v>0</v>
      </c>
      <c r="BR34" s="0" t="n">
        <v>0</v>
      </c>
      <c r="BS34" s="0" t="n">
        <v>0</v>
      </c>
      <c r="BT34" s="0" t="n">
        <v>0</v>
      </c>
      <c r="BU34" s="0" t="n">
        <v>0</v>
      </c>
      <c r="BV34" s="0" t="n">
        <v>0</v>
      </c>
      <c r="BW34" s="0" t="n">
        <v>0</v>
      </c>
      <c r="BX34" s="0" t="n">
        <v>0</v>
      </c>
      <c r="BY34" s="0" t="n">
        <v>0</v>
      </c>
      <c r="BZ34" s="0" t="n">
        <v>0</v>
      </c>
      <c r="CA34" s="0" t="n">
        <v>0</v>
      </c>
      <c r="CB34" s="0" t="n">
        <v>0</v>
      </c>
      <c r="CC34" s="0" t="n">
        <v>0</v>
      </c>
      <c r="CD34" s="0" t="n">
        <v>0</v>
      </c>
      <c r="CE34" s="0" t="n">
        <v>0</v>
      </c>
      <c r="CF34" s="0" t="n">
        <v>0</v>
      </c>
      <c r="CG34" s="0" t="n">
        <v>0</v>
      </c>
      <c r="CH34" s="0" t="n">
        <v>0</v>
      </c>
      <c r="CI34" s="0" t="n">
        <v>0</v>
      </c>
      <c r="CJ34" s="0" t="n">
        <v>0</v>
      </c>
      <c r="CK34" s="0" t="n">
        <v>0</v>
      </c>
      <c r="CL34" s="0" t="n">
        <v>0</v>
      </c>
      <c r="CM34" s="0" t="n">
        <v>0</v>
      </c>
      <c r="CN34" s="0" t="n">
        <v>0</v>
      </c>
      <c r="CO34" s="0" t="n">
        <v>0</v>
      </c>
      <c r="CP34" s="0" t="n">
        <v>0</v>
      </c>
      <c r="CQ34" s="0" t="n">
        <v>0</v>
      </c>
      <c r="CR34" s="0" t="n">
        <v>0</v>
      </c>
      <c r="CS34" s="0" t="n">
        <v>0</v>
      </c>
      <c r="CT34" s="0" t="n">
        <v>0</v>
      </c>
      <c r="CU34" s="0" t="n">
        <v>0</v>
      </c>
      <c r="CV34" s="0" t="n">
        <v>0</v>
      </c>
      <c r="CW34" s="0" t="n">
        <v>0</v>
      </c>
      <c r="CX34" s="0" t="n">
        <v>0</v>
      </c>
      <c r="CY34" s="0" t="n">
        <v>0</v>
      </c>
      <c r="CZ34" s="0" t="n">
        <v>0</v>
      </c>
      <c r="DA34" s="0" t="n">
        <v>0</v>
      </c>
      <c r="DB34" s="0" t="n">
        <v>0</v>
      </c>
      <c r="DC34" s="0" t="n">
        <v>0</v>
      </c>
      <c r="DD34" s="0" t="n">
        <v>0</v>
      </c>
      <c r="DE34" s="0" t="n">
        <v>0</v>
      </c>
      <c r="DF34" s="0" t="n">
        <v>0</v>
      </c>
      <c r="DG34" s="0" t="n">
        <v>0</v>
      </c>
      <c r="DH34" s="0" t="n">
        <v>0</v>
      </c>
      <c r="DI34" s="0" t="n">
        <v>0</v>
      </c>
      <c r="DJ34" s="0" t="n">
        <v>0</v>
      </c>
      <c r="DK34" s="0" t="n">
        <v>0</v>
      </c>
      <c r="DL34" s="0" t="n">
        <v>0</v>
      </c>
      <c r="DM34" s="0" t="n">
        <v>0</v>
      </c>
      <c r="DN34" s="0" t="n">
        <v>0</v>
      </c>
      <c r="DO34" s="0" t="n">
        <v>0</v>
      </c>
      <c r="DP34" s="0" t="n">
        <v>0</v>
      </c>
      <c r="DQ34" s="0" t="n">
        <v>0</v>
      </c>
      <c r="DR34" s="0" t="n">
        <v>0</v>
      </c>
      <c r="DS34" s="0" t="n">
        <v>0</v>
      </c>
    </row>
    <row r="35" customFormat="false" ht="12.75" hidden="false" customHeight="false" outlineLevel="0" collapsed="false">
      <c r="A35" s="0" t="s">
        <v>13</v>
      </c>
      <c r="B35" s="0" t="s">
        <v>14</v>
      </c>
      <c r="C35" s="0" t="s">
        <v>14</v>
      </c>
      <c r="D35" s="0" t="n">
        <v>56943</v>
      </c>
      <c r="E35" s="0" t="n">
        <v>58646</v>
      </c>
      <c r="F35" s="0" t="s">
        <v>55</v>
      </c>
      <c r="G35" s="0" t="n">
        <v>27161</v>
      </c>
      <c r="H35" s="0" t="s">
        <v>15</v>
      </c>
      <c r="I35" s="0" t="s">
        <v>16</v>
      </c>
      <c r="J35" s="27" t="n">
        <v>36617</v>
      </c>
      <c r="K35" s="27" t="n">
        <v>37711</v>
      </c>
      <c r="L35" s="0" t="n">
        <v>11600</v>
      </c>
      <c r="M35" s="0" t="n">
        <v>0.025</v>
      </c>
      <c r="N35" s="0" t="n">
        <v>0</v>
      </c>
      <c r="O35" s="0" t="n">
        <v>0</v>
      </c>
      <c r="P35" s="0" t="n">
        <v>0</v>
      </c>
      <c r="Q35" s="0" t="n">
        <v>0.025</v>
      </c>
      <c r="R35" s="0" t="n">
        <v>8990</v>
      </c>
      <c r="S35" s="0" t="n">
        <v>11600</v>
      </c>
      <c r="T35" s="0" t="n">
        <v>0.025</v>
      </c>
      <c r="U35" s="0" t="n">
        <v>8120</v>
      </c>
      <c r="V35" s="0" t="n">
        <v>11600</v>
      </c>
      <c r="W35" s="0" t="n">
        <v>0.025</v>
      </c>
      <c r="X35" s="0" t="n">
        <v>8990</v>
      </c>
      <c r="Y35" s="0" t="n">
        <v>11600</v>
      </c>
      <c r="Z35" s="0" t="n">
        <v>0.025</v>
      </c>
      <c r="AA35" s="0" t="n">
        <v>8700</v>
      </c>
      <c r="AB35" s="0" t="n">
        <v>11600</v>
      </c>
      <c r="AC35" s="0" t="n">
        <v>0.025</v>
      </c>
      <c r="AD35" s="0" t="n">
        <v>8990</v>
      </c>
      <c r="AE35" s="0" t="n">
        <v>11600</v>
      </c>
      <c r="AF35" s="0" t="n">
        <v>0.025</v>
      </c>
      <c r="AG35" s="0" t="n">
        <v>8700</v>
      </c>
      <c r="AH35" s="0" t="n">
        <v>11600</v>
      </c>
      <c r="AI35" s="0" t="n">
        <v>0.025</v>
      </c>
      <c r="AJ35" s="0" t="n">
        <v>8990</v>
      </c>
      <c r="AK35" s="0" t="n">
        <v>11600</v>
      </c>
      <c r="AL35" s="0" t="n">
        <v>0.025</v>
      </c>
      <c r="AM35" s="0" t="n">
        <v>8990</v>
      </c>
      <c r="AN35" s="0" t="n">
        <v>11600</v>
      </c>
      <c r="AO35" s="0" t="n">
        <v>0.025</v>
      </c>
      <c r="AP35" s="0" t="n">
        <v>8700</v>
      </c>
      <c r="AQ35" s="0" t="n">
        <v>11600</v>
      </c>
      <c r="AR35" s="0" t="n">
        <v>0.025</v>
      </c>
      <c r="AS35" s="0" t="n">
        <v>8990</v>
      </c>
      <c r="AT35" s="0" t="n">
        <v>11600</v>
      </c>
      <c r="AU35" s="0" t="n">
        <v>0.025</v>
      </c>
      <c r="AV35" s="0" t="n">
        <v>8700</v>
      </c>
      <c r="AW35" s="0" t="n">
        <v>11600</v>
      </c>
      <c r="AX35" s="0" t="n">
        <v>0.025</v>
      </c>
      <c r="AY35" s="0" t="n">
        <v>8990</v>
      </c>
      <c r="AZ35" s="0" t="n">
        <v>0</v>
      </c>
      <c r="BA35" s="0" t="n">
        <v>0</v>
      </c>
      <c r="BB35" s="0" t="n">
        <v>0</v>
      </c>
      <c r="BC35" s="0" t="n">
        <v>0</v>
      </c>
      <c r="BD35" s="0" t="n">
        <v>0</v>
      </c>
      <c r="BE35" s="0" t="n">
        <v>0</v>
      </c>
      <c r="BF35" s="0" t="n">
        <v>0</v>
      </c>
      <c r="BG35" s="0" t="n">
        <v>0</v>
      </c>
      <c r="BH35" s="0" t="n">
        <v>0</v>
      </c>
      <c r="BI35" s="0" t="n">
        <v>0</v>
      </c>
      <c r="BJ35" s="0" t="n">
        <v>0</v>
      </c>
      <c r="BK35" s="0" t="n">
        <v>0</v>
      </c>
      <c r="BL35" s="0" t="n">
        <v>0</v>
      </c>
      <c r="BM35" s="0" t="n">
        <v>0</v>
      </c>
      <c r="BN35" s="0" t="n">
        <v>0</v>
      </c>
      <c r="BO35" s="0" t="n">
        <v>0</v>
      </c>
      <c r="BP35" s="0" t="n">
        <v>0</v>
      </c>
      <c r="BQ35" s="0" t="n">
        <v>0</v>
      </c>
      <c r="BR35" s="0" t="n">
        <v>0</v>
      </c>
      <c r="BS35" s="0" t="n">
        <v>0</v>
      </c>
      <c r="BT35" s="0" t="n">
        <v>0</v>
      </c>
      <c r="BU35" s="0" t="n">
        <v>0</v>
      </c>
      <c r="BV35" s="0" t="n">
        <v>0</v>
      </c>
      <c r="BW35" s="0" t="n">
        <v>0</v>
      </c>
      <c r="BX35" s="0" t="n">
        <v>0</v>
      </c>
      <c r="BY35" s="0" t="n">
        <v>0</v>
      </c>
      <c r="BZ35" s="0" t="n">
        <v>0</v>
      </c>
      <c r="CA35" s="0" t="n">
        <v>0</v>
      </c>
      <c r="CB35" s="0" t="n">
        <v>0</v>
      </c>
      <c r="CC35" s="0" t="n">
        <v>0</v>
      </c>
      <c r="CD35" s="0" t="n">
        <v>0</v>
      </c>
      <c r="CE35" s="0" t="n">
        <v>0</v>
      </c>
      <c r="CF35" s="0" t="n">
        <v>0</v>
      </c>
      <c r="CG35" s="0" t="n">
        <v>0</v>
      </c>
      <c r="CH35" s="0" t="n">
        <v>0</v>
      </c>
      <c r="CI35" s="0" t="n">
        <v>0</v>
      </c>
      <c r="CJ35" s="0" t="n">
        <v>0</v>
      </c>
      <c r="CK35" s="0" t="n">
        <v>0</v>
      </c>
      <c r="CL35" s="0" t="n">
        <v>0</v>
      </c>
      <c r="CM35" s="0" t="n">
        <v>0</v>
      </c>
      <c r="CN35" s="0" t="n">
        <v>0</v>
      </c>
      <c r="CO35" s="0" t="n">
        <v>0</v>
      </c>
      <c r="CP35" s="0" t="n">
        <v>0</v>
      </c>
      <c r="CQ35" s="0" t="n">
        <v>0</v>
      </c>
      <c r="CR35" s="0" t="n">
        <v>0</v>
      </c>
      <c r="CS35" s="0" t="n">
        <v>0</v>
      </c>
      <c r="CT35" s="0" t="n">
        <v>0</v>
      </c>
      <c r="CU35" s="0" t="n">
        <v>0</v>
      </c>
      <c r="CV35" s="0" t="n">
        <v>0</v>
      </c>
      <c r="CW35" s="0" t="n">
        <v>0</v>
      </c>
      <c r="CX35" s="0" t="n">
        <v>0</v>
      </c>
      <c r="CY35" s="0" t="n">
        <v>0</v>
      </c>
      <c r="CZ35" s="0" t="n">
        <v>0</v>
      </c>
      <c r="DA35" s="0" t="n">
        <v>0</v>
      </c>
      <c r="DB35" s="0" t="n">
        <v>0</v>
      </c>
      <c r="DC35" s="0" t="n">
        <v>0</v>
      </c>
      <c r="DD35" s="0" t="n">
        <v>0</v>
      </c>
      <c r="DE35" s="0" t="n">
        <v>0</v>
      </c>
      <c r="DF35" s="0" t="n">
        <v>0</v>
      </c>
      <c r="DG35" s="0" t="n">
        <v>0</v>
      </c>
      <c r="DH35" s="0" t="n">
        <v>0</v>
      </c>
      <c r="DI35" s="0" t="n">
        <v>0</v>
      </c>
      <c r="DJ35" s="0" t="n">
        <v>0</v>
      </c>
      <c r="DK35" s="0" t="n">
        <v>0</v>
      </c>
      <c r="DL35" s="0" t="n">
        <v>0</v>
      </c>
      <c r="DM35" s="0" t="n">
        <v>0</v>
      </c>
      <c r="DN35" s="0" t="n">
        <v>0</v>
      </c>
      <c r="DO35" s="0" t="n">
        <v>0</v>
      </c>
      <c r="DP35" s="0" t="n">
        <v>0</v>
      </c>
      <c r="DQ35" s="0" t="n">
        <v>0</v>
      </c>
      <c r="DR35" s="0" t="n">
        <v>0</v>
      </c>
      <c r="DS35" s="0" t="n">
        <v>0</v>
      </c>
    </row>
    <row r="36" customFormat="false" ht="12.75" hidden="false" customHeight="false" outlineLevel="0" collapsed="false">
      <c r="A36" s="0" t="s">
        <v>13</v>
      </c>
      <c r="B36" s="0" t="s">
        <v>14</v>
      </c>
      <c r="C36" s="0" t="s">
        <v>14</v>
      </c>
      <c r="D36" s="0" t="n">
        <v>56943</v>
      </c>
      <c r="E36" s="0" t="n">
        <v>58647</v>
      </c>
      <c r="F36" s="0" t="s">
        <v>55</v>
      </c>
      <c r="G36" s="0" t="n">
        <v>27161</v>
      </c>
      <c r="H36" s="0" t="s">
        <v>15</v>
      </c>
      <c r="I36" s="0" t="s">
        <v>16</v>
      </c>
      <c r="J36" s="27" t="n">
        <v>36617</v>
      </c>
      <c r="K36" s="27" t="n">
        <v>37711</v>
      </c>
      <c r="L36" s="0" t="n">
        <v>11600</v>
      </c>
      <c r="M36" s="0" t="n">
        <v>0.025</v>
      </c>
      <c r="N36" s="0" t="n">
        <v>0</v>
      </c>
      <c r="O36" s="0" t="n">
        <v>0</v>
      </c>
      <c r="P36" s="0" t="n">
        <v>0</v>
      </c>
      <c r="Q36" s="0" t="n">
        <v>0.025</v>
      </c>
      <c r="R36" s="0" t="n">
        <v>8990</v>
      </c>
      <c r="S36" s="0" t="n">
        <v>11600</v>
      </c>
      <c r="T36" s="0" t="n">
        <v>0.025</v>
      </c>
      <c r="U36" s="0" t="n">
        <v>8120</v>
      </c>
      <c r="V36" s="0" t="n">
        <v>11600</v>
      </c>
      <c r="W36" s="0" t="n">
        <v>0.025</v>
      </c>
      <c r="X36" s="0" t="n">
        <v>8990</v>
      </c>
      <c r="Y36" s="0" t="n">
        <v>11600</v>
      </c>
      <c r="Z36" s="0" t="n">
        <v>0.025</v>
      </c>
      <c r="AA36" s="0" t="n">
        <v>8700</v>
      </c>
      <c r="AB36" s="0" t="n">
        <v>11600</v>
      </c>
      <c r="AC36" s="0" t="n">
        <v>0.025</v>
      </c>
      <c r="AD36" s="0" t="n">
        <v>8990</v>
      </c>
      <c r="AE36" s="0" t="n">
        <v>11600</v>
      </c>
      <c r="AF36" s="0" t="n">
        <v>0.025</v>
      </c>
      <c r="AG36" s="0" t="n">
        <v>8700</v>
      </c>
      <c r="AH36" s="0" t="n">
        <v>11600</v>
      </c>
      <c r="AI36" s="0" t="n">
        <v>0.025</v>
      </c>
      <c r="AJ36" s="0" t="n">
        <v>8990</v>
      </c>
      <c r="AK36" s="0" t="n">
        <v>11600</v>
      </c>
      <c r="AL36" s="0" t="n">
        <v>0.025</v>
      </c>
      <c r="AM36" s="0" t="n">
        <v>8990</v>
      </c>
      <c r="AN36" s="0" t="n">
        <v>11600</v>
      </c>
      <c r="AO36" s="0" t="n">
        <v>0.025</v>
      </c>
      <c r="AP36" s="0" t="n">
        <v>8700</v>
      </c>
      <c r="AQ36" s="0" t="n">
        <v>11600</v>
      </c>
      <c r="AR36" s="0" t="n">
        <v>0.025</v>
      </c>
      <c r="AS36" s="0" t="n">
        <v>8990</v>
      </c>
      <c r="AT36" s="0" t="n">
        <v>11600</v>
      </c>
      <c r="AU36" s="0" t="n">
        <v>0.025</v>
      </c>
      <c r="AV36" s="0" t="n">
        <v>8700</v>
      </c>
      <c r="AW36" s="0" t="n">
        <v>11600</v>
      </c>
      <c r="AX36" s="0" t="n">
        <v>0.025</v>
      </c>
      <c r="AY36" s="0" t="n">
        <v>8990</v>
      </c>
      <c r="AZ36" s="0" t="n">
        <v>0</v>
      </c>
      <c r="BA36" s="0" t="n">
        <v>0</v>
      </c>
      <c r="BB36" s="0" t="n">
        <v>0</v>
      </c>
      <c r="BC36" s="0" t="n">
        <v>0</v>
      </c>
      <c r="BD36" s="0" t="n">
        <v>0</v>
      </c>
      <c r="BE36" s="0" t="n">
        <v>0</v>
      </c>
      <c r="BF36" s="0" t="n">
        <v>0</v>
      </c>
      <c r="BG36" s="0" t="n">
        <v>0</v>
      </c>
      <c r="BH36" s="0" t="n">
        <v>0</v>
      </c>
      <c r="BI36" s="0" t="n">
        <v>0</v>
      </c>
      <c r="BJ36" s="0" t="n">
        <v>0</v>
      </c>
      <c r="BK36" s="0" t="n">
        <v>0</v>
      </c>
      <c r="BL36" s="0" t="n">
        <v>0</v>
      </c>
      <c r="BM36" s="0" t="n">
        <v>0</v>
      </c>
      <c r="BN36" s="0" t="n">
        <v>0</v>
      </c>
      <c r="BO36" s="0" t="n">
        <v>0</v>
      </c>
      <c r="BP36" s="0" t="n">
        <v>0</v>
      </c>
      <c r="BQ36" s="0" t="n">
        <v>0</v>
      </c>
      <c r="BR36" s="0" t="n">
        <v>0</v>
      </c>
      <c r="BS36" s="0" t="n">
        <v>0</v>
      </c>
      <c r="BT36" s="0" t="n">
        <v>0</v>
      </c>
      <c r="BU36" s="0" t="n">
        <v>0</v>
      </c>
      <c r="BV36" s="0" t="n">
        <v>0</v>
      </c>
      <c r="BW36" s="0" t="n">
        <v>0</v>
      </c>
      <c r="BX36" s="0" t="n">
        <v>0</v>
      </c>
      <c r="BY36" s="0" t="n">
        <v>0</v>
      </c>
      <c r="BZ36" s="0" t="n">
        <v>0</v>
      </c>
      <c r="CA36" s="0" t="n">
        <v>0</v>
      </c>
      <c r="CB36" s="0" t="n">
        <v>0</v>
      </c>
      <c r="CC36" s="0" t="n">
        <v>0</v>
      </c>
      <c r="CD36" s="0" t="n">
        <v>0</v>
      </c>
      <c r="CE36" s="0" t="n">
        <v>0</v>
      </c>
      <c r="CF36" s="0" t="n">
        <v>0</v>
      </c>
      <c r="CG36" s="0" t="n">
        <v>0</v>
      </c>
      <c r="CH36" s="0" t="n">
        <v>0</v>
      </c>
      <c r="CI36" s="0" t="n">
        <v>0</v>
      </c>
      <c r="CJ36" s="0" t="n">
        <v>0</v>
      </c>
      <c r="CK36" s="0" t="n">
        <v>0</v>
      </c>
      <c r="CL36" s="0" t="n">
        <v>0</v>
      </c>
      <c r="CM36" s="0" t="n">
        <v>0</v>
      </c>
      <c r="CN36" s="0" t="n">
        <v>0</v>
      </c>
      <c r="CO36" s="0" t="n">
        <v>0</v>
      </c>
      <c r="CP36" s="0" t="n">
        <v>0</v>
      </c>
      <c r="CQ36" s="0" t="n">
        <v>0</v>
      </c>
      <c r="CR36" s="0" t="n">
        <v>0</v>
      </c>
      <c r="CS36" s="0" t="n">
        <v>0</v>
      </c>
      <c r="CT36" s="0" t="n">
        <v>0</v>
      </c>
      <c r="CU36" s="0" t="n">
        <v>0</v>
      </c>
      <c r="CV36" s="0" t="n">
        <v>0</v>
      </c>
      <c r="CW36" s="0" t="n">
        <v>0</v>
      </c>
      <c r="CX36" s="0" t="n">
        <v>0</v>
      </c>
      <c r="CY36" s="0" t="n">
        <v>0</v>
      </c>
      <c r="CZ36" s="0" t="n">
        <v>0</v>
      </c>
      <c r="DA36" s="0" t="n">
        <v>0</v>
      </c>
      <c r="DB36" s="0" t="n">
        <v>0</v>
      </c>
      <c r="DC36" s="0" t="n">
        <v>0</v>
      </c>
      <c r="DD36" s="0" t="n">
        <v>0</v>
      </c>
      <c r="DE36" s="0" t="n">
        <v>0</v>
      </c>
      <c r="DF36" s="0" t="n">
        <v>0</v>
      </c>
      <c r="DG36" s="0" t="n">
        <v>0</v>
      </c>
      <c r="DH36" s="0" t="n">
        <v>0</v>
      </c>
      <c r="DI36" s="0" t="n">
        <v>0</v>
      </c>
      <c r="DJ36" s="0" t="n">
        <v>0</v>
      </c>
      <c r="DK36" s="0" t="n">
        <v>0</v>
      </c>
      <c r="DL36" s="0" t="n">
        <v>0</v>
      </c>
      <c r="DM36" s="0" t="n">
        <v>0</v>
      </c>
      <c r="DN36" s="0" t="n">
        <v>0</v>
      </c>
      <c r="DO36" s="0" t="n">
        <v>0</v>
      </c>
      <c r="DP36" s="0" t="n">
        <v>0</v>
      </c>
      <c r="DQ36" s="0" t="n">
        <v>0</v>
      </c>
      <c r="DR36" s="0" t="n">
        <v>0</v>
      </c>
      <c r="DS36" s="0" t="n">
        <v>0</v>
      </c>
    </row>
    <row r="37" customFormat="false" ht="12.75" hidden="false" customHeight="false" outlineLevel="0" collapsed="false">
      <c r="A37" s="0" t="s">
        <v>13</v>
      </c>
      <c r="B37" s="0" t="s">
        <v>14</v>
      </c>
      <c r="C37" s="0" t="s">
        <v>14</v>
      </c>
      <c r="D37" s="0" t="n">
        <v>56943</v>
      </c>
      <c r="E37" s="0" t="n">
        <v>58649</v>
      </c>
      <c r="F37" s="0" t="s">
        <v>55</v>
      </c>
      <c r="G37" s="0" t="n">
        <v>27161</v>
      </c>
      <c r="H37" s="0" t="s">
        <v>15</v>
      </c>
      <c r="I37" s="0" t="s">
        <v>16</v>
      </c>
      <c r="J37" s="27" t="n">
        <v>36617</v>
      </c>
      <c r="K37" s="27" t="n">
        <v>37711</v>
      </c>
      <c r="L37" s="0" t="n">
        <v>11600</v>
      </c>
      <c r="M37" s="0" t="n">
        <v>0.025</v>
      </c>
      <c r="N37" s="0" t="n">
        <v>0</v>
      </c>
      <c r="O37" s="0" t="n">
        <v>0</v>
      </c>
      <c r="P37" s="0" t="n">
        <v>0</v>
      </c>
      <c r="Q37" s="0" t="n">
        <v>0.025</v>
      </c>
      <c r="R37" s="0" t="n">
        <v>8990</v>
      </c>
      <c r="S37" s="0" t="n">
        <v>11600</v>
      </c>
      <c r="T37" s="0" t="n">
        <v>0.025</v>
      </c>
      <c r="U37" s="0" t="n">
        <v>8120</v>
      </c>
      <c r="V37" s="0" t="n">
        <v>11600</v>
      </c>
      <c r="W37" s="0" t="n">
        <v>0.025</v>
      </c>
      <c r="X37" s="0" t="n">
        <v>8990</v>
      </c>
      <c r="Y37" s="0" t="n">
        <v>11600</v>
      </c>
      <c r="Z37" s="0" t="n">
        <v>0.025</v>
      </c>
      <c r="AA37" s="0" t="n">
        <v>8700</v>
      </c>
      <c r="AB37" s="0" t="n">
        <v>11600</v>
      </c>
      <c r="AC37" s="0" t="n">
        <v>0.025</v>
      </c>
      <c r="AD37" s="0" t="n">
        <v>8990</v>
      </c>
      <c r="AE37" s="0" t="n">
        <v>11600</v>
      </c>
      <c r="AF37" s="0" t="n">
        <v>0.025</v>
      </c>
      <c r="AG37" s="0" t="n">
        <v>8700</v>
      </c>
      <c r="AH37" s="0" t="n">
        <v>11600</v>
      </c>
      <c r="AI37" s="0" t="n">
        <v>0.025</v>
      </c>
      <c r="AJ37" s="0" t="n">
        <v>8990</v>
      </c>
      <c r="AK37" s="0" t="n">
        <v>11600</v>
      </c>
      <c r="AL37" s="0" t="n">
        <v>0.025</v>
      </c>
      <c r="AM37" s="0" t="n">
        <v>8990</v>
      </c>
      <c r="AN37" s="0" t="n">
        <v>11600</v>
      </c>
      <c r="AO37" s="0" t="n">
        <v>0.025</v>
      </c>
      <c r="AP37" s="0" t="n">
        <v>8700</v>
      </c>
      <c r="AQ37" s="0" t="n">
        <v>11600</v>
      </c>
      <c r="AR37" s="0" t="n">
        <v>0.025</v>
      </c>
      <c r="AS37" s="0" t="n">
        <v>8990</v>
      </c>
      <c r="AT37" s="0" t="n">
        <v>11600</v>
      </c>
      <c r="AU37" s="0" t="n">
        <v>0.025</v>
      </c>
      <c r="AV37" s="0" t="n">
        <v>8700</v>
      </c>
      <c r="AW37" s="0" t="n">
        <v>11600</v>
      </c>
      <c r="AX37" s="0" t="n">
        <v>0.025</v>
      </c>
      <c r="AY37" s="0" t="n">
        <v>8990</v>
      </c>
      <c r="AZ37" s="0" t="n">
        <v>0</v>
      </c>
      <c r="BA37" s="0" t="n">
        <v>0</v>
      </c>
      <c r="BB37" s="0" t="n">
        <v>0</v>
      </c>
      <c r="BC37" s="0" t="n">
        <v>0</v>
      </c>
      <c r="BD37" s="0" t="n">
        <v>0</v>
      </c>
      <c r="BE37" s="0" t="n">
        <v>0</v>
      </c>
      <c r="BF37" s="0" t="n">
        <v>0</v>
      </c>
      <c r="BG37" s="0" t="n">
        <v>0</v>
      </c>
      <c r="BH37" s="0" t="n">
        <v>0</v>
      </c>
      <c r="BI37" s="0" t="n">
        <v>0</v>
      </c>
      <c r="BJ37" s="0" t="n">
        <v>0</v>
      </c>
      <c r="BK37" s="0" t="n">
        <v>0</v>
      </c>
      <c r="BL37" s="0" t="n">
        <v>0</v>
      </c>
      <c r="BM37" s="0" t="n">
        <v>0</v>
      </c>
      <c r="BN37" s="0" t="n">
        <v>0</v>
      </c>
      <c r="BO37" s="0" t="n">
        <v>0</v>
      </c>
      <c r="BP37" s="0" t="n">
        <v>0</v>
      </c>
      <c r="BQ37" s="0" t="n">
        <v>0</v>
      </c>
      <c r="BR37" s="0" t="n">
        <v>0</v>
      </c>
      <c r="BS37" s="0" t="n">
        <v>0</v>
      </c>
      <c r="BT37" s="0" t="n">
        <v>0</v>
      </c>
      <c r="BU37" s="0" t="n">
        <v>0</v>
      </c>
      <c r="BV37" s="0" t="n">
        <v>0</v>
      </c>
      <c r="BW37" s="0" t="n">
        <v>0</v>
      </c>
      <c r="BX37" s="0" t="n">
        <v>0</v>
      </c>
      <c r="BY37" s="0" t="n">
        <v>0</v>
      </c>
      <c r="BZ37" s="0" t="n">
        <v>0</v>
      </c>
      <c r="CA37" s="0" t="n">
        <v>0</v>
      </c>
      <c r="CB37" s="0" t="n">
        <v>0</v>
      </c>
      <c r="CC37" s="0" t="n">
        <v>0</v>
      </c>
      <c r="CD37" s="0" t="n">
        <v>0</v>
      </c>
      <c r="CE37" s="0" t="n">
        <v>0</v>
      </c>
      <c r="CF37" s="0" t="n">
        <v>0</v>
      </c>
      <c r="CG37" s="0" t="n">
        <v>0</v>
      </c>
      <c r="CH37" s="0" t="n">
        <v>0</v>
      </c>
      <c r="CI37" s="0" t="n">
        <v>0</v>
      </c>
      <c r="CJ37" s="0" t="n">
        <v>0</v>
      </c>
      <c r="CK37" s="0" t="n">
        <v>0</v>
      </c>
      <c r="CL37" s="0" t="n">
        <v>0</v>
      </c>
      <c r="CM37" s="0" t="n">
        <v>0</v>
      </c>
      <c r="CN37" s="0" t="n">
        <v>0</v>
      </c>
      <c r="CO37" s="0" t="n">
        <v>0</v>
      </c>
      <c r="CP37" s="0" t="n">
        <v>0</v>
      </c>
      <c r="CQ37" s="0" t="n">
        <v>0</v>
      </c>
      <c r="CR37" s="0" t="n">
        <v>0</v>
      </c>
      <c r="CS37" s="0" t="n">
        <v>0</v>
      </c>
      <c r="CT37" s="0" t="n">
        <v>0</v>
      </c>
      <c r="CU37" s="0" t="n">
        <v>0</v>
      </c>
      <c r="CV37" s="0" t="n">
        <v>0</v>
      </c>
      <c r="CW37" s="0" t="n">
        <v>0</v>
      </c>
      <c r="CX37" s="0" t="n">
        <v>0</v>
      </c>
      <c r="CY37" s="0" t="n">
        <v>0</v>
      </c>
      <c r="CZ37" s="0" t="n">
        <v>0</v>
      </c>
      <c r="DA37" s="0" t="n">
        <v>0</v>
      </c>
      <c r="DB37" s="0" t="n">
        <v>0</v>
      </c>
      <c r="DC37" s="0" t="n">
        <v>0</v>
      </c>
      <c r="DD37" s="0" t="n">
        <v>0</v>
      </c>
      <c r="DE37" s="0" t="n">
        <v>0</v>
      </c>
      <c r="DF37" s="0" t="n">
        <v>0</v>
      </c>
      <c r="DG37" s="0" t="n">
        <v>0</v>
      </c>
      <c r="DH37" s="0" t="n">
        <v>0</v>
      </c>
      <c r="DI37" s="0" t="n">
        <v>0</v>
      </c>
      <c r="DJ37" s="0" t="n">
        <v>0</v>
      </c>
      <c r="DK37" s="0" t="n">
        <v>0</v>
      </c>
      <c r="DL37" s="0" t="n">
        <v>0</v>
      </c>
      <c r="DM37" s="0" t="n">
        <v>0</v>
      </c>
      <c r="DN37" s="0" t="n">
        <v>0</v>
      </c>
      <c r="DO37" s="0" t="n">
        <v>0</v>
      </c>
      <c r="DP37" s="0" t="n">
        <v>0</v>
      </c>
      <c r="DQ37" s="0" t="n">
        <v>0</v>
      </c>
      <c r="DR37" s="0" t="n">
        <v>0</v>
      </c>
      <c r="DS37" s="0" t="n">
        <v>0</v>
      </c>
    </row>
    <row r="38" customFormat="false" ht="12.75" hidden="false" customHeight="false" outlineLevel="0" collapsed="false">
      <c r="A38" s="0" t="s">
        <v>13</v>
      </c>
      <c r="B38" s="0" t="s">
        <v>14</v>
      </c>
      <c r="C38" s="0" t="s">
        <v>14</v>
      </c>
      <c r="D38" s="0" t="n">
        <v>56943</v>
      </c>
      <c r="E38" s="0" t="n">
        <v>60921</v>
      </c>
      <c r="F38" s="0" t="s">
        <v>55</v>
      </c>
      <c r="G38" s="0" t="n">
        <v>27161</v>
      </c>
      <c r="H38" s="0" t="s">
        <v>15</v>
      </c>
      <c r="I38" s="0" t="s">
        <v>16</v>
      </c>
      <c r="J38" s="27" t="n">
        <v>36617</v>
      </c>
      <c r="K38" s="27" t="n">
        <v>37711</v>
      </c>
      <c r="L38" s="0" t="n">
        <v>11600</v>
      </c>
      <c r="M38" s="0" t="n">
        <v>0.025</v>
      </c>
      <c r="N38" s="0" t="n">
        <v>0</v>
      </c>
      <c r="O38" s="0" t="n">
        <v>0</v>
      </c>
      <c r="P38" s="0" t="n">
        <v>0</v>
      </c>
      <c r="Q38" s="0" t="n">
        <v>0.025</v>
      </c>
      <c r="R38" s="0" t="n">
        <v>8990</v>
      </c>
      <c r="S38" s="0" t="n">
        <v>11600</v>
      </c>
      <c r="T38" s="0" t="n">
        <v>0.025</v>
      </c>
      <c r="U38" s="0" t="n">
        <v>8120</v>
      </c>
      <c r="V38" s="0" t="n">
        <v>11600</v>
      </c>
      <c r="W38" s="0" t="n">
        <v>0.025</v>
      </c>
      <c r="X38" s="0" t="n">
        <v>8990</v>
      </c>
      <c r="Y38" s="0" t="n">
        <v>11600</v>
      </c>
      <c r="Z38" s="0" t="n">
        <v>0.025</v>
      </c>
      <c r="AA38" s="0" t="n">
        <v>8700</v>
      </c>
      <c r="AB38" s="0" t="n">
        <v>11600</v>
      </c>
      <c r="AC38" s="0" t="n">
        <v>0.025</v>
      </c>
      <c r="AD38" s="0" t="n">
        <v>8990</v>
      </c>
      <c r="AE38" s="0" t="n">
        <v>11600</v>
      </c>
      <c r="AF38" s="0" t="n">
        <v>0.025</v>
      </c>
      <c r="AG38" s="0" t="n">
        <v>8700</v>
      </c>
      <c r="AH38" s="0" t="n">
        <v>11600</v>
      </c>
      <c r="AI38" s="0" t="n">
        <v>0.025</v>
      </c>
      <c r="AJ38" s="0" t="n">
        <v>8990</v>
      </c>
      <c r="AK38" s="0" t="n">
        <v>11600</v>
      </c>
      <c r="AL38" s="0" t="n">
        <v>0.025</v>
      </c>
      <c r="AM38" s="0" t="n">
        <v>8990</v>
      </c>
      <c r="AN38" s="0" t="n">
        <v>11600</v>
      </c>
      <c r="AO38" s="0" t="n">
        <v>0.025</v>
      </c>
      <c r="AP38" s="0" t="n">
        <v>8700</v>
      </c>
      <c r="AQ38" s="0" t="n">
        <v>11600</v>
      </c>
      <c r="AR38" s="0" t="n">
        <v>0.025</v>
      </c>
      <c r="AS38" s="0" t="n">
        <v>8990</v>
      </c>
      <c r="AT38" s="0" t="n">
        <v>11600</v>
      </c>
      <c r="AU38" s="0" t="n">
        <v>0.025</v>
      </c>
      <c r="AV38" s="0" t="n">
        <v>8700</v>
      </c>
      <c r="AW38" s="0" t="n">
        <v>11600</v>
      </c>
      <c r="AX38" s="0" t="n">
        <v>0.025</v>
      </c>
      <c r="AY38" s="0" t="n">
        <v>8990</v>
      </c>
      <c r="AZ38" s="0" t="n">
        <v>0</v>
      </c>
      <c r="BA38" s="0" t="n">
        <v>0</v>
      </c>
      <c r="BB38" s="0" t="n">
        <v>0</v>
      </c>
      <c r="BC38" s="0" t="n">
        <v>0</v>
      </c>
      <c r="BD38" s="0" t="n">
        <v>0</v>
      </c>
      <c r="BE38" s="0" t="n">
        <v>0</v>
      </c>
      <c r="BF38" s="0" t="n">
        <v>0</v>
      </c>
      <c r="BG38" s="0" t="n">
        <v>0</v>
      </c>
      <c r="BH38" s="0" t="n">
        <v>0</v>
      </c>
      <c r="BI38" s="0" t="n">
        <v>0</v>
      </c>
      <c r="BJ38" s="0" t="n">
        <v>0</v>
      </c>
      <c r="BK38" s="0" t="n">
        <v>0</v>
      </c>
      <c r="BL38" s="0" t="n">
        <v>0</v>
      </c>
      <c r="BM38" s="0" t="n">
        <v>0</v>
      </c>
      <c r="BN38" s="0" t="n">
        <v>0</v>
      </c>
      <c r="BO38" s="0" t="n">
        <v>0</v>
      </c>
      <c r="BP38" s="0" t="n">
        <v>0</v>
      </c>
      <c r="BQ38" s="0" t="n">
        <v>0</v>
      </c>
      <c r="BR38" s="0" t="n">
        <v>0</v>
      </c>
      <c r="BS38" s="0" t="n">
        <v>0</v>
      </c>
      <c r="BT38" s="0" t="n">
        <v>0</v>
      </c>
      <c r="BU38" s="0" t="n">
        <v>0</v>
      </c>
      <c r="BV38" s="0" t="n">
        <v>0</v>
      </c>
      <c r="BW38" s="0" t="n">
        <v>0</v>
      </c>
      <c r="BX38" s="0" t="n">
        <v>0</v>
      </c>
      <c r="BY38" s="0" t="n">
        <v>0</v>
      </c>
      <c r="BZ38" s="0" t="n">
        <v>0</v>
      </c>
      <c r="CA38" s="0" t="n">
        <v>0</v>
      </c>
      <c r="CB38" s="0" t="n">
        <v>0</v>
      </c>
      <c r="CC38" s="0" t="n">
        <v>0</v>
      </c>
      <c r="CD38" s="0" t="n">
        <v>0</v>
      </c>
      <c r="CE38" s="0" t="n">
        <v>0</v>
      </c>
      <c r="CF38" s="0" t="n">
        <v>0</v>
      </c>
      <c r="CG38" s="0" t="n">
        <v>0</v>
      </c>
      <c r="CH38" s="0" t="n">
        <v>0</v>
      </c>
      <c r="CI38" s="0" t="n">
        <v>0</v>
      </c>
      <c r="CJ38" s="0" t="n">
        <v>0</v>
      </c>
      <c r="CK38" s="0" t="n">
        <v>0</v>
      </c>
      <c r="CL38" s="0" t="n">
        <v>0</v>
      </c>
      <c r="CM38" s="0" t="n">
        <v>0</v>
      </c>
      <c r="CN38" s="0" t="n">
        <v>0</v>
      </c>
      <c r="CO38" s="0" t="n">
        <v>0</v>
      </c>
      <c r="CP38" s="0" t="n">
        <v>0</v>
      </c>
      <c r="CQ38" s="0" t="n">
        <v>0</v>
      </c>
      <c r="CR38" s="0" t="n">
        <v>0</v>
      </c>
      <c r="CS38" s="0" t="n">
        <v>0</v>
      </c>
      <c r="CT38" s="0" t="n">
        <v>0</v>
      </c>
      <c r="CU38" s="0" t="n">
        <v>0</v>
      </c>
      <c r="CV38" s="0" t="n">
        <v>0</v>
      </c>
      <c r="CW38" s="0" t="n">
        <v>0</v>
      </c>
      <c r="CX38" s="0" t="n">
        <v>0</v>
      </c>
      <c r="CY38" s="0" t="n">
        <v>0</v>
      </c>
      <c r="CZ38" s="0" t="n">
        <v>0</v>
      </c>
      <c r="DA38" s="0" t="n">
        <v>0</v>
      </c>
      <c r="DB38" s="0" t="n">
        <v>0</v>
      </c>
      <c r="DC38" s="0" t="n">
        <v>0</v>
      </c>
      <c r="DD38" s="0" t="n">
        <v>0</v>
      </c>
      <c r="DE38" s="0" t="n">
        <v>0</v>
      </c>
      <c r="DF38" s="0" t="n">
        <v>0</v>
      </c>
      <c r="DG38" s="0" t="n">
        <v>0</v>
      </c>
      <c r="DH38" s="0" t="n">
        <v>0</v>
      </c>
      <c r="DI38" s="0" t="n">
        <v>0</v>
      </c>
      <c r="DJ38" s="0" t="n">
        <v>0</v>
      </c>
      <c r="DK38" s="0" t="n">
        <v>0</v>
      </c>
      <c r="DL38" s="0" t="n">
        <v>0</v>
      </c>
      <c r="DM38" s="0" t="n">
        <v>0</v>
      </c>
      <c r="DN38" s="0" t="n">
        <v>0</v>
      </c>
      <c r="DO38" s="0" t="n">
        <v>0</v>
      </c>
      <c r="DP38" s="0" t="n">
        <v>0</v>
      </c>
      <c r="DQ38" s="0" t="n">
        <v>0</v>
      </c>
      <c r="DR38" s="0" t="n">
        <v>0</v>
      </c>
      <c r="DS38" s="0" t="n">
        <v>0</v>
      </c>
    </row>
    <row r="39" customFormat="false" ht="12.75" hidden="false" customHeight="false" outlineLevel="0" collapsed="false">
      <c r="A39" s="0" t="s">
        <v>13</v>
      </c>
      <c r="B39" s="0" t="s">
        <v>14</v>
      </c>
      <c r="C39" s="0" t="s">
        <v>14</v>
      </c>
      <c r="D39" s="0" t="n">
        <v>57245</v>
      </c>
      <c r="E39" s="0" t="n">
        <v>58646</v>
      </c>
      <c r="F39" s="0" t="s">
        <v>55</v>
      </c>
      <c r="G39" s="0" t="n">
        <v>27161</v>
      </c>
      <c r="H39" s="0" t="s">
        <v>15</v>
      </c>
      <c r="I39" s="0" t="s">
        <v>16</v>
      </c>
      <c r="J39" s="27" t="n">
        <v>36617</v>
      </c>
      <c r="K39" s="27" t="n">
        <v>37711</v>
      </c>
      <c r="L39" s="0" t="n">
        <v>7000</v>
      </c>
      <c r="M39" s="0" t="n">
        <v>0.025</v>
      </c>
      <c r="N39" s="0" t="n">
        <v>0</v>
      </c>
      <c r="O39" s="0" t="n">
        <v>0</v>
      </c>
      <c r="P39" s="0" t="n">
        <v>0</v>
      </c>
      <c r="Q39" s="0" t="n">
        <v>0.025</v>
      </c>
      <c r="R39" s="0" t="n">
        <v>5425</v>
      </c>
      <c r="S39" s="0" t="n">
        <v>7000</v>
      </c>
      <c r="T39" s="0" t="n">
        <v>0.025</v>
      </c>
      <c r="U39" s="0" t="n">
        <v>4900</v>
      </c>
      <c r="V39" s="0" t="n">
        <v>7000</v>
      </c>
      <c r="W39" s="0" t="n">
        <v>0.025</v>
      </c>
      <c r="X39" s="0" t="n">
        <v>5425</v>
      </c>
      <c r="Y39" s="0" t="n">
        <v>7000</v>
      </c>
      <c r="Z39" s="0" t="n">
        <v>0.025</v>
      </c>
      <c r="AA39" s="0" t="n">
        <v>5250</v>
      </c>
      <c r="AB39" s="0" t="n">
        <v>7000</v>
      </c>
      <c r="AC39" s="0" t="n">
        <v>0.025</v>
      </c>
      <c r="AD39" s="0" t="n">
        <v>5425</v>
      </c>
      <c r="AE39" s="0" t="n">
        <v>7000</v>
      </c>
      <c r="AF39" s="0" t="n">
        <v>0.025</v>
      </c>
      <c r="AG39" s="0" t="n">
        <v>5250</v>
      </c>
      <c r="AH39" s="0" t="n">
        <v>7000</v>
      </c>
      <c r="AI39" s="0" t="n">
        <v>0.025</v>
      </c>
      <c r="AJ39" s="0" t="n">
        <v>5425</v>
      </c>
      <c r="AK39" s="0" t="n">
        <v>7000</v>
      </c>
      <c r="AL39" s="0" t="n">
        <v>0.025</v>
      </c>
      <c r="AM39" s="0" t="n">
        <v>5425</v>
      </c>
      <c r="AN39" s="0" t="n">
        <v>7000</v>
      </c>
      <c r="AO39" s="0" t="n">
        <v>0.025</v>
      </c>
      <c r="AP39" s="0" t="n">
        <v>5250</v>
      </c>
      <c r="AQ39" s="0" t="n">
        <v>7000</v>
      </c>
      <c r="AR39" s="0" t="n">
        <v>0.025</v>
      </c>
      <c r="AS39" s="0" t="n">
        <v>5425</v>
      </c>
      <c r="AT39" s="0" t="n">
        <v>7000</v>
      </c>
      <c r="AU39" s="0" t="n">
        <v>0.025</v>
      </c>
      <c r="AV39" s="0" t="n">
        <v>5250</v>
      </c>
      <c r="AW39" s="0" t="n">
        <v>7000</v>
      </c>
      <c r="AX39" s="0" t="n">
        <v>0.025</v>
      </c>
      <c r="AY39" s="0" t="n">
        <v>5425</v>
      </c>
      <c r="AZ39" s="0" t="n">
        <v>0</v>
      </c>
      <c r="BA39" s="0" t="n">
        <v>0</v>
      </c>
      <c r="BB39" s="0" t="n">
        <v>0</v>
      </c>
      <c r="BC39" s="0" t="n">
        <v>0</v>
      </c>
      <c r="BD39" s="0" t="n">
        <v>0</v>
      </c>
      <c r="BE39" s="0" t="n">
        <v>0</v>
      </c>
      <c r="BF39" s="0" t="n">
        <v>0</v>
      </c>
      <c r="BG39" s="0" t="n">
        <v>0</v>
      </c>
      <c r="BH39" s="0" t="n">
        <v>0</v>
      </c>
      <c r="BI39" s="0" t="n">
        <v>0</v>
      </c>
      <c r="BJ39" s="0" t="n">
        <v>0</v>
      </c>
      <c r="BK39" s="0" t="n">
        <v>0</v>
      </c>
      <c r="BL39" s="0" t="n">
        <v>0</v>
      </c>
      <c r="BM39" s="0" t="n">
        <v>0</v>
      </c>
      <c r="BN39" s="0" t="n">
        <v>0</v>
      </c>
      <c r="BO39" s="0" t="n">
        <v>0</v>
      </c>
      <c r="BP39" s="0" t="n">
        <v>0</v>
      </c>
      <c r="BQ39" s="0" t="n">
        <v>0</v>
      </c>
      <c r="BR39" s="0" t="n">
        <v>0</v>
      </c>
      <c r="BS39" s="0" t="n">
        <v>0</v>
      </c>
      <c r="BT39" s="0" t="n">
        <v>0</v>
      </c>
      <c r="BU39" s="0" t="n">
        <v>0</v>
      </c>
      <c r="BV39" s="0" t="n">
        <v>0</v>
      </c>
      <c r="BW39" s="0" t="n">
        <v>0</v>
      </c>
      <c r="BX39" s="0" t="n">
        <v>0</v>
      </c>
      <c r="BY39" s="0" t="n">
        <v>0</v>
      </c>
      <c r="BZ39" s="0" t="n">
        <v>0</v>
      </c>
      <c r="CA39" s="0" t="n">
        <v>0</v>
      </c>
      <c r="CB39" s="0" t="n">
        <v>0</v>
      </c>
      <c r="CC39" s="0" t="n">
        <v>0</v>
      </c>
      <c r="CD39" s="0" t="n">
        <v>0</v>
      </c>
      <c r="CE39" s="0" t="n">
        <v>0</v>
      </c>
      <c r="CF39" s="0" t="n">
        <v>0</v>
      </c>
      <c r="CG39" s="0" t="n">
        <v>0</v>
      </c>
      <c r="CH39" s="0" t="n">
        <v>0</v>
      </c>
      <c r="CI39" s="0" t="n">
        <v>0</v>
      </c>
      <c r="CJ39" s="0" t="n">
        <v>0</v>
      </c>
      <c r="CK39" s="0" t="n">
        <v>0</v>
      </c>
      <c r="CL39" s="0" t="n">
        <v>0</v>
      </c>
      <c r="CM39" s="0" t="n">
        <v>0</v>
      </c>
      <c r="CN39" s="0" t="n">
        <v>0</v>
      </c>
      <c r="CO39" s="0" t="n">
        <v>0</v>
      </c>
      <c r="CP39" s="0" t="n">
        <v>0</v>
      </c>
      <c r="CQ39" s="0" t="n">
        <v>0</v>
      </c>
      <c r="CR39" s="0" t="n">
        <v>0</v>
      </c>
      <c r="CS39" s="0" t="n">
        <v>0</v>
      </c>
      <c r="CT39" s="0" t="n">
        <v>0</v>
      </c>
      <c r="CU39" s="0" t="n">
        <v>0</v>
      </c>
      <c r="CV39" s="0" t="n">
        <v>0</v>
      </c>
      <c r="CW39" s="0" t="n">
        <v>0</v>
      </c>
      <c r="CX39" s="0" t="n">
        <v>0</v>
      </c>
      <c r="CY39" s="0" t="n">
        <v>0</v>
      </c>
      <c r="CZ39" s="0" t="n">
        <v>0</v>
      </c>
      <c r="DA39" s="0" t="n">
        <v>0</v>
      </c>
      <c r="DB39" s="0" t="n">
        <v>0</v>
      </c>
      <c r="DC39" s="0" t="n">
        <v>0</v>
      </c>
      <c r="DD39" s="0" t="n">
        <v>0</v>
      </c>
      <c r="DE39" s="0" t="n">
        <v>0</v>
      </c>
      <c r="DF39" s="0" t="n">
        <v>0</v>
      </c>
      <c r="DG39" s="0" t="n">
        <v>0</v>
      </c>
      <c r="DH39" s="0" t="n">
        <v>0</v>
      </c>
      <c r="DI39" s="0" t="n">
        <v>0</v>
      </c>
      <c r="DJ39" s="0" t="n">
        <v>0</v>
      </c>
      <c r="DK39" s="0" t="n">
        <v>0</v>
      </c>
      <c r="DL39" s="0" t="n">
        <v>0</v>
      </c>
      <c r="DM39" s="0" t="n">
        <v>0</v>
      </c>
      <c r="DN39" s="0" t="n">
        <v>0</v>
      </c>
      <c r="DO39" s="0" t="n">
        <v>0</v>
      </c>
      <c r="DP39" s="0" t="n">
        <v>0</v>
      </c>
      <c r="DQ39" s="0" t="n">
        <v>0</v>
      </c>
      <c r="DR39" s="0" t="n">
        <v>0</v>
      </c>
      <c r="DS39" s="0" t="n">
        <v>0</v>
      </c>
    </row>
    <row r="40" customFormat="false" ht="12.75" hidden="false" customHeight="false" outlineLevel="0" collapsed="false">
      <c r="A40" s="0" t="s">
        <v>13</v>
      </c>
      <c r="B40" s="0" t="s">
        <v>14</v>
      </c>
      <c r="C40" s="0" t="s">
        <v>14</v>
      </c>
      <c r="D40" s="0" t="n">
        <v>57245</v>
      </c>
      <c r="E40" s="0" t="n">
        <v>58647</v>
      </c>
      <c r="F40" s="0" t="s">
        <v>55</v>
      </c>
      <c r="G40" s="0" t="n">
        <v>27161</v>
      </c>
      <c r="H40" s="0" t="s">
        <v>15</v>
      </c>
      <c r="I40" s="0" t="s">
        <v>16</v>
      </c>
      <c r="J40" s="27" t="n">
        <v>36617</v>
      </c>
      <c r="K40" s="27" t="n">
        <v>37711</v>
      </c>
      <c r="L40" s="0" t="n">
        <v>7000</v>
      </c>
      <c r="M40" s="0" t="n">
        <v>0.025</v>
      </c>
      <c r="N40" s="0" t="n">
        <v>0</v>
      </c>
      <c r="O40" s="0" t="n">
        <v>0</v>
      </c>
      <c r="P40" s="0" t="n">
        <v>0</v>
      </c>
      <c r="Q40" s="0" t="n">
        <v>0.025</v>
      </c>
      <c r="R40" s="0" t="n">
        <v>5425</v>
      </c>
      <c r="S40" s="0" t="n">
        <v>7000</v>
      </c>
      <c r="T40" s="0" t="n">
        <v>0.025</v>
      </c>
      <c r="U40" s="0" t="n">
        <v>4900</v>
      </c>
      <c r="V40" s="0" t="n">
        <v>7000</v>
      </c>
      <c r="W40" s="0" t="n">
        <v>0.025</v>
      </c>
      <c r="X40" s="0" t="n">
        <v>5425</v>
      </c>
      <c r="Y40" s="0" t="n">
        <v>7000</v>
      </c>
      <c r="Z40" s="0" t="n">
        <v>0.025</v>
      </c>
      <c r="AA40" s="0" t="n">
        <v>5250</v>
      </c>
      <c r="AB40" s="0" t="n">
        <v>7000</v>
      </c>
      <c r="AC40" s="0" t="n">
        <v>0.025</v>
      </c>
      <c r="AD40" s="0" t="n">
        <v>5425</v>
      </c>
      <c r="AE40" s="0" t="n">
        <v>7000</v>
      </c>
      <c r="AF40" s="0" t="n">
        <v>0.025</v>
      </c>
      <c r="AG40" s="0" t="n">
        <v>5250</v>
      </c>
      <c r="AH40" s="0" t="n">
        <v>7000</v>
      </c>
      <c r="AI40" s="0" t="n">
        <v>0.025</v>
      </c>
      <c r="AJ40" s="0" t="n">
        <v>5425</v>
      </c>
      <c r="AK40" s="0" t="n">
        <v>7000</v>
      </c>
      <c r="AL40" s="0" t="n">
        <v>0.025</v>
      </c>
      <c r="AM40" s="0" t="n">
        <v>5425</v>
      </c>
      <c r="AN40" s="0" t="n">
        <v>7000</v>
      </c>
      <c r="AO40" s="0" t="n">
        <v>0.025</v>
      </c>
      <c r="AP40" s="0" t="n">
        <v>5250</v>
      </c>
      <c r="AQ40" s="0" t="n">
        <v>7000</v>
      </c>
      <c r="AR40" s="0" t="n">
        <v>0.025</v>
      </c>
      <c r="AS40" s="0" t="n">
        <v>5425</v>
      </c>
      <c r="AT40" s="0" t="n">
        <v>7000</v>
      </c>
      <c r="AU40" s="0" t="n">
        <v>0.025</v>
      </c>
      <c r="AV40" s="0" t="n">
        <v>5250</v>
      </c>
      <c r="AW40" s="0" t="n">
        <v>7000</v>
      </c>
      <c r="AX40" s="0" t="n">
        <v>0.025</v>
      </c>
      <c r="AY40" s="0" t="n">
        <v>5425</v>
      </c>
      <c r="AZ40" s="0" t="n">
        <v>0</v>
      </c>
      <c r="BA40" s="0" t="n">
        <v>0</v>
      </c>
      <c r="BB40" s="0" t="n">
        <v>0</v>
      </c>
      <c r="BC40" s="0" t="n">
        <v>0</v>
      </c>
      <c r="BD40" s="0" t="n">
        <v>0</v>
      </c>
      <c r="BE40" s="0" t="n">
        <v>0</v>
      </c>
      <c r="BF40" s="0" t="n">
        <v>0</v>
      </c>
      <c r="BG40" s="0" t="n">
        <v>0</v>
      </c>
      <c r="BH40" s="0" t="n">
        <v>0</v>
      </c>
      <c r="BI40" s="0" t="n">
        <v>0</v>
      </c>
      <c r="BJ40" s="0" t="n">
        <v>0</v>
      </c>
      <c r="BK40" s="0" t="n">
        <v>0</v>
      </c>
      <c r="BL40" s="0" t="n">
        <v>0</v>
      </c>
      <c r="BM40" s="0" t="n">
        <v>0</v>
      </c>
      <c r="BN40" s="0" t="n">
        <v>0</v>
      </c>
      <c r="BO40" s="0" t="n">
        <v>0</v>
      </c>
      <c r="BP40" s="0" t="n">
        <v>0</v>
      </c>
      <c r="BQ40" s="0" t="n">
        <v>0</v>
      </c>
      <c r="BR40" s="0" t="n">
        <v>0</v>
      </c>
      <c r="BS40" s="0" t="n">
        <v>0</v>
      </c>
      <c r="BT40" s="0" t="n">
        <v>0</v>
      </c>
      <c r="BU40" s="0" t="n">
        <v>0</v>
      </c>
      <c r="BV40" s="0" t="n">
        <v>0</v>
      </c>
      <c r="BW40" s="0" t="n">
        <v>0</v>
      </c>
      <c r="BX40" s="0" t="n">
        <v>0</v>
      </c>
      <c r="BY40" s="0" t="n">
        <v>0</v>
      </c>
      <c r="BZ40" s="0" t="n">
        <v>0</v>
      </c>
      <c r="CA40" s="0" t="n">
        <v>0</v>
      </c>
      <c r="CB40" s="0" t="n">
        <v>0</v>
      </c>
      <c r="CC40" s="0" t="n">
        <v>0</v>
      </c>
      <c r="CD40" s="0" t="n">
        <v>0</v>
      </c>
      <c r="CE40" s="0" t="n">
        <v>0</v>
      </c>
      <c r="CF40" s="0" t="n">
        <v>0</v>
      </c>
      <c r="CG40" s="0" t="n">
        <v>0</v>
      </c>
      <c r="CH40" s="0" t="n">
        <v>0</v>
      </c>
      <c r="CI40" s="0" t="n">
        <v>0</v>
      </c>
      <c r="CJ40" s="0" t="n">
        <v>0</v>
      </c>
      <c r="CK40" s="0" t="n">
        <v>0</v>
      </c>
      <c r="CL40" s="0" t="n">
        <v>0</v>
      </c>
      <c r="CM40" s="0" t="n">
        <v>0</v>
      </c>
      <c r="CN40" s="0" t="n">
        <v>0</v>
      </c>
      <c r="CO40" s="0" t="n">
        <v>0</v>
      </c>
      <c r="CP40" s="0" t="n">
        <v>0</v>
      </c>
      <c r="CQ40" s="0" t="n">
        <v>0</v>
      </c>
      <c r="CR40" s="0" t="n">
        <v>0</v>
      </c>
      <c r="CS40" s="0" t="n">
        <v>0</v>
      </c>
      <c r="CT40" s="0" t="n">
        <v>0</v>
      </c>
      <c r="CU40" s="0" t="n">
        <v>0</v>
      </c>
      <c r="CV40" s="0" t="n">
        <v>0</v>
      </c>
      <c r="CW40" s="0" t="n">
        <v>0</v>
      </c>
      <c r="CX40" s="0" t="n">
        <v>0</v>
      </c>
      <c r="CY40" s="0" t="n">
        <v>0</v>
      </c>
      <c r="CZ40" s="0" t="n">
        <v>0</v>
      </c>
      <c r="DA40" s="0" t="n">
        <v>0</v>
      </c>
      <c r="DB40" s="0" t="n">
        <v>0</v>
      </c>
      <c r="DC40" s="0" t="n">
        <v>0</v>
      </c>
      <c r="DD40" s="0" t="n">
        <v>0</v>
      </c>
      <c r="DE40" s="0" t="n">
        <v>0</v>
      </c>
      <c r="DF40" s="0" t="n">
        <v>0</v>
      </c>
      <c r="DG40" s="0" t="n">
        <v>0</v>
      </c>
      <c r="DH40" s="0" t="n">
        <v>0</v>
      </c>
      <c r="DI40" s="0" t="n">
        <v>0</v>
      </c>
      <c r="DJ40" s="0" t="n">
        <v>0</v>
      </c>
      <c r="DK40" s="0" t="n">
        <v>0</v>
      </c>
      <c r="DL40" s="0" t="n">
        <v>0</v>
      </c>
      <c r="DM40" s="0" t="n">
        <v>0</v>
      </c>
      <c r="DN40" s="0" t="n">
        <v>0</v>
      </c>
      <c r="DO40" s="0" t="n">
        <v>0</v>
      </c>
      <c r="DP40" s="0" t="n">
        <v>0</v>
      </c>
      <c r="DQ40" s="0" t="n">
        <v>0</v>
      </c>
      <c r="DR40" s="0" t="n">
        <v>0</v>
      </c>
      <c r="DS40" s="0" t="n">
        <v>0</v>
      </c>
    </row>
    <row r="41" customFormat="false" ht="12.75" hidden="false" customHeight="false" outlineLevel="0" collapsed="false">
      <c r="A41" s="0" t="s">
        <v>13</v>
      </c>
      <c r="B41" s="0" t="s">
        <v>14</v>
      </c>
      <c r="C41" s="0" t="s">
        <v>14</v>
      </c>
      <c r="D41" s="0" t="n">
        <v>57245</v>
      </c>
      <c r="E41" s="0" t="n">
        <v>58649</v>
      </c>
      <c r="F41" s="0" t="s">
        <v>55</v>
      </c>
      <c r="G41" s="0" t="n">
        <v>27161</v>
      </c>
      <c r="H41" s="0" t="s">
        <v>15</v>
      </c>
      <c r="I41" s="0" t="s">
        <v>16</v>
      </c>
      <c r="J41" s="27" t="n">
        <v>36617</v>
      </c>
      <c r="K41" s="27" t="n">
        <v>37711</v>
      </c>
      <c r="L41" s="0" t="n">
        <v>7000</v>
      </c>
      <c r="M41" s="0" t="n">
        <v>0.025</v>
      </c>
      <c r="N41" s="0" t="n">
        <v>0</v>
      </c>
      <c r="O41" s="0" t="n">
        <v>0</v>
      </c>
      <c r="P41" s="0" t="n">
        <v>0</v>
      </c>
      <c r="Q41" s="0" t="n">
        <v>0.025</v>
      </c>
      <c r="R41" s="0" t="n">
        <v>5425</v>
      </c>
      <c r="S41" s="0" t="n">
        <v>7000</v>
      </c>
      <c r="T41" s="0" t="n">
        <v>0.025</v>
      </c>
      <c r="U41" s="0" t="n">
        <v>4900</v>
      </c>
      <c r="V41" s="0" t="n">
        <v>7000</v>
      </c>
      <c r="W41" s="0" t="n">
        <v>0.025</v>
      </c>
      <c r="X41" s="0" t="n">
        <v>5425</v>
      </c>
      <c r="Y41" s="0" t="n">
        <v>7000</v>
      </c>
      <c r="Z41" s="0" t="n">
        <v>0.025</v>
      </c>
      <c r="AA41" s="0" t="n">
        <v>5250</v>
      </c>
      <c r="AB41" s="0" t="n">
        <v>7000</v>
      </c>
      <c r="AC41" s="0" t="n">
        <v>0.025</v>
      </c>
      <c r="AD41" s="0" t="n">
        <v>5425</v>
      </c>
      <c r="AE41" s="0" t="n">
        <v>7000</v>
      </c>
      <c r="AF41" s="0" t="n">
        <v>0.025</v>
      </c>
      <c r="AG41" s="0" t="n">
        <v>5250</v>
      </c>
      <c r="AH41" s="0" t="n">
        <v>7000</v>
      </c>
      <c r="AI41" s="0" t="n">
        <v>0.025</v>
      </c>
      <c r="AJ41" s="0" t="n">
        <v>5425</v>
      </c>
      <c r="AK41" s="0" t="n">
        <v>7000</v>
      </c>
      <c r="AL41" s="0" t="n">
        <v>0.025</v>
      </c>
      <c r="AM41" s="0" t="n">
        <v>5425</v>
      </c>
      <c r="AN41" s="0" t="n">
        <v>7000</v>
      </c>
      <c r="AO41" s="0" t="n">
        <v>0.025</v>
      </c>
      <c r="AP41" s="0" t="n">
        <v>5250</v>
      </c>
      <c r="AQ41" s="0" t="n">
        <v>7000</v>
      </c>
      <c r="AR41" s="0" t="n">
        <v>0.025</v>
      </c>
      <c r="AS41" s="0" t="n">
        <v>5425</v>
      </c>
      <c r="AT41" s="0" t="n">
        <v>7000</v>
      </c>
      <c r="AU41" s="0" t="n">
        <v>0.025</v>
      </c>
      <c r="AV41" s="0" t="n">
        <v>5250</v>
      </c>
      <c r="AW41" s="0" t="n">
        <v>7000</v>
      </c>
      <c r="AX41" s="0" t="n">
        <v>0.025</v>
      </c>
      <c r="AY41" s="0" t="n">
        <v>5425</v>
      </c>
      <c r="AZ41" s="0" t="n">
        <v>0</v>
      </c>
      <c r="BA41" s="0" t="n">
        <v>0</v>
      </c>
      <c r="BB41" s="0" t="n">
        <v>0</v>
      </c>
      <c r="BC41" s="0" t="n">
        <v>0</v>
      </c>
      <c r="BD41" s="0" t="n">
        <v>0</v>
      </c>
      <c r="BE41" s="0" t="n">
        <v>0</v>
      </c>
      <c r="BF41" s="0" t="n">
        <v>0</v>
      </c>
      <c r="BG41" s="0" t="n">
        <v>0</v>
      </c>
      <c r="BH41" s="0" t="n">
        <v>0</v>
      </c>
      <c r="BI41" s="0" t="n">
        <v>0</v>
      </c>
      <c r="BJ41" s="0" t="n">
        <v>0</v>
      </c>
      <c r="BK41" s="0" t="n">
        <v>0</v>
      </c>
      <c r="BL41" s="0" t="n">
        <v>0</v>
      </c>
      <c r="BM41" s="0" t="n">
        <v>0</v>
      </c>
      <c r="BN41" s="0" t="n">
        <v>0</v>
      </c>
      <c r="BO41" s="0" t="n">
        <v>0</v>
      </c>
      <c r="BP41" s="0" t="n">
        <v>0</v>
      </c>
      <c r="BQ41" s="0" t="n">
        <v>0</v>
      </c>
      <c r="BR41" s="0" t="n">
        <v>0</v>
      </c>
      <c r="BS41" s="0" t="n">
        <v>0</v>
      </c>
      <c r="BT41" s="0" t="n">
        <v>0</v>
      </c>
      <c r="BU41" s="0" t="n">
        <v>0</v>
      </c>
      <c r="BV41" s="0" t="n">
        <v>0</v>
      </c>
      <c r="BW41" s="0" t="n">
        <v>0</v>
      </c>
      <c r="BX41" s="0" t="n">
        <v>0</v>
      </c>
      <c r="BY41" s="0" t="n">
        <v>0</v>
      </c>
      <c r="BZ41" s="0" t="n">
        <v>0</v>
      </c>
      <c r="CA41" s="0" t="n">
        <v>0</v>
      </c>
      <c r="CB41" s="0" t="n">
        <v>0</v>
      </c>
      <c r="CC41" s="0" t="n">
        <v>0</v>
      </c>
      <c r="CD41" s="0" t="n">
        <v>0</v>
      </c>
      <c r="CE41" s="0" t="n">
        <v>0</v>
      </c>
      <c r="CF41" s="0" t="n">
        <v>0</v>
      </c>
      <c r="CG41" s="0" t="n">
        <v>0</v>
      </c>
      <c r="CH41" s="0" t="n">
        <v>0</v>
      </c>
      <c r="CI41" s="0" t="n">
        <v>0</v>
      </c>
      <c r="CJ41" s="0" t="n">
        <v>0</v>
      </c>
      <c r="CK41" s="0" t="n">
        <v>0</v>
      </c>
      <c r="CL41" s="0" t="n">
        <v>0</v>
      </c>
      <c r="CM41" s="0" t="n">
        <v>0</v>
      </c>
      <c r="CN41" s="0" t="n">
        <v>0</v>
      </c>
      <c r="CO41" s="0" t="n">
        <v>0</v>
      </c>
      <c r="CP41" s="0" t="n">
        <v>0</v>
      </c>
      <c r="CQ41" s="0" t="n">
        <v>0</v>
      </c>
      <c r="CR41" s="0" t="n">
        <v>0</v>
      </c>
      <c r="CS41" s="0" t="n">
        <v>0</v>
      </c>
      <c r="CT41" s="0" t="n">
        <v>0</v>
      </c>
      <c r="CU41" s="0" t="n">
        <v>0</v>
      </c>
      <c r="CV41" s="0" t="n">
        <v>0</v>
      </c>
      <c r="CW41" s="0" t="n">
        <v>0</v>
      </c>
      <c r="CX41" s="0" t="n">
        <v>0</v>
      </c>
      <c r="CY41" s="0" t="n">
        <v>0</v>
      </c>
      <c r="CZ41" s="0" t="n">
        <v>0</v>
      </c>
      <c r="DA41" s="0" t="n">
        <v>0</v>
      </c>
      <c r="DB41" s="0" t="n">
        <v>0</v>
      </c>
      <c r="DC41" s="0" t="n">
        <v>0</v>
      </c>
      <c r="DD41" s="0" t="n">
        <v>0</v>
      </c>
      <c r="DE41" s="0" t="n">
        <v>0</v>
      </c>
      <c r="DF41" s="0" t="n">
        <v>0</v>
      </c>
      <c r="DG41" s="0" t="n">
        <v>0</v>
      </c>
      <c r="DH41" s="0" t="n">
        <v>0</v>
      </c>
      <c r="DI41" s="0" t="n">
        <v>0</v>
      </c>
      <c r="DJ41" s="0" t="n">
        <v>0</v>
      </c>
      <c r="DK41" s="0" t="n">
        <v>0</v>
      </c>
      <c r="DL41" s="0" t="n">
        <v>0</v>
      </c>
      <c r="DM41" s="0" t="n">
        <v>0</v>
      </c>
      <c r="DN41" s="0" t="n">
        <v>0</v>
      </c>
      <c r="DO41" s="0" t="n">
        <v>0</v>
      </c>
      <c r="DP41" s="0" t="n">
        <v>0</v>
      </c>
      <c r="DQ41" s="0" t="n">
        <v>0</v>
      </c>
      <c r="DR41" s="0" t="n">
        <v>0</v>
      </c>
      <c r="DS41" s="0" t="n">
        <v>0</v>
      </c>
    </row>
    <row r="42" customFormat="false" ht="12.75" hidden="false" customHeight="false" outlineLevel="0" collapsed="false">
      <c r="A42" s="0" t="s">
        <v>13</v>
      </c>
      <c r="B42" s="0" t="s">
        <v>14</v>
      </c>
      <c r="C42" s="0" t="s">
        <v>14</v>
      </c>
      <c r="D42" s="0" t="n">
        <v>57245</v>
      </c>
      <c r="E42" s="0" t="n">
        <v>60921</v>
      </c>
      <c r="F42" s="0" t="s">
        <v>55</v>
      </c>
      <c r="G42" s="0" t="n">
        <v>27161</v>
      </c>
      <c r="H42" s="0" t="s">
        <v>15</v>
      </c>
      <c r="I42" s="0" t="s">
        <v>16</v>
      </c>
      <c r="J42" s="27" t="n">
        <v>36617</v>
      </c>
      <c r="K42" s="27" t="n">
        <v>37711</v>
      </c>
      <c r="L42" s="0" t="n">
        <v>7000</v>
      </c>
      <c r="M42" s="0" t="n">
        <v>0.025</v>
      </c>
      <c r="N42" s="0" t="n">
        <v>0</v>
      </c>
      <c r="O42" s="0" t="n">
        <v>0</v>
      </c>
      <c r="P42" s="0" t="n">
        <v>0</v>
      </c>
      <c r="Q42" s="0" t="n">
        <v>0.025</v>
      </c>
      <c r="R42" s="0" t="n">
        <v>5425</v>
      </c>
      <c r="S42" s="0" t="n">
        <v>7000</v>
      </c>
      <c r="T42" s="0" t="n">
        <v>0.025</v>
      </c>
      <c r="U42" s="0" t="n">
        <v>4900</v>
      </c>
      <c r="V42" s="0" t="n">
        <v>7000</v>
      </c>
      <c r="W42" s="0" t="n">
        <v>0.025</v>
      </c>
      <c r="X42" s="0" t="n">
        <v>5425</v>
      </c>
      <c r="Y42" s="0" t="n">
        <v>7000</v>
      </c>
      <c r="Z42" s="0" t="n">
        <v>0.025</v>
      </c>
      <c r="AA42" s="0" t="n">
        <v>5250</v>
      </c>
      <c r="AB42" s="0" t="n">
        <v>7000</v>
      </c>
      <c r="AC42" s="0" t="n">
        <v>0.025</v>
      </c>
      <c r="AD42" s="0" t="n">
        <v>5425</v>
      </c>
      <c r="AE42" s="0" t="n">
        <v>7000</v>
      </c>
      <c r="AF42" s="0" t="n">
        <v>0.025</v>
      </c>
      <c r="AG42" s="0" t="n">
        <v>5250</v>
      </c>
      <c r="AH42" s="0" t="n">
        <v>7000</v>
      </c>
      <c r="AI42" s="0" t="n">
        <v>0.025</v>
      </c>
      <c r="AJ42" s="0" t="n">
        <v>5425</v>
      </c>
      <c r="AK42" s="0" t="n">
        <v>7000</v>
      </c>
      <c r="AL42" s="0" t="n">
        <v>0.025</v>
      </c>
      <c r="AM42" s="0" t="n">
        <v>5425</v>
      </c>
      <c r="AN42" s="0" t="n">
        <v>7000</v>
      </c>
      <c r="AO42" s="0" t="n">
        <v>0.025</v>
      </c>
      <c r="AP42" s="0" t="n">
        <v>5250</v>
      </c>
      <c r="AQ42" s="0" t="n">
        <v>7000</v>
      </c>
      <c r="AR42" s="0" t="n">
        <v>0.025</v>
      </c>
      <c r="AS42" s="0" t="n">
        <v>5425</v>
      </c>
      <c r="AT42" s="0" t="n">
        <v>7000</v>
      </c>
      <c r="AU42" s="0" t="n">
        <v>0.025</v>
      </c>
      <c r="AV42" s="0" t="n">
        <v>5250</v>
      </c>
      <c r="AW42" s="0" t="n">
        <v>7000</v>
      </c>
      <c r="AX42" s="0" t="n">
        <v>0.025</v>
      </c>
      <c r="AY42" s="0" t="n">
        <v>5425</v>
      </c>
      <c r="AZ42" s="0" t="n">
        <v>0</v>
      </c>
      <c r="BA42" s="0" t="n">
        <v>0</v>
      </c>
      <c r="BB42" s="0" t="n">
        <v>0</v>
      </c>
      <c r="BC42" s="0" t="n">
        <v>0</v>
      </c>
      <c r="BD42" s="0" t="n">
        <v>0</v>
      </c>
      <c r="BE42" s="0" t="n">
        <v>0</v>
      </c>
      <c r="BF42" s="0" t="n">
        <v>0</v>
      </c>
      <c r="BG42" s="0" t="n">
        <v>0</v>
      </c>
      <c r="BH42" s="0" t="n">
        <v>0</v>
      </c>
      <c r="BI42" s="0" t="n">
        <v>0</v>
      </c>
      <c r="BJ42" s="0" t="n">
        <v>0</v>
      </c>
      <c r="BK42" s="0" t="n">
        <v>0</v>
      </c>
      <c r="BL42" s="0" t="n">
        <v>0</v>
      </c>
      <c r="BM42" s="0" t="n">
        <v>0</v>
      </c>
      <c r="BN42" s="0" t="n">
        <v>0</v>
      </c>
      <c r="BO42" s="0" t="n">
        <v>0</v>
      </c>
      <c r="BP42" s="0" t="n">
        <v>0</v>
      </c>
      <c r="BQ42" s="0" t="n">
        <v>0</v>
      </c>
      <c r="BR42" s="0" t="n">
        <v>0</v>
      </c>
      <c r="BS42" s="0" t="n">
        <v>0</v>
      </c>
      <c r="BT42" s="0" t="n">
        <v>0</v>
      </c>
      <c r="BU42" s="0" t="n">
        <v>0</v>
      </c>
      <c r="BV42" s="0" t="n">
        <v>0</v>
      </c>
      <c r="BW42" s="0" t="n">
        <v>0</v>
      </c>
      <c r="BX42" s="0" t="n">
        <v>0</v>
      </c>
      <c r="BY42" s="0" t="n">
        <v>0</v>
      </c>
      <c r="BZ42" s="0" t="n">
        <v>0</v>
      </c>
      <c r="CA42" s="0" t="n">
        <v>0</v>
      </c>
      <c r="CB42" s="0" t="n">
        <v>0</v>
      </c>
      <c r="CC42" s="0" t="n">
        <v>0</v>
      </c>
      <c r="CD42" s="0" t="n">
        <v>0</v>
      </c>
      <c r="CE42" s="0" t="n">
        <v>0</v>
      </c>
      <c r="CF42" s="0" t="n">
        <v>0</v>
      </c>
      <c r="CG42" s="0" t="n">
        <v>0</v>
      </c>
      <c r="CH42" s="0" t="n">
        <v>0</v>
      </c>
      <c r="CI42" s="0" t="n">
        <v>0</v>
      </c>
      <c r="CJ42" s="0" t="n">
        <v>0</v>
      </c>
      <c r="CK42" s="0" t="n">
        <v>0</v>
      </c>
      <c r="CL42" s="0" t="n">
        <v>0</v>
      </c>
      <c r="CM42" s="0" t="n">
        <v>0</v>
      </c>
      <c r="CN42" s="0" t="n">
        <v>0</v>
      </c>
      <c r="CO42" s="0" t="n">
        <v>0</v>
      </c>
      <c r="CP42" s="0" t="n">
        <v>0</v>
      </c>
      <c r="CQ42" s="0" t="n">
        <v>0</v>
      </c>
      <c r="CR42" s="0" t="n">
        <v>0</v>
      </c>
      <c r="CS42" s="0" t="n">
        <v>0</v>
      </c>
      <c r="CT42" s="0" t="n">
        <v>0</v>
      </c>
      <c r="CU42" s="0" t="n">
        <v>0</v>
      </c>
      <c r="CV42" s="0" t="n">
        <v>0</v>
      </c>
      <c r="CW42" s="0" t="n">
        <v>0</v>
      </c>
      <c r="CX42" s="0" t="n">
        <v>0</v>
      </c>
      <c r="CY42" s="0" t="n">
        <v>0</v>
      </c>
      <c r="CZ42" s="0" t="n">
        <v>0</v>
      </c>
      <c r="DA42" s="0" t="n">
        <v>0</v>
      </c>
      <c r="DB42" s="0" t="n">
        <v>0</v>
      </c>
      <c r="DC42" s="0" t="n">
        <v>0</v>
      </c>
      <c r="DD42" s="0" t="n">
        <v>0</v>
      </c>
      <c r="DE42" s="0" t="n">
        <v>0</v>
      </c>
      <c r="DF42" s="0" t="n">
        <v>0</v>
      </c>
      <c r="DG42" s="0" t="n">
        <v>0</v>
      </c>
      <c r="DH42" s="0" t="n">
        <v>0</v>
      </c>
      <c r="DI42" s="0" t="n">
        <v>0</v>
      </c>
      <c r="DJ42" s="0" t="n">
        <v>0</v>
      </c>
      <c r="DK42" s="0" t="n">
        <v>0</v>
      </c>
      <c r="DL42" s="0" t="n">
        <v>0</v>
      </c>
      <c r="DM42" s="0" t="n">
        <v>0</v>
      </c>
      <c r="DN42" s="0" t="n">
        <v>0</v>
      </c>
      <c r="DO42" s="0" t="n">
        <v>0</v>
      </c>
      <c r="DP42" s="0" t="n">
        <v>0</v>
      </c>
      <c r="DQ42" s="0" t="n">
        <v>0</v>
      </c>
      <c r="DR42" s="0" t="n">
        <v>0</v>
      </c>
      <c r="DS42" s="0" t="n">
        <v>0</v>
      </c>
    </row>
    <row r="43" customFormat="false" ht="12.75" hidden="false" customHeight="false" outlineLevel="0" collapsed="false">
      <c r="A43" s="0" t="s">
        <v>13</v>
      </c>
      <c r="B43" s="0" t="s">
        <v>14</v>
      </c>
      <c r="C43" s="0" t="s">
        <v>14</v>
      </c>
      <c r="D43" s="0" t="n">
        <v>57274</v>
      </c>
      <c r="E43" s="0" t="n">
        <v>58646</v>
      </c>
      <c r="F43" s="0" t="s">
        <v>55</v>
      </c>
      <c r="G43" s="0" t="n">
        <v>27161</v>
      </c>
      <c r="H43" s="0" t="s">
        <v>15</v>
      </c>
      <c r="I43" s="0" t="s">
        <v>16</v>
      </c>
      <c r="J43" s="27" t="n">
        <v>36617</v>
      </c>
      <c r="K43" s="27" t="n">
        <v>37711</v>
      </c>
      <c r="L43" s="0" t="n">
        <v>8400</v>
      </c>
      <c r="M43" s="0" t="n">
        <v>0.025</v>
      </c>
      <c r="N43" s="0" t="n">
        <v>0</v>
      </c>
      <c r="O43" s="0" t="n">
        <v>0</v>
      </c>
      <c r="P43" s="0" t="n">
        <v>0</v>
      </c>
      <c r="Q43" s="0" t="n">
        <v>0.025</v>
      </c>
      <c r="R43" s="0" t="n">
        <v>6510</v>
      </c>
      <c r="S43" s="0" t="n">
        <v>8400</v>
      </c>
      <c r="T43" s="0" t="n">
        <v>0.025</v>
      </c>
      <c r="U43" s="0" t="n">
        <v>5880</v>
      </c>
      <c r="V43" s="0" t="n">
        <v>8400</v>
      </c>
      <c r="W43" s="0" t="n">
        <v>0.025</v>
      </c>
      <c r="X43" s="0" t="n">
        <v>6510</v>
      </c>
      <c r="Y43" s="0" t="n">
        <v>8400</v>
      </c>
      <c r="Z43" s="0" t="n">
        <v>0.025</v>
      </c>
      <c r="AA43" s="0" t="n">
        <v>6300</v>
      </c>
      <c r="AB43" s="0" t="n">
        <v>8400</v>
      </c>
      <c r="AC43" s="0" t="n">
        <v>0.025</v>
      </c>
      <c r="AD43" s="0" t="n">
        <v>6510</v>
      </c>
      <c r="AE43" s="0" t="n">
        <v>8400</v>
      </c>
      <c r="AF43" s="0" t="n">
        <v>0.025</v>
      </c>
      <c r="AG43" s="0" t="n">
        <v>6300</v>
      </c>
      <c r="AH43" s="0" t="n">
        <v>8400</v>
      </c>
      <c r="AI43" s="0" t="n">
        <v>0.025</v>
      </c>
      <c r="AJ43" s="0" t="n">
        <v>6510</v>
      </c>
      <c r="AK43" s="0" t="n">
        <v>8400</v>
      </c>
      <c r="AL43" s="0" t="n">
        <v>0.025</v>
      </c>
      <c r="AM43" s="0" t="n">
        <v>6510</v>
      </c>
      <c r="AN43" s="0" t="n">
        <v>8400</v>
      </c>
      <c r="AO43" s="0" t="n">
        <v>0.025</v>
      </c>
      <c r="AP43" s="0" t="n">
        <v>6300</v>
      </c>
      <c r="AQ43" s="0" t="n">
        <v>8400</v>
      </c>
      <c r="AR43" s="0" t="n">
        <v>0.025</v>
      </c>
      <c r="AS43" s="0" t="n">
        <v>6510</v>
      </c>
      <c r="AT43" s="0" t="n">
        <v>8400</v>
      </c>
      <c r="AU43" s="0" t="n">
        <v>0.025</v>
      </c>
      <c r="AV43" s="0" t="n">
        <v>6300</v>
      </c>
      <c r="AW43" s="0" t="n">
        <v>8400</v>
      </c>
      <c r="AX43" s="0" t="n">
        <v>0.025</v>
      </c>
      <c r="AY43" s="0" t="n">
        <v>6510</v>
      </c>
      <c r="AZ43" s="0" t="n">
        <v>0</v>
      </c>
      <c r="BA43" s="0" t="n">
        <v>0</v>
      </c>
      <c r="BB43" s="0" t="n">
        <v>0</v>
      </c>
      <c r="BC43" s="0" t="n">
        <v>0</v>
      </c>
      <c r="BD43" s="0" t="n">
        <v>0</v>
      </c>
      <c r="BE43" s="0" t="n">
        <v>0</v>
      </c>
      <c r="BF43" s="0" t="n">
        <v>0</v>
      </c>
      <c r="BG43" s="0" t="n">
        <v>0</v>
      </c>
      <c r="BH43" s="0" t="n">
        <v>0</v>
      </c>
      <c r="BI43" s="0" t="n">
        <v>0</v>
      </c>
      <c r="BJ43" s="0" t="n">
        <v>0</v>
      </c>
      <c r="BK43" s="0" t="n">
        <v>0</v>
      </c>
      <c r="BL43" s="0" t="n">
        <v>0</v>
      </c>
      <c r="BM43" s="0" t="n">
        <v>0</v>
      </c>
      <c r="BN43" s="0" t="n">
        <v>0</v>
      </c>
      <c r="BO43" s="0" t="n">
        <v>0</v>
      </c>
      <c r="BP43" s="0" t="n">
        <v>0</v>
      </c>
      <c r="BQ43" s="0" t="n">
        <v>0</v>
      </c>
      <c r="BR43" s="0" t="n">
        <v>0</v>
      </c>
      <c r="BS43" s="0" t="n">
        <v>0</v>
      </c>
      <c r="BT43" s="0" t="n">
        <v>0</v>
      </c>
      <c r="BU43" s="0" t="n">
        <v>0</v>
      </c>
      <c r="BV43" s="0" t="n">
        <v>0</v>
      </c>
      <c r="BW43" s="0" t="n">
        <v>0</v>
      </c>
      <c r="BX43" s="0" t="n">
        <v>0</v>
      </c>
      <c r="BY43" s="0" t="n">
        <v>0</v>
      </c>
      <c r="BZ43" s="0" t="n">
        <v>0</v>
      </c>
      <c r="CA43" s="0" t="n">
        <v>0</v>
      </c>
      <c r="CB43" s="0" t="n">
        <v>0</v>
      </c>
      <c r="CC43" s="0" t="n">
        <v>0</v>
      </c>
      <c r="CD43" s="0" t="n">
        <v>0</v>
      </c>
      <c r="CE43" s="0" t="n">
        <v>0</v>
      </c>
      <c r="CF43" s="0" t="n">
        <v>0</v>
      </c>
      <c r="CG43" s="0" t="n">
        <v>0</v>
      </c>
      <c r="CH43" s="0" t="n">
        <v>0</v>
      </c>
      <c r="CI43" s="0" t="n">
        <v>0</v>
      </c>
      <c r="CJ43" s="0" t="n">
        <v>0</v>
      </c>
      <c r="CK43" s="0" t="n">
        <v>0</v>
      </c>
      <c r="CL43" s="0" t="n">
        <v>0</v>
      </c>
      <c r="CM43" s="0" t="n">
        <v>0</v>
      </c>
      <c r="CN43" s="0" t="n">
        <v>0</v>
      </c>
      <c r="CO43" s="0" t="n">
        <v>0</v>
      </c>
      <c r="CP43" s="0" t="n">
        <v>0</v>
      </c>
      <c r="CQ43" s="0" t="n">
        <v>0</v>
      </c>
      <c r="CR43" s="0" t="n">
        <v>0</v>
      </c>
      <c r="CS43" s="0" t="n">
        <v>0</v>
      </c>
      <c r="CT43" s="0" t="n">
        <v>0</v>
      </c>
      <c r="CU43" s="0" t="n">
        <v>0</v>
      </c>
      <c r="CV43" s="0" t="n">
        <v>0</v>
      </c>
      <c r="CW43" s="0" t="n">
        <v>0</v>
      </c>
      <c r="CX43" s="0" t="n">
        <v>0</v>
      </c>
      <c r="CY43" s="0" t="n">
        <v>0</v>
      </c>
      <c r="CZ43" s="0" t="n">
        <v>0</v>
      </c>
      <c r="DA43" s="0" t="n">
        <v>0</v>
      </c>
      <c r="DB43" s="0" t="n">
        <v>0</v>
      </c>
      <c r="DC43" s="0" t="n">
        <v>0</v>
      </c>
      <c r="DD43" s="0" t="n">
        <v>0</v>
      </c>
      <c r="DE43" s="0" t="n">
        <v>0</v>
      </c>
      <c r="DF43" s="0" t="n">
        <v>0</v>
      </c>
      <c r="DG43" s="0" t="n">
        <v>0</v>
      </c>
      <c r="DH43" s="0" t="n">
        <v>0</v>
      </c>
      <c r="DI43" s="0" t="n">
        <v>0</v>
      </c>
      <c r="DJ43" s="0" t="n">
        <v>0</v>
      </c>
      <c r="DK43" s="0" t="n">
        <v>0</v>
      </c>
      <c r="DL43" s="0" t="n">
        <v>0</v>
      </c>
      <c r="DM43" s="0" t="n">
        <v>0</v>
      </c>
      <c r="DN43" s="0" t="n">
        <v>0</v>
      </c>
      <c r="DO43" s="0" t="n">
        <v>0</v>
      </c>
      <c r="DP43" s="0" t="n">
        <v>0</v>
      </c>
      <c r="DQ43" s="0" t="n">
        <v>0</v>
      </c>
      <c r="DR43" s="0" t="n">
        <v>0</v>
      </c>
      <c r="DS43" s="0" t="n">
        <v>0</v>
      </c>
    </row>
    <row r="44" customFormat="false" ht="12.75" hidden="false" customHeight="false" outlineLevel="0" collapsed="false">
      <c r="A44" s="0" t="s">
        <v>13</v>
      </c>
      <c r="B44" s="0" t="s">
        <v>14</v>
      </c>
      <c r="C44" s="0" t="s">
        <v>14</v>
      </c>
      <c r="D44" s="0" t="n">
        <v>57274</v>
      </c>
      <c r="E44" s="0" t="n">
        <v>58647</v>
      </c>
      <c r="F44" s="0" t="s">
        <v>55</v>
      </c>
      <c r="G44" s="0" t="n">
        <v>27161</v>
      </c>
      <c r="H44" s="0" t="s">
        <v>15</v>
      </c>
      <c r="I44" s="0" t="s">
        <v>16</v>
      </c>
      <c r="J44" s="27" t="n">
        <v>36617</v>
      </c>
      <c r="K44" s="27" t="n">
        <v>37711</v>
      </c>
      <c r="L44" s="0" t="n">
        <v>8400</v>
      </c>
      <c r="M44" s="0" t="n">
        <v>0.025</v>
      </c>
      <c r="N44" s="0" t="n">
        <v>0</v>
      </c>
      <c r="O44" s="0" t="n">
        <v>0</v>
      </c>
      <c r="P44" s="0" t="n">
        <v>0</v>
      </c>
      <c r="Q44" s="0" t="n">
        <v>0.025</v>
      </c>
      <c r="R44" s="0" t="n">
        <v>6510</v>
      </c>
      <c r="S44" s="0" t="n">
        <v>8400</v>
      </c>
      <c r="T44" s="0" t="n">
        <v>0.025</v>
      </c>
      <c r="U44" s="0" t="n">
        <v>5880</v>
      </c>
      <c r="V44" s="0" t="n">
        <v>8400</v>
      </c>
      <c r="W44" s="0" t="n">
        <v>0.025</v>
      </c>
      <c r="X44" s="0" t="n">
        <v>6510</v>
      </c>
      <c r="Y44" s="0" t="n">
        <v>8400</v>
      </c>
      <c r="Z44" s="0" t="n">
        <v>0.025</v>
      </c>
      <c r="AA44" s="0" t="n">
        <v>6300</v>
      </c>
      <c r="AB44" s="0" t="n">
        <v>8400</v>
      </c>
      <c r="AC44" s="0" t="n">
        <v>0.025</v>
      </c>
      <c r="AD44" s="0" t="n">
        <v>6510</v>
      </c>
      <c r="AE44" s="0" t="n">
        <v>8400</v>
      </c>
      <c r="AF44" s="0" t="n">
        <v>0.025</v>
      </c>
      <c r="AG44" s="0" t="n">
        <v>6300</v>
      </c>
      <c r="AH44" s="0" t="n">
        <v>8400</v>
      </c>
      <c r="AI44" s="0" t="n">
        <v>0.025</v>
      </c>
      <c r="AJ44" s="0" t="n">
        <v>6510</v>
      </c>
      <c r="AK44" s="0" t="n">
        <v>8400</v>
      </c>
      <c r="AL44" s="0" t="n">
        <v>0.025</v>
      </c>
      <c r="AM44" s="0" t="n">
        <v>6510</v>
      </c>
      <c r="AN44" s="0" t="n">
        <v>8400</v>
      </c>
      <c r="AO44" s="0" t="n">
        <v>0.025</v>
      </c>
      <c r="AP44" s="0" t="n">
        <v>6300</v>
      </c>
      <c r="AQ44" s="0" t="n">
        <v>8400</v>
      </c>
      <c r="AR44" s="0" t="n">
        <v>0.025</v>
      </c>
      <c r="AS44" s="0" t="n">
        <v>6510</v>
      </c>
      <c r="AT44" s="0" t="n">
        <v>8400</v>
      </c>
      <c r="AU44" s="0" t="n">
        <v>0.025</v>
      </c>
      <c r="AV44" s="0" t="n">
        <v>6300</v>
      </c>
      <c r="AW44" s="0" t="n">
        <v>8400</v>
      </c>
      <c r="AX44" s="0" t="n">
        <v>0.025</v>
      </c>
      <c r="AY44" s="0" t="n">
        <v>6510</v>
      </c>
      <c r="AZ44" s="0" t="n">
        <v>0</v>
      </c>
      <c r="BA44" s="0" t="n">
        <v>0</v>
      </c>
      <c r="BB44" s="0" t="n">
        <v>0</v>
      </c>
      <c r="BC44" s="0" t="n">
        <v>0</v>
      </c>
      <c r="BD44" s="0" t="n">
        <v>0</v>
      </c>
      <c r="BE44" s="0" t="n">
        <v>0</v>
      </c>
      <c r="BF44" s="0" t="n">
        <v>0</v>
      </c>
      <c r="BG44" s="0" t="n">
        <v>0</v>
      </c>
      <c r="BH44" s="0" t="n">
        <v>0</v>
      </c>
      <c r="BI44" s="0" t="n">
        <v>0</v>
      </c>
      <c r="BJ44" s="0" t="n">
        <v>0</v>
      </c>
      <c r="BK44" s="0" t="n">
        <v>0</v>
      </c>
      <c r="BL44" s="0" t="n">
        <v>0</v>
      </c>
      <c r="BM44" s="0" t="n">
        <v>0</v>
      </c>
      <c r="BN44" s="0" t="n">
        <v>0</v>
      </c>
      <c r="BO44" s="0" t="n">
        <v>0</v>
      </c>
      <c r="BP44" s="0" t="n">
        <v>0</v>
      </c>
      <c r="BQ44" s="0" t="n">
        <v>0</v>
      </c>
      <c r="BR44" s="0" t="n">
        <v>0</v>
      </c>
      <c r="BS44" s="0" t="n">
        <v>0</v>
      </c>
      <c r="BT44" s="0" t="n">
        <v>0</v>
      </c>
      <c r="BU44" s="0" t="n">
        <v>0</v>
      </c>
      <c r="BV44" s="0" t="n">
        <v>0</v>
      </c>
      <c r="BW44" s="0" t="n">
        <v>0</v>
      </c>
      <c r="BX44" s="0" t="n">
        <v>0</v>
      </c>
      <c r="BY44" s="0" t="n">
        <v>0</v>
      </c>
      <c r="BZ44" s="0" t="n">
        <v>0</v>
      </c>
      <c r="CA44" s="0" t="n">
        <v>0</v>
      </c>
      <c r="CB44" s="0" t="n">
        <v>0</v>
      </c>
      <c r="CC44" s="0" t="n">
        <v>0</v>
      </c>
      <c r="CD44" s="0" t="n">
        <v>0</v>
      </c>
      <c r="CE44" s="0" t="n">
        <v>0</v>
      </c>
      <c r="CF44" s="0" t="n">
        <v>0</v>
      </c>
      <c r="CG44" s="0" t="n">
        <v>0</v>
      </c>
      <c r="CH44" s="0" t="n">
        <v>0</v>
      </c>
      <c r="CI44" s="0" t="n">
        <v>0</v>
      </c>
      <c r="CJ44" s="0" t="n">
        <v>0</v>
      </c>
      <c r="CK44" s="0" t="n">
        <v>0</v>
      </c>
      <c r="CL44" s="0" t="n">
        <v>0</v>
      </c>
      <c r="CM44" s="0" t="n">
        <v>0</v>
      </c>
      <c r="CN44" s="0" t="n">
        <v>0</v>
      </c>
      <c r="CO44" s="0" t="n">
        <v>0</v>
      </c>
      <c r="CP44" s="0" t="n">
        <v>0</v>
      </c>
      <c r="CQ44" s="0" t="n">
        <v>0</v>
      </c>
      <c r="CR44" s="0" t="n">
        <v>0</v>
      </c>
      <c r="CS44" s="0" t="n">
        <v>0</v>
      </c>
      <c r="CT44" s="0" t="n">
        <v>0</v>
      </c>
      <c r="CU44" s="0" t="n">
        <v>0</v>
      </c>
      <c r="CV44" s="0" t="n">
        <v>0</v>
      </c>
      <c r="CW44" s="0" t="n">
        <v>0</v>
      </c>
      <c r="CX44" s="0" t="n">
        <v>0</v>
      </c>
      <c r="CY44" s="0" t="n">
        <v>0</v>
      </c>
      <c r="CZ44" s="0" t="n">
        <v>0</v>
      </c>
      <c r="DA44" s="0" t="n">
        <v>0</v>
      </c>
      <c r="DB44" s="0" t="n">
        <v>0</v>
      </c>
      <c r="DC44" s="0" t="n">
        <v>0</v>
      </c>
      <c r="DD44" s="0" t="n">
        <v>0</v>
      </c>
      <c r="DE44" s="0" t="n">
        <v>0</v>
      </c>
      <c r="DF44" s="0" t="n">
        <v>0</v>
      </c>
      <c r="DG44" s="0" t="n">
        <v>0</v>
      </c>
      <c r="DH44" s="0" t="n">
        <v>0</v>
      </c>
      <c r="DI44" s="0" t="n">
        <v>0</v>
      </c>
      <c r="DJ44" s="0" t="n">
        <v>0</v>
      </c>
      <c r="DK44" s="0" t="n">
        <v>0</v>
      </c>
      <c r="DL44" s="0" t="n">
        <v>0</v>
      </c>
      <c r="DM44" s="0" t="n">
        <v>0</v>
      </c>
      <c r="DN44" s="0" t="n">
        <v>0</v>
      </c>
      <c r="DO44" s="0" t="n">
        <v>0</v>
      </c>
      <c r="DP44" s="0" t="n">
        <v>0</v>
      </c>
      <c r="DQ44" s="0" t="n">
        <v>0</v>
      </c>
      <c r="DR44" s="0" t="n">
        <v>0</v>
      </c>
      <c r="DS44" s="0" t="n">
        <v>0</v>
      </c>
    </row>
    <row r="45" customFormat="false" ht="12.75" hidden="false" customHeight="false" outlineLevel="0" collapsed="false">
      <c r="A45" s="0" t="s">
        <v>13</v>
      </c>
      <c r="B45" s="0" t="s">
        <v>14</v>
      </c>
      <c r="C45" s="0" t="s">
        <v>14</v>
      </c>
      <c r="D45" s="0" t="n">
        <v>57274</v>
      </c>
      <c r="E45" s="0" t="n">
        <v>58649</v>
      </c>
      <c r="F45" s="0" t="s">
        <v>55</v>
      </c>
      <c r="G45" s="0" t="n">
        <v>27161</v>
      </c>
      <c r="H45" s="0" t="s">
        <v>15</v>
      </c>
      <c r="I45" s="0" t="s">
        <v>16</v>
      </c>
      <c r="J45" s="27" t="n">
        <v>36617</v>
      </c>
      <c r="K45" s="27" t="n">
        <v>37711</v>
      </c>
      <c r="L45" s="0" t="n">
        <v>8400</v>
      </c>
      <c r="M45" s="0" t="n">
        <v>0.025</v>
      </c>
      <c r="N45" s="0" t="n">
        <v>0</v>
      </c>
      <c r="O45" s="0" t="n">
        <v>0</v>
      </c>
      <c r="P45" s="0" t="n">
        <v>0</v>
      </c>
      <c r="Q45" s="0" t="n">
        <v>0.025</v>
      </c>
      <c r="R45" s="0" t="n">
        <v>6510</v>
      </c>
      <c r="S45" s="0" t="n">
        <v>8400</v>
      </c>
      <c r="T45" s="0" t="n">
        <v>0.025</v>
      </c>
      <c r="U45" s="0" t="n">
        <v>5880</v>
      </c>
      <c r="V45" s="0" t="n">
        <v>8400</v>
      </c>
      <c r="W45" s="0" t="n">
        <v>0.025</v>
      </c>
      <c r="X45" s="0" t="n">
        <v>6510</v>
      </c>
      <c r="Y45" s="0" t="n">
        <v>8400</v>
      </c>
      <c r="Z45" s="0" t="n">
        <v>0.025</v>
      </c>
      <c r="AA45" s="0" t="n">
        <v>6300</v>
      </c>
      <c r="AB45" s="0" t="n">
        <v>8400</v>
      </c>
      <c r="AC45" s="0" t="n">
        <v>0.025</v>
      </c>
      <c r="AD45" s="0" t="n">
        <v>6510</v>
      </c>
      <c r="AE45" s="0" t="n">
        <v>8400</v>
      </c>
      <c r="AF45" s="0" t="n">
        <v>0.025</v>
      </c>
      <c r="AG45" s="0" t="n">
        <v>6300</v>
      </c>
      <c r="AH45" s="0" t="n">
        <v>8400</v>
      </c>
      <c r="AI45" s="0" t="n">
        <v>0.025</v>
      </c>
      <c r="AJ45" s="0" t="n">
        <v>6510</v>
      </c>
      <c r="AK45" s="0" t="n">
        <v>8400</v>
      </c>
      <c r="AL45" s="0" t="n">
        <v>0.025</v>
      </c>
      <c r="AM45" s="0" t="n">
        <v>6510</v>
      </c>
      <c r="AN45" s="0" t="n">
        <v>8400</v>
      </c>
      <c r="AO45" s="0" t="n">
        <v>0.025</v>
      </c>
      <c r="AP45" s="0" t="n">
        <v>6300</v>
      </c>
      <c r="AQ45" s="0" t="n">
        <v>8400</v>
      </c>
      <c r="AR45" s="0" t="n">
        <v>0.025</v>
      </c>
      <c r="AS45" s="0" t="n">
        <v>6510</v>
      </c>
      <c r="AT45" s="0" t="n">
        <v>8400</v>
      </c>
      <c r="AU45" s="0" t="n">
        <v>0.025</v>
      </c>
      <c r="AV45" s="0" t="n">
        <v>6300</v>
      </c>
      <c r="AW45" s="0" t="n">
        <v>8400</v>
      </c>
      <c r="AX45" s="0" t="n">
        <v>0.025</v>
      </c>
      <c r="AY45" s="0" t="n">
        <v>6510</v>
      </c>
      <c r="AZ45" s="0" t="n">
        <v>0</v>
      </c>
      <c r="BA45" s="0" t="n">
        <v>0</v>
      </c>
      <c r="BB45" s="0" t="n">
        <v>0</v>
      </c>
      <c r="BC45" s="0" t="n">
        <v>0</v>
      </c>
      <c r="BD45" s="0" t="n">
        <v>0</v>
      </c>
      <c r="BE45" s="0" t="n">
        <v>0</v>
      </c>
      <c r="BF45" s="0" t="n">
        <v>0</v>
      </c>
      <c r="BG45" s="0" t="n">
        <v>0</v>
      </c>
      <c r="BH45" s="0" t="n">
        <v>0</v>
      </c>
      <c r="BI45" s="0" t="n">
        <v>0</v>
      </c>
      <c r="BJ45" s="0" t="n">
        <v>0</v>
      </c>
      <c r="BK45" s="0" t="n">
        <v>0</v>
      </c>
      <c r="BL45" s="0" t="n">
        <v>0</v>
      </c>
      <c r="BM45" s="0" t="n">
        <v>0</v>
      </c>
      <c r="BN45" s="0" t="n">
        <v>0</v>
      </c>
      <c r="BO45" s="0" t="n">
        <v>0</v>
      </c>
      <c r="BP45" s="0" t="n">
        <v>0</v>
      </c>
      <c r="BQ45" s="0" t="n">
        <v>0</v>
      </c>
      <c r="BR45" s="0" t="n">
        <v>0</v>
      </c>
      <c r="BS45" s="0" t="n">
        <v>0</v>
      </c>
      <c r="BT45" s="0" t="n">
        <v>0</v>
      </c>
      <c r="BU45" s="0" t="n">
        <v>0</v>
      </c>
      <c r="BV45" s="0" t="n">
        <v>0</v>
      </c>
      <c r="BW45" s="0" t="n">
        <v>0</v>
      </c>
      <c r="BX45" s="0" t="n">
        <v>0</v>
      </c>
      <c r="BY45" s="0" t="n">
        <v>0</v>
      </c>
      <c r="BZ45" s="0" t="n">
        <v>0</v>
      </c>
      <c r="CA45" s="0" t="n">
        <v>0</v>
      </c>
      <c r="CB45" s="0" t="n">
        <v>0</v>
      </c>
      <c r="CC45" s="0" t="n">
        <v>0</v>
      </c>
      <c r="CD45" s="0" t="n">
        <v>0</v>
      </c>
      <c r="CE45" s="0" t="n">
        <v>0</v>
      </c>
      <c r="CF45" s="0" t="n">
        <v>0</v>
      </c>
      <c r="CG45" s="0" t="n">
        <v>0</v>
      </c>
      <c r="CH45" s="0" t="n">
        <v>0</v>
      </c>
      <c r="CI45" s="0" t="n">
        <v>0</v>
      </c>
      <c r="CJ45" s="0" t="n">
        <v>0</v>
      </c>
      <c r="CK45" s="0" t="n">
        <v>0</v>
      </c>
      <c r="CL45" s="0" t="n">
        <v>0</v>
      </c>
      <c r="CM45" s="0" t="n">
        <v>0</v>
      </c>
      <c r="CN45" s="0" t="n">
        <v>0</v>
      </c>
      <c r="CO45" s="0" t="n">
        <v>0</v>
      </c>
      <c r="CP45" s="0" t="n">
        <v>0</v>
      </c>
      <c r="CQ45" s="0" t="n">
        <v>0</v>
      </c>
      <c r="CR45" s="0" t="n">
        <v>0</v>
      </c>
      <c r="CS45" s="0" t="n">
        <v>0</v>
      </c>
      <c r="CT45" s="0" t="n">
        <v>0</v>
      </c>
      <c r="CU45" s="0" t="n">
        <v>0</v>
      </c>
      <c r="CV45" s="0" t="n">
        <v>0</v>
      </c>
      <c r="CW45" s="0" t="n">
        <v>0</v>
      </c>
      <c r="CX45" s="0" t="n">
        <v>0</v>
      </c>
      <c r="CY45" s="0" t="n">
        <v>0</v>
      </c>
      <c r="CZ45" s="0" t="n">
        <v>0</v>
      </c>
      <c r="DA45" s="0" t="n">
        <v>0</v>
      </c>
      <c r="DB45" s="0" t="n">
        <v>0</v>
      </c>
      <c r="DC45" s="0" t="n">
        <v>0</v>
      </c>
      <c r="DD45" s="0" t="n">
        <v>0</v>
      </c>
      <c r="DE45" s="0" t="n">
        <v>0</v>
      </c>
      <c r="DF45" s="0" t="n">
        <v>0</v>
      </c>
      <c r="DG45" s="0" t="n">
        <v>0</v>
      </c>
      <c r="DH45" s="0" t="n">
        <v>0</v>
      </c>
      <c r="DI45" s="0" t="n">
        <v>0</v>
      </c>
      <c r="DJ45" s="0" t="n">
        <v>0</v>
      </c>
      <c r="DK45" s="0" t="n">
        <v>0</v>
      </c>
      <c r="DL45" s="0" t="n">
        <v>0</v>
      </c>
      <c r="DM45" s="0" t="n">
        <v>0</v>
      </c>
      <c r="DN45" s="0" t="n">
        <v>0</v>
      </c>
      <c r="DO45" s="0" t="n">
        <v>0</v>
      </c>
      <c r="DP45" s="0" t="n">
        <v>0</v>
      </c>
      <c r="DQ45" s="0" t="n">
        <v>0</v>
      </c>
      <c r="DR45" s="0" t="n">
        <v>0</v>
      </c>
      <c r="DS45" s="0" t="n">
        <v>0</v>
      </c>
    </row>
    <row r="46" customFormat="false" ht="12.75" hidden="false" customHeight="false" outlineLevel="0" collapsed="false">
      <c r="A46" s="0" t="s">
        <v>13</v>
      </c>
      <c r="B46" s="0" t="s">
        <v>14</v>
      </c>
      <c r="C46" s="0" t="s">
        <v>14</v>
      </c>
      <c r="D46" s="0" t="n">
        <v>57274</v>
      </c>
      <c r="E46" s="0" t="n">
        <v>60921</v>
      </c>
      <c r="F46" s="0" t="s">
        <v>55</v>
      </c>
      <c r="G46" s="0" t="n">
        <v>27161</v>
      </c>
      <c r="H46" s="0" t="s">
        <v>15</v>
      </c>
      <c r="I46" s="0" t="s">
        <v>16</v>
      </c>
      <c r="J46" s="27" t="n">
        <v>36617</v>
      </c>
      <c r="K46" s="27" t="n">
        <v>37711</v>
      </c>
      <c r="L46" s="0" t="n">
        <v>8400</v>
      </c>
      <c r="M46" s="0" t="n">
        <v>0.025</v>
      </c>
      <c r="N46" s="0" t="n">
        <v>0</v>
      </c>
      <c r="O46" s="0" t="n">
        <v>0</v>
      </c>
      <c r="P46" s="0" t="n">
        <v>0</v>
      </c>
      <c r="Q46" s="0" t="n">
        <v>0.025</v>
      </c>
      <c r="R46" s="0" t="n">
        <v>6510</v>
      </c>
      <c r="S46" s="0" t="n">
        <v>8400</v>
      </c>
      <c r="T46" s="0" t="n">
        <v>0.025</v>
      </c>
      <c r="U46" s="0" t="n">
        <v>5880</v>
      </c>
      <c r="V46" s="0" t="n">
        <v>8400</v>
      </c>
      <c r="W46" s="0" t="n">
        <v>0.025</v>
      </c>
      <c r="X46" s="0" t="n">
        <v>6510</v>
      </c>
      <c r="Y46" s="0" t="n">
        <v>8400</v>
      </c>
      <c r="Z46" s="0" t="n">
        <v>0.025</v>
      </c>
      <c r="AA46" s="0" t="n">
        <v>6300</v>
      </c>
      <c r="AB46" s="0" t="n">
        <v>8400</v>
      </c>
      <c r="AC46" s="0" t="n">
        <v>0.025</v>
      </c>
      <c r="AD46" s="0" t="n">
        <v>6510</v>
      </c>
      <c r="AE46" s="0" t="n">
        <v>8400</v>
      </c>
      <c r="AF46" s="0" t="n">
        <v>0.025</v>
      </c>
      <c r="AG46" s="0" t="n">
        <v>6300</v>
      </c>
      <c r="AH46" s="0" t="n">
        <v>8400</v>
      </c>
      <c r="AI46" s="0" t="n">
        <v>0.025</v>
      </c>
      <c r="AJ46" s="0" t="n">
        <v>6510</v>
      </c>
      <c r="AK46" s="0" t="n">
        <v>8400</v>
      </c>
      <c r="AL46" s="0" t="n">
        <v>0.025</v>
      </c>
      <c r="AM46" s="0" t="n">
        <v>6510</v>
      </c>
      <c r="AN46" s="0" t="n">
        <v>8400</v>
      </c>
      <c r="AO46" s="0" t="n">
        <v>0.025</v>
      </c>
      <c r="AP46" s="0" t="n">
        <v>6300</v>
      </c>
      <c r="AQ46" s="0" t="n">
        <v>8400</v>
      </c>
      <c r="AR46" s="0" t="n">
        <v>0.025</v>
      </c>
      <c r="AS46" s="0" t="n">
        <v>6510</v>
      </c>
      <c r="AT46" s="0" t="n">
        <v>8400</v>
      </c>
      <c r="AU46" s="0" t="n">
        <v>0.025</v>
      </c>
      <c r="AV46" s="0" t="n">
        <v>6300</v>
      </c>
      <c r="AW46" s="0" t="n">
        <v>8400</v>
      </c>
      <c r="AX46" s="0" t="n">
        <v>0.025</v>
      </c>
      <c r="AY46" s="0" t="n">
        <v>6510</v>
      </c>
      <c r="AZ46" s="0" t="n">
        <v>0</v>
      </c>
      <c r="BA46" s="0" t="n">
        <v>0</v>
      </c>
      <c r="BB46" s="0" t="n">
        <v>0</v>
      </c>
      <c r="BC46" s="0" t="n">
        <v>0</v>
      </c>
      <c r="BD46" s="0" t="n">
        <v>0</v>
      </c>
      <c r="BE46" s="0" t="n">
        <v>0</v>
      </c>
      <c r="BF46" s="0" t="n">
        <v>0</v>
      </c>
      <c r="BG46" s="0" t="n">
        <v>0</v>
      </c>
      <c r="BH46" s="0" t="n">
        <v>0</v>
      </c>
      <c r="BI46" s="0" t="n">
        <v>0</v>
      </c>
      <c r="BJ46" s="0" t="n">
        <v>0</v>
      </c>
      <c r="BK46" s="0" t="n">
        <v>0</v>
      </c>
      <c r="BL46" s="0" t="n">
        <v>0</v>
      </c>
      <c r="BM46" s="0" t="n">
        <v>0</v>
      </c>
      <c r="BN46" s="0" t="n">
        <v>0</v>
      </c>
      <c r="BO46" s="0" t="n">
        <v>0</v>
      </c>
      <c r="BP46" s="0" t="n">
        <v>0</v>
      </c>
      <c r="BQ46" s="0" t="n">
        <v>0</v>
      </c>
      <c r="BR46" s="0" t="n">
        <v>0</v>
      </c>
      <c r="BS46" s="0" t="n">
        <v>0</v>
      </c>
      <c r="BT46" s="0" t="n">
        <v>0</v>
      </c>
      <c r="BU46" s="0" t="n">
        <v>0</v>
      </c>
      <c r="BV46" s="0" t="n">
        <v>0</v>
      </c>
      <c r="BW46" s="0" t="n">
        <v>0</v>
      </c>
      <c r="BX46" s="0" t="n">
        <v>0</v>
      </c>
      <c r="BY46" s="0" t="n">
        <v>0</v>
      </c>
      <c r="BZ46" s="0" t="n">
        <v>0</v>
      </c>
      <c r="CA46" s="0" t="n">
        <v>0</v>
      </c>
      <c r="CB46" s="0" t="n">
        <v>0</v>
      </c>
      <c r="CC46" s="0" t="n">
        <v>0</v>
      </c>
      <c r="CD46" s="0" t="n">
        <v>0</v>
      </c>
      <c r="CE46" s="0" t="n">
        <v>0</v>
      </c>
      <c r="CF46" s="0" t="n">
        <v>0</v>
      </c>
      <c r="CG46" s="0" t="n">
        <v>0</v>
      </c>
      <c r="CH46" s="0" t="n">
        <v>0</v>
      </c>
      <c r="CI46" s="0" t="n">
        <v>0</v>
      </c>
      <c r="CJ46" s="0" t="n">
        <v>0</v>
      </c>
      <c r="CK46" s="0" t="n">
        <v>0</v>
      </c>
      <c r="CL46" s="0" t="n">
        <v>0</v>
      </c>
      <c r="CM46" s="0" t="n">
        <v>0</v>
      </c>
      <c r="CN46" s="0" t="n">
        <v>0</v>
      </c>
      <c r="CO46" s="0" t="n">
        <v>0</v>
      </c>
      <c r="CP46" s="0" t="n">
        <v>0</v>
      </c>
      <c r="CQ46" s="0" t="n">
        <v>0</v>
      </c>
      <c r="CR46" s="0" t="n">
        <v>0</v>
      </c>
      <c r="CS46" s="0" t="n">
        <v>0</v>
      </c>
      <c r="CT46" s="0" t="n">
        <v>0</v>
      </c>
      <c r="CU46" s="0" t="n">
        <v>0</v>
      </c>
      <c r="CV46" s="0" t="n">
        <v>0</v>
      </c>
      <c r="CW46" s="0" t="n">
        <v>0</v>
      </c>
      <c r="CX46" s="0" t="n">
        <v>0</v>
      </c>
      <c r="CY46" s="0" t="n">
        <v>0</v>
      </c>
      <c r="CZ46" s="0" t="n">
        <v>0</v>
      </c>
      <c r="DA46" s="0" t="n">
        <v>0</v>
      </c>
      <c r="DB46" s="0" t="n">
        <v>0</v>
      </c>
      <c r="DC46" s="0" t="n">
        <v>0</v>
      </c>
      <c r="DD46" s="0" t="n">
        <v>0</v>
      </c>
      <c r="DE46" s="0" t="n">
        <v>0</v>
      </c>
      <c r="DF46" s="0" t="n">
        <v>0</v>
      </c>
      <c r="DG46" s="0" t="n">
        <v>0</v>
      </c>
      <c r="DH46" s="0" t="n">
        <v>0</v>
      </c>
      <c r="DI46" s="0" t="n">
        <v>0</v>
      </c>
      <c r="DJ46" s="0" t="n">
        <v>0</v>
      </c>
      <c r="DK46" s="0" t="n">
        <v>0</v>
      </c>
      <c r="DL46" s="0" t="n">
        <v>0</v>
      </c>
      <c r="DM46" s="0" t="n">
        <v>0</v>
      </c>
      <c r="DN46" s="0" t="n">
        <v>0</v>
      </c>
      <c r="DO46" s="0" t="n">
        <v>0</v>
      </c>
      <c r="DP46" s="0" t="n">
        <v>0</v>
      </c>
      <c r="DQ46" s="0" t="n">
        <v>0</v>
      </c>
      <c r="DR46" s="0" t="n">
        <v>0</v>
      </c>
      <c r="DS46" s="0" t="n">
        <v>0</v>
      </c>
    </row>
    <row r="47" customFormat="false" ht="12.75" hidden="false" customHeight="false" outlineLevel="0" collapsed="false">
      <c r="A47" s="0" t="s">
        <v>13</v>
      </c>
      <c r="B47" s="0" t="s">
        <v>14</v>
      </c>
      <c r="C47" s="0" t="s">
        <v>14</v>
      </c>
      <c r="D47" s="0" t="n">
        <v>500168</v>
      </c>
      <c r="E47" s="0" t="n">
        <v>58646</v>
      </c>
      <c r="F47" s="0" t="s">
        <v>55</v>
      </c>
      <c r="G47" s="0" t="n">
        <v>27161</v>
      </c>
      <c r="H47" s="0" t="s">
        <v>15</v>
      </c>
      <c r="I47" s="0" t="s">
        <v>16</v>
      </c>
      <c r="J47" s="27" t="n">
        <v>36617</v>
      </c>
      <c r="K47" s="27" t="n">
        <v>37711</v>
      </c>
      <c r="L47" s="0" t="n">
        <v>10000</v>
      </c>
      <c r="M47" s="0" t="n">
        <v>0.025</v>
      </c>
      <c r="N47" s="0" t="n">
        <v>0</v>
      </c>
      <c r="O47" s="0" t="n">
        <v>0</v>
      </c>
      <c r="P47" s="0" t="n">
        <v>0</v>
      </c>
      <c r="Q47" s="0" t="n">
        <v>0.025</v>
      </c>
      <c r="R47" s="0" t="n">
        <v>7750</v>
      </c>
      <c r="S47" s="0" t="n">
        <v>10000</v>
      </c>
      <c r="T47" s="0" t="n">
        <v>0.025</v>
      </c>
      <c r="U47" s="0" t="n">
        <v>7000</v>
      </c>
      <c r="V47" s="0" t="n">
        <v>10000</v>
      </c>
      <c r="W47" s="0" t="n">
        <v>0.025</v>
      </c>
      <c r="X47" s="0" t="n">
        <v>7750</v>
      </c>
      <c r="Y47" s="0" t="n">
        <v>10000</v>
      </c>
      <c r="Z47" s="0" t="n">
        <v>0.025</v>
      </c>
      <c r="AA47" s="0" t="n">
        <v>7500</v>
      </c>
      <c r="AB47" s="0" t="n">
        <v>10000</v>
      </c>
      <c r="AC47" s="0" t="n">
        <v>0.025</v>
      </c>
      <c r="AD47" s="0" t="n">
        <v>7750</v>
      </c>
      <c r="AE47" s="0" t="n">
        <v>10000</v>
      </c>
      <c r="AF47" s="0" t="n">
        <v>0.025</v>
      </c>
      <c r="AG47" s="0" t="n">
        <v>7500</v>
      </c>
      <c r="AH47" s="0" t="n">
        <v>10000</v>
      </c>
      <c r="AI47" s="0" t="n">
        <v>0.025</v>
      </c>
      <c r="AJ47" s="0" t="n">
        <v>7750</v>
      </c>
      <c r="AK47" s="0" t="n">
        <v>10000</v>
      </c>
      <c r="AL47" s="0" t="n">
        <v>0.025</v>
      </c>
      <c r="AM47" s="0" t="n">
        <v>7750</v>
      </c>
      <c r="AN47" s="0" t="n">
        <v>10000</v>
      </c>
      <c r="AO47" s="0" t="n">
        <v>0.025</v>
      </c>
      <c r="AP47" s="0" t="n">
        <v>7500</v>
      </c>
      <c r="AQ47" s="0" t="n">
        <v>10000</v>
      </c>
      <c r="AR47" s="0" t="n">
        <v>0.025</v>
      </c>
      <c r="AS47" s="0" t="n">
        <v>7750</v>
      </c>
      <c r="AT47" s="0" t="n">
        <v>10000</v>
      </c>
      <c r="AU47" s="0" t="n">
        <v>0.025</v>
      </c>
      <c r="AV47" s="0" t="n">
        <v>7500</v>
      </c>
      <c r="AW47" s="0" t="n">
        <v>10000</v>
      </c>
      <c r="AX47" s="0" t="n">
        <v>0.025</v>
      </c>
      <c r="AY47" s="0" t="n">
        <v>7750</v>
      </c>
      <c r="AZ47" s="0" t="n">
        <v>0</v>
      </c>
      <c r="BA47" s="0" t="n">
        <v>0</v>
      </c>
      <c r="BB47" s="0" t="n">
        <v>0</v>
      </c>
      <c r="BC47" s="0" t="n">
        <v>0</v>
      </c>
      <c r="BD47" s="0" t="n">
        <v>0</v>
      </c>
      <c r="BE47" s="0" t="n">
        <v>0</v>
      </c>
      <c r="BF47" s="0" t="n">
        <v>0</v>
      </c>
      <c r="BG47" s="0" t="n">
        <v>0</v>
      </c>
      <c r="BH47" s="0" t="n">
        <v>0</v>
      </c>
      <c r="BI47" s="0" t="n">
        <v>0</v>
      </c>
      <c r="BJ47" s="0" t="n">
        <v>0</v>
      </c>
      <c r="BK47" s="0" t="n">
        <v>0</v>
      </c>
      <c r="BL47" s="0" t="n">
        <v>0</v>
      </c>
      <c r="BM47" s="0" t="n">
        <v>0</v>
      </c>
      <c r="BN47" s="0" t="n">
        <v>0</v>
      </c>
      <c r="BO47" s="0" t="n">
        <v>0</v>
      </c>
      <c r="BP47" s="0" t="n">
        <v>0</v>
      </c>
      <c r="BQ47" s="0" t="n">
        <v>0</v>
      </c>
      <c r="BR47" s="0" t="n">
        <v>0</v>
      </c>
      <c r="BS47" s="0" t="n">
        <v>0</v>
      </c>
      <c r="BT47" s="0" t="n">
        <v>0</v>
      </c>
      <c r="BU47" s="0" t="n">
        <v>0</v>
      </c>
      <c r="BV47" s="0" t="n">
        <v>0</v>
      </c>
      <c r="BW47" s="0" t="n">
        <v>0</v>
      </c>
      <c r="BX47" s="0" t="n">
        <v>0</v>
      </c>
      <c r="BY47" s="0" t="n">
        <v>0</v>
      </c>
      <c r="BZ47" s="0" t="n">
        <v>0</v>
      </c>
      <c r="CA47" s="0" t="n">
        <v>0</v>
      </c>
      <c r="CB47" s="0" t="n">
        <v>0</v>
      </c>
      <c r="CC47" s="0" t="n">
        <v>0</v>
      </c>
      <c r="CD47" s="0" t="n">
        <v>0</v>
      </c>
      <c r="CE47" s="0" t="n">
        <v>0</v>
      </c>
      <c r="CF47" s="0" t="n">
        <v>0</v>
      </c>
      <c r="CG47" s="0" t="n">
        <v>0</v>
      </c>
      <c r="CH47" s="0" t="n">
        <v>0</v>
      </c>
      <c r="CI47" s="0" t="n">
        <v>0</v>
      </c>
      <c r="CJ47" s="0" t="n">
        <v>0</v>
      </c>
      <c r="CK47" s="0" t="n">
        <v>0</v>
      </c>
      <c r="CL47" s="0" t="n">
        <v>0</v>
      </c>
      <c r="CM47" s="0" t="n">
        <v>0</v>
      </c>
      <c r="CN47" s="0" t="n">
        <v>0</v>
      </c>
      <c r="CO47" s="0" t="n">
        <v>0</v>
      </c>
      <c r="CP47" s="0" t="n">
        <v>0</v>
      </c>
      <c r="CQ47" s="0" t="n">
        <v>0</v>
      </c>
      <c r="CR47" s="0" t="n">
        <v>0</v>
      </c>
      <c r="CS47" s="0" t="n">
        <v>0</v>
      </c>
      <c r="CT47" s="0" t="n">
        <v>0</v>
      </c>
      <c r="CU47" s="0" t="n">
        <v>0</v>
      </c>
      <c r="CV47" s="0" t="n">
        <v>0</v>
      </c>
      <c r="CW47" s="0" t="n">
        <v>0</v>
      </c>
      <c r="CX47" s="0" t="n">
        <v>0</v>
      </c>
      <c r="CY47" s="0" t="n">
        <v>0</v>
      </c>
      <c r="CZ47" s="0" t="n">
        <v>0</v>
      </c>
      <c r="DA47" s="0" t="n">
        <v>0</v>
      </c>
      <c r="DB47" s="0" t="n">
        <v>0</v>
      </c>
      <c r="DC47" s="0" t="n">
        <v>0</v>
      </c>
      <c r="DD47" s="0" t="n">
        <v>0</v>
      </c>
      <c r="DE47" s="0" t="n">
        <v>0</v>
      </c>
      <c r="DF47" s="0" t="n">
        <v>0</v>
      </c>
      <c r="DG47" s="0" t="n">
        <v>0</v>
      </c>
      <c r="DH47" s="0" t="n">
        <v>0</v>
      </c>
      <c r="DI47" s="0" t="n">
        <v>0</v>
      </c>
      <c r="DJ47" s="0" t="n">
        <v>0</v>
      </c>
      <c r="DK47" s="0" t="n">
        <v>0</v>
      </c>
      <c r="DL47" s="0" t="n">
        <v>0</v>
      </c>
      <c r="DM47" s="0" t="n">
        <v>0</v>
      </c>
      <c r="DN47" s="0" t="n">
        <v>0</v>
      </c>
      <c r="DO47" s="0" t="n">
        <v>0</v>
      </c>
      <c r="DP47" s="0" t="n">
        <v>0</v>
      </c>
      <c r="DQ47" s="0" t="n">
        <v>0</v>
      </c>
      <c r="DR47" s="0" t="n">
        <v>0</v>
      </c>
      <c r="DS47" s="0" t="n">
        <v>0</v>
      </c>
    </row>
    <row r="48" customFormat="false" ht="12.75" hidden="false" customHeight="false" outlineLevel="0" collapsed="false">
      <c r="A48" s="0" t="s">
        <v>13</v>
      </c>
      <c r="B48" s="0" t="s">
        <v>14</v>
      </c>
      <c r="C48" s="0" t="s">
        <v>14</v>
      </c>
      <c r="D48" s="0" t="n">
        <v>500168</v>
      </c>
      <c r="E48" s="0" t="n">
        <v>58647</v>
      </c>
      <c r="F48" s="0" t="s">
        <v>55</v>
      </c>
      <c r="G48" s="0" t="n">
        <v>27161</v>
      </c>
      <c r="H48" s="0" t="s">
        <v>15</v>
      </c>
      <c r="I48" s="0" t="s">
        <v>16</v>
      </c>
      <c r="J48" s="27" t="n">
        <v>36617</v>
      </c>
      <c r="K48" s="27" t="n">
        <v>37711</v>
      </c>
      <c r="L48" s="0" t="n">
        <v>10000</v>
      </c>
      <c r="M48" s="0" t="n">
        <v>0.025</v>
      </c>
      <c r="N48" s="0" t="n">
        <v>0</v>
      </c>
      <c r="O48" s="0" t="n">
        <v>0</v>
      </c>
      <c r="P48" s="0" t="n">
        <v>0</v>
      </c>
      <c r="Q48" s="0" t="n">
        <v>0.025</v>
      </c>
      <c r="R48" s="0" t="n">
        <v>7750</v>
      </c>
      <c r="S48" s="0" t="n">
        <v>10000</v>
      </c>
      <c r="T48" s="0" t="n">
        <v>0.025</v>
      </c>
      <c r="U48" s="0" t="n">
        <v>7000</v>
      </c>
      <c r="V48" s="0" t="n">
        <v>10000</v>
      </c>
      <c r="W48" s="0" t="n">
        <v>0.025</v>
      </c>
      <c r="X48" s="0" t="n">
        <v>7750</v>
      </c>
      <c r="Y48" s="0" t="n">
        <v>10000</v>
      </c>
      <c r="Z48" s="0" t="n">
        <v>0.025</v>
      </c>
      <c r="AA48" s="0" t="n">
        <v>7500</v>
      </c>
      <c r="AB48" s="0" t="n">
        <v>10000</v>
      </c>
      <c r="AC48" s="0" t="n">
        <v>0.025</v>
      </c>
      <c r="AD48" s="0" t="n">
        <v>7750</v>
      </c>
      <c r="AE48" s="0" t="n">
        <v>10000</v>
      </c>
      <c r="AF48" s="0" t="n">
        <v>0.025</v>
      </c>
      <c r="AG48" s="0" t="n">
        <v>7500</v>
      </c>
      <c r="AH48" s="0" t="n">
        <v>10000</v>
      </c>
      <c r="AI48" s="0" t="n">
        <v>0.025</v>
      </c>
      <c r="AJ48" s="0" t="n">
        <v>7750</v>
      </c>
      <c r="AK48" s="0" t="n">
        <v>10000</v>
      </c>
      <c r="AL48" s="0" t="n">
        <v>0.025</v>
      </c>
      <c r="AM48" s="0" t="n">
        <v>7750</v>
      </c>
      <c r="AN48" s="0" t="n">
        <v>10000</v>
      </c>
      <c r="AO48" s="0" t="n">
        <v>0.025</v>
      </c>
      <c r="AP48" s="0" t="n">
        <v>7500</v>
      </c>
      <c r="AQ48" s="0" t="n">
        <v>10000</v>
      </c>
      <c r="AR48" s="0" t="n">
        <v>0.025</v>
      </c>
      <c r="AS48" s="0" t="n">
        <v>7750</v>
      </c>
      <c r="AT48" s="0" t="n">
        <v>10000</v>
      </c>
      <c r="AU48" s="0" t="n">
        <v>0.025</v>
      </c>
      <c r="AV48" s="0" t="n">
        <v>7500</v>
      </c>
      <c r="AW48" s="0" t="n">
        <v>10000</v>
      </c>
      <c r="AX48" s="0" t="n">
        <v>0.025</v>
      </c>
      <c r="AY48" s="0" t="n">
        <v>7750</v>
      </c>
      <c r="AZ48" s="0" t="n">
        <v>0</v>
      </c>
      <c r="BA48" s="0" t="n">
        <v>0</v>
      </c>
      <c r="BB48" s="0" t="n">
        <v>0</v>
      </c>
      <c r="BC48" s="0" t="n">
        <v>0</v>
      </c>
      <c r="BD48" s="0" t="n">
        <v>0</v>
      </c>
      <c r="BE48" s="0" t="n">
        <v>0</v>
      </c>
      <c r="BF48" s="0" t="n">
        <v>0</v>
      </c>
      <c r="BG48" s="0" t="n">
        <v>0</v>
      </c>
      <c r="BH48" s="0" t="n">
        <v>0</v>
      </c>
      <c r="BI48" s="0" t="n">
        <v>0</v>
      </c>
      <c r="BJ48" s="0" t="n">
        <v>0</v>
      </c>
      <c r="BK48" s="0" t="n">
        <v>0</v>
      </c>
      <c r="BL48" s="0" t="n">
        <v>0</v>
      </c>
      <c r="BM48" s="0" t="n">
        <v>0</v>
      </c>
      <c r="BN48" s="0" t="n">
        <v>0</v>
      </c>
      <c r="BO48" s="0" t="n">
        <v>0</v>
      </c>
      <c r="BP48" s="0" t="n">
        <v>0</v>
      </c>
      <c r="BQ48" s="0" t="n">
        <v>0</v>
      </c>
      <c r="BR48" s="0" t="n">
        <v>0</v>
      </c>
      <c r="BS48" s="0" t="n">
        <v>0</v>
      </c>
      <c r="BT48" s="0" t="n">
        <v>0</v>
      </c>
      <c r="BU48" s="0" t="n">
        <v>0</v>
      </c>
      <c r="BV48" s="0" t="n">
        <v>0</v>
      </c>
      <c r="BW48" s="0" t="n">
        <v>0</v>
      </c>
      <c r="BX48" s="0" t="n">
        <v>0</v>
      </c>
      <c r="BY48" s="0" t="n">
        <v>0</v>
      </c>
      <c r="BZ48" s="0" t="n">
        <v>0</v>
      </c>
      <c r="CA48" s="0" t="n">
        <v>0</v>
      </c>
      <c r="CB48" s="0" t="n">
        <v>0</v>
      </c>
      <c r="CC48" s="0" t="n">
        <v>0</v>
      </c>
      <c r="CD48" s="0" t="n">
        <v>0</v>
      </c>
      <c r="CE48" s="0" t="n">
        <v>0</v>
      </c>
      <c r="CF48" s="0" t="n">
        <v>0</v>
      </c>
      <c r="CG48" s="0" t="n">
        <v>0</v>
      </c>
      <c r="CH48" s="0" t="n">
        <v>0</v>
      </c>
      <c r="CI48" s="0" t="n">
        <v>0</v>
      </c>
      <c r="CJ48" s="0" t="n">
        <v>0</v>
      </c>
      <c r="CK48" s="0" t="n">
        <v>0</v>
      </c>
      <c r="CL48" s="0" t="n">
        <v>0</v>
      </c>
      <c r="CM48" s="0" t="n">
        <v>0</v>
      </c>
      <c r="CN48" s="0" t="n">
        <v>0</v>
      </c>
      <c r="CO48" s="0" t="n">
        <v>0</v>
      </c>
      <c r="CP48" s="0" t="n">
        <v>0</v>
      </c>
      <c r="CQ48" s="0" t="n">
        <v>0</v>
      </c>
      <c r="CR48" s="0" t="n">
        <v>0</v>
      </c>
      <c r="CS48" s="0" t="n">
        <v>0</v>
      </c>
      <c r="CT48" s="0" t="n">
        <v>0</v>
      </c>
      <c r="CU48" s="0" t="n">
        <v>0</v>
      </c>
      <c r="CV48" s="0" t="n">
        <v>0</v>
      </c>
      <c r="CW48" s="0" t="n">
        <v>0</v>
      </c>
      <c r="CX48" s="0" t="n">
        <v>0</v>
      </c>
      <c r="CY48" s="0" t="n">
        <v>0</v>
      </c>
      <c r="CZ48" s="0" t="n">
        <v>0</v>
      </c>
      <c r="DA48" s="0" t="n">
        <v>0</v>
      </c>
      <c r="DB48" s="0" t="n">
        <v>0</v>
      </c>
      <c r="DC48" s="0" t="n">
        <v>0</v>
      </c>
      <c r="DD48" s="0" t="n">
        <v>0</v>
      </c>
      <c r="DE48" s="0" t="n">
        <v>0</v>
      </c>
      <c r="DF48" s="0" t="n">
        <v>0</v>
      </c>
      <c r="DG48" s="0" t="n">
        <v>0</v>
      </c>
      <c r="DH48" s="0" t="n">
        <v>0</v>
      </c>
      <c r="DI48" s="0" t="n">
        <v>0</v>
      </c>
      <c r="DJ48" s="0" t="n">
        <v>0</v>
      </c>
      <c r="DK48" s="0" t="n">
        <v>0</v>
      </c>
      <c r="DL48" s="0" t="n">
        <v>0</v>
      </c>
      <c r="DM48" s="0" t="n">
        <v>0</v>
      </c>
      <c r="DN48" s="0" t="n">
        <v>0</v>
      </c>
      <c r="DO48" s="0" t="n">
        <v>0</v>
      </c>
      <c r="DP48" s="0" t="n">
        <v>0</v>
      </c>
      <c r="DQ48" s="0" t="n">
        <v>0</v>
      </c>
      <c r="DR48" s="0" t="n">
        <v>0</v>
      </c>
      <c r="DS48" s="0" t="n">
        <v>0</v>
      </c>
    </row>
    <row r="49" customFormat="false" ht="12.75" hidden="false" customHeight="false" outlineLevel="0" collapsed="false">
      <c r="A49" s="0" t="s">
        <v>13</v>
      </c>
      <c r="B49" s="0" t="s">
        <v>14</v>
      </c>
      <c r="C49" s="0" t="s">
        <v>14</v>
      </c>
      <c r="D49" s="0" t="n">
        <v>500168</v>
      </c>
      <c r="E49" s="0" t="n">
        <v>58649</v>
      </c>
      <c r="F49" s="0" t="s">
        <v>55</v>
      </c>
      <c r="G49" s="0" t="n">
        <v>27161</v>
      </c>
      <c r="H49" s="0" t="s">
        <v>15</v>
      </c>
      <c r="I49" s="0" t="s">
        <v>16</v>
      </c>
      <c r="J49" s="27" t="n">
        <v>36617</v>
      </c>
      <c r="K49" s="27" t="n">
        <v>37711</v>
      </c>
      <c r="L49" s="0" t="n">
        <v>10000</v>
      </c>
      <c r="M49" s="0" t="n">
        <v>0.025</v>
      </c>
      <c r="N49" s="0" t="n">
        <v>0</v>
      </c>
      <c r="O49" s="0" t="n">
        <v>0</v>
      </c>
      <c r="P49" s="0" t="n">
        <v>0</v>
      </c>
      <c r="Q49" s="0" t="n">
        <v>0.025</v>
      </c>
      <c r="R49" s="0" t="n">
        <v>7750</v>
      </c>
      <c r="S49" s="0" t="n">
        <v>10000</v>
      </c>
      <c r="T49" s="0" t="n">
        <v>0.025</v>
      </c>
      <c r="U49" s="0" t="n">
        <v>7000</v>
      </c>
      <c r="V49" s="0" t="n">
        <v>10000</v>
      </c>
      <c r="W49" s="0" t="n">
        <v>0.025</v>
      </c>
      <c r="X49" s="0" t="n">
        <v>7750</v>
      </c>
      <c r="Y49" s="0" t="n">
        <v>10000</v>
      </c>
      <c r="Z49" s="0" t="n">
        <v>0.025</v>
      </c>
      <c r="AA49" s="0" t="n">
        <v>7500</v>
      </c>
      <c r="AB49" s="0" t="n">
        <v>10000</v>
      </c>
      <c r="AC49" s="0" t="n">
        <v>0.025</v>
      </c>
      <c r="AD49" s="0" t="n">
        <v>7750</v>
      </c>
      <c r="AE49" s="0" t="n">
        <v>10000</v>
      </c>
      <c r="AF49" s="0" t="n">
        <v>0.025</v>
      </c>
      <c r="AG49" s="0" t="n">
        <v>7500</v>
      </c>
      <c r="AH49" s="0" t="n">
        <v>10000</v>
      </c>
      <c r="AI49" s="0" t="n">
        <v>0.025</v>
      </c>
      <c r="AJ49" s="0" t="n">
        <v>7750</v>
      </c>
      <c r="AK49" s="0" t="n">
        <v>10000</v>
      </c>
      <c r="AL49" s="0" t="n">
        <v>0.025</v>
      </c>
      <c r="AM49" s="0" t="n">
        <v>7750</v>
      </c>
      <c r="AN49" s="0" t="n">
        <v>10000</v>
      </c>
      <c r="AO49" s="0" t="n">
        <v>0.025</v>
      </c>
      <c r="AP49" s="0" t="n">
        <v>7500</v>
      </c>
      <c r="AQ49" s="0" t="n">
        <v>10000</v>
      </c>
      <c r="AR49" s="0" t="n">
        <v>0.025</v>
      </c>
      <c r="AS49" s="0" t="n">
        <v>7750</v>
      </c>
      <c r="AT49" s="0" t="n">
        <v>10000</v>
      </c>
      <c r="AU49" s="0" t="n">
        <v>0.025</v>
      </c>
      <c r="AV49" s="0" t="n">
        <v>7500</v>
      </c>
      <c r="AW49" s="0" t="n">
        <v>10000</v>
      </c>
      <c r="AX49" s="0" t="n">
        <v>0.025</v>
      </c>
      <c r="AY49" s="0" t="n">
        <v>7750</v>
      </c>
      <c r="AZ49" s="0" t="n">
        <v>0</v>
      </c>
      <c r="BA49" s="0" t="n">
        <v>0</v>
      </c>
      <c r="BB49" s="0" t="n">
        <v>0</v>
      </c>
      <c r="BC49" s="0" t="n">
        <v>0</v>
      </c>
      <c r="BD49" s="0" t="n">
        <v>0</v>
      </c>
      <c r="BE49" s="0" t="n">
        <v>0</v>
      </c>
      <c r="BF49" s="0" t="n">
        <v>0</v>
      </c>
      <c r="BG49" s="0" t="n">
        <v>0</v>
      </c>
      <c r="BH49" s="0" t="n">
        <v>0</v>
      </c>
      <c r="BI49" s="0" t="n">
        <v>0</v>
      </c>
      <c r="BJ49" s="0" t="n">
        <v>0</v>
      </c>
      <c r="BK49" s="0" t="n">
        <v>0</v>
      </c>
      <c r="BL49" s="0" t="n">
        <v>0</v>
      </c>
      <c r="BM49" s="0" t="n">
        <v>0</v>
      </c>
      <c r="BN49" s="0" t="n">
        <v>0</v>
      </c>
      <c r="BO49" s="0" t="n">
        <v>0</v>
      </c>
      <c r="BP49" s="0" t="n">
        <v>0</v>
      </c>
      <c r="BQ49" s="0" t="n">
        <v>0</v>
      </c>
      <c r="BR49" s="0" t="n">
        <v>0</v>
      </c>
      <c r="BS49" s="0" t="n">
        <v>0</v>
      </c>
      <c r="BT49" s="0" t="n">
        <v>0</v>
      </c>
      <c r="BU49" s="0" t="n">
        <v>0</v>
      </c>
      <c r="BV49" s="0" t="n">
        <v>0</v>
      </c>
      <c r="BW49" s="0" t="n">
        <v>0</v>
      </c>
      <c r="BX49" s="0" t="n">
        <v>0</v>
      </c>
      <c r="BY49" s="0" t="n">
        <v>0</v>
      </c>
      <c r="BZ49" s="0" t="n">
        <v>0</v>
      </c>
      <c r="CA49" s="0" t="n">
        <v>0</v>
      </c>
      <c r="CB49" s="0" t="n">
        <v>0</v>
      </c>
      <c r="CC49" s="0" t="n">
        <v>0</v>
      </c>
      <c r="CD49" s="0" t="n">
        <v>0</v>
      </c>
      <c r="CE49" s="0" t="n">
        <v>0</v>
      </c>
      <c r="CF49" s="0" t="n">
        <v>0</v>
      </c>
      <c r="CG49" s="0" t="n">
        <v>0</v>
      </c>
      <c r="CH49" s="0" t="n">
        <v>0</v>
      </c>
      <c r="CI49" s="0" t="n">
        <v>0</v>
      </c>
      <c r="CJ49" s="0" t="n">
        <v>0</v>
      </c>
      <c r="CK49" s="0" t="n">
        <v>0</v>
      </c>
      <c r="CL49" s="0" t="n">
        <v>0</v>
      </c>
      <c r="CM49" s="0" t="n">
        <v>0</v>
      </c>
      <c r="CN49" s="0" t="n">
        <v>0</v>
      </c>
      <c r="CO49" s="0" t="n">
        <v>0</v>
      </c>
      <c r="CP49" s="0" t="n">
        <v>0</v>
      </c>
      <c r="CQ49" s="0" t="n">
        <v>0</v>
      </c>
      <c r="CR49" s="0" t="n">
        <v>0</v>
      </c>
      <c r="CS49" s="0" t="n">
        <v>0</v>
      </c>
      <c r="CT49" s="0" t="n">
        <v>0</v>
      </c>
      <c r="CU49" s="0" t="n">
        <v>0</v>
      </c>
      <c r="CV49" s="0" t="n">
        <v>0</v>
      </c>
      <c r="CW49" s="0" t="n">
        <v>0</v>
      </c>
      <c r="CX49" s="0" t="n">
        <v>0</v>
      </c>
      <c r="CY49" s="0" t="n">
        <v>0</v>
      </c>
      <c r="CZ49" s="0" t="n">
        <v>0</v>
      </c>
      <c r="DA49" s="0" t="n">
        <v>0</v>
      </c>
      <c r="DB49" s="0" t="n">
        <v>0</v>
      </c>
      <c r="DC49" s="0" t="n">
        <v>0</v>
      </c>
      <c r="DD49" s="0" t="n">
        <v>0</v>
      </c>
      <c r="DE49" s="0" t="n">
        <v>0</v>
      </c>
      <c r="DF49" s="0" t="n">
        <v>0</v>
      </c>
      <c r="DG49" s="0" t="n">
        <v>0</v>
      </c>
      <c r="DH49" s="0" t="n">
        <v>0</v>
      </c>
      <c r="DI49" s="0" t="n">
        <v>0</v>
      </c>
      <c r="DJ49" s="0" t="n">
        <v>0</v>
      </c>
      <c r="DK49" s="0" t="n">
        <v>0</v>
      </c>
      <c r="DL49" s="0" t="n">
        <v>0</v>
      </c>
      <c r="DM49" s="0" t="n">
        <v>0</v>
      </c>
      <c r="DN49" s="0" t="n">
        <v>0</v>
      </c>
      <c r="DO49" s="0" t="n">
        <v>0</v>
      </c>
      <c r="DP49" s="0" t="n">
        <v>0</v>
      </c>
      <c r="DQ49" s="0" t="n">
        <v>0</v>
      </c>
      <c r="DR49" s="0" t="n">
        <v>0</v>
      </c>
      <c r="DS49" s="0" t="n">
        <v>0</v>
      </c>
    </row>
    <row r="50" customFormat="false" ht="12.75" hidden="false" customHeight="false" outlineLevel="0" collapsed="false">
      <c r="A50" s="0" t="s">
        <v>13</v>
      </c>
      <c r="B50" s="0" t="s">
        <v>14</v>
      </c>
      <c r="C50" s="0" t="s">
        <v>14</v>
      </c>
      <c r="D50" s="0" t="n">
        <v>500168</v>
      </c>
      <c r="E50" s="0" t="n">
        <v>60921</v>
      </c>
      <c r="F50" s="0" t="s">
        <v>55</v>
      </c>
      <c r="G50" s="0" t="n">
        <v>27161</v>
      </c>
      <c r="H50" s="0" t="s">
        <v>15</v>
      </c>
      <c r="I50" s="0" t="s">
        <v>16</v>
      </c>
      <c r="J50" s="27" t="n">
        <v>36617</v>
      </c>
      <c r="K50" s="27" t="n">
        <v>37711</v>
      </c>
      <c r="L50" s="0" t="n">
        <v>10000</v>
      </c>
      <c r="M50" s="0" t="n">
        <v>0.025</v>
      </c>
      <c r="N50" s="0" t="n">
        <v>0</v>
      </c>
      <c r="O50" s="0" t="n">
        <v>0</v>
      </c>
      <c r="P50" s="0" t="n">
        <v>0</v>
      </c>
      <c r="Q50" s="0" t="n">
        <v>0.025</v>
      </c>
      <c r="R50" s="0" t="n">
        <v>7750</v>
      </c>
      <c r="S50" s="0" t="n">
        <v>10000</v>
      </c>
      <c r="T50" s="0" t="n">
        <v>0.025</v>
      </c>
      <c r="U50" s="0" t="n">
        <v>7000</v>
      </c>
      <c r="V50" s="0" t="n">
        <v>10000</v>
      </c>
      <c r="W50" s="0" t="n">
        <v>0.025</v>
      </c>
      <c r="X50" s="0" t="n">
        <v>7750</v>
      </c>
      <c r="Y50" s="0" t="n">
        <v>10000</v>
      </c>
      <c r="Z50" s="0" t="n">
        <v>0.025</v>
      </c>
      <c r="AA50" s="0" t="n">
        <v>7500</v>
      </c>
      <c r="AB50" s="0" t="n">
        <v>10000</v>
      </c>
      <c r="AC50" s="0" t="n">
        <v>0.025</v>
      </c>
      <c r="AD50" s="0" t="n">
        <v>7750</v>
      </c>
      <c r="AE50" s="0" t="n">
        <v>10000</v>
      </c>
      <c r="AF50" s="0" t="n">
        <v>0.025</v>
      </c>
      <c r="AG50" s="0" t="n">
        <v>7500</v>
      </c>
      <c r="AH50" s="0" t="n">
        <v>10000</v>
      </c>
      <c r="AI50" s="0" t="n">
        <v>0.025</v>
      </c>
      <c r="AJ50" s="0" t="n">
        <v>7750</v>
      </c>
      <c r="AK50" s="0" t="n">
        <v>10000</v>
      </c>
      <c r="AL50" s="0" t="n">
        <v>0.025</v>
      </c>
      <c r="AM50" s="0" t="n">
        <v>7750</v>
      </c>
      <c r="AN50" s="0" t="n">
        <v>10000</v>
      </c>
      <c r="AO50" s="0" t="n">
        <v>0.025</v>
      </c>
      <c r="AP50" s="0" t="n">
        <v>7500</v>
      </c>
      <c r="AQ50" s="0" t="n">
        <v>10000</v>
      </c>
      <c r="AR50" s="0" t="n">
        <v>0.025</v>
      </c>
      <c r="AS50" s="0" t="n">
        <v>7750</v>
      </c>
      <c r="AT50" s="0" t="n">
        <v>10000</v>
      </c>
      <c r="AU50" s="0" t="n">
        <v>0.025</v>
      </c>
      <c r="AV50" s="0" t="n">
        <v>7500</v>
      </c>
      <c r="AW50" s="0" t="n">
        <v>10000</v>
      </c>
      <c r="AX50" s="0" t="n">
        <v>0.025</v>
      </c>
      <c r="AY50" s="0" t="n">
        <v>7750</v>
      </c>
      <c r="AZ50" s="0" t="n">
        <v>0</v>
      </c>
      <c r="BA50" s="0" t="n">
        <v>0</v>
      </c>
      <c r="BB50" s="0" t="n">
        <v>0</v>
      </c>
      <c r="BC50" s="0" t="n">
        <v>0</v>
      </c>
      <c r="BD50" s="0" t="n">
        <v>0</v>
      </c>
      <c r="BE50" s="0" t="n">
        <v>0</v>
      </c>
      <c r="BF50" s="0" t="n">
        <v>0</v>
      </c>
      <c r="BG50" s="0" t="n">
        <v>0</v>
      </c>
      <c r="BH50" s="0" t="n">
        <v>0</v>
      </c>
      <c r="BI50" s="0" t="n">
        <v>0</v>
      </c>
      <c r="BJ50" s="0" t="n">
        <v>0</v>
      </c>
      <c r="BK50" s="0" t="n">
        <v>0</v>
      </c>
      <c r="BL50" s="0" t="n">
        <v>0</v>
      </c>
      <c r="BM50" s="0" t="n">
        <v>0</v>
      </c>
      <c r="BN50" s="0" t="n">
        <v>0</v>
      </c>
      <c r="BO50" s="0" t="n">
        <v>0</v>
      </c>
      <c r="BP50" s="0" t="n">
        <v>0</v>
      </c>
      <c r="BQ50" s="0" t="n">
        <v>0</v>
      </c>
      <c r="BR50" s="0" t="n">
        <v>0</v>
      </c>
      <c r="BS50" s="0" t="n">
        <v>0</v>
      </c>
      <c r="BT50" s="0" t="n">
        <v>0</v>
      </c>
      <c r="BU50" s="0" t="n">
        <v>0</v>
      </c>
      <c r="BV50" s="0" t="n">
        <v>0</v>
      </c>
      <c r="BW50" s="0" t="n">
        <v>0</v>
      </c>
      <c r="BX50" s="0" t="n">
        <v>0</v>
      </c>
      <c r="BY50" s="0" t="n">
        <v>0</v>
      </c>
      <c r="BZ50" s="0" t="n">
        <v>0</v>
      </c>
      <c r="CA50" s="0" t="n">
        <v>0</v>
      </c>
      <c r="CB50" s="0" t="n">
        <v>0</v>
      </c>
      <c r="CC50" s="0" t="n">
        <v>0</v>
      </c>
      <c r="CD50" s="0" t="n">
        <v>0</v>
      </c>
      <c r="CE50" s="0" t="n">
        <v>0</v>
      </c>
      <c r="CF50" s="0" t="n">
        <v>0</v>
      </c>
      <c r="CG50" s="0" t="n">
        <v>0</v>
      </c>
      <c r="CH50" s="0" t="n">
        <v>0</v>
      </c>
      <c r="CI50" s="0" t="n">
        <v>0</v>
      </c>
      <c r="CJ50" s="0" t="n">
        <v>0</v>
      </c>
      <c r="CK50" s="0" t="n">
        <v>0</v>
      </c>
      <c r="CL50" s="0" t="n">
        <v>0</v>
      </c>
      <c r="CM50" s="0" t="n">
        <v>0</v>
      </c>
      <c r="CN50" s="0" t="n">
        <v>0</v>
      </c>
      <c r="CO50" s="0" t="n">
        <v>0</v>
      </c>
      <c r="CP50" s="0" t="n">
        <v>0</v>
      </c>
      <c r="CQ50" s="0" t="n">
        <v>0</v>
      </c>
      <c r="CR50" s="0" t="n">
        <v>0</v>
      </c>
      <c r="CS50" s="0" t="n">
        <v>0</v>
      </c>
      <c r="CT50" s="0" t="n">
        <v>0</v>
      </c>
      <c r="CU50" s="0" t="n">
        <v>0</v>
      </c>
      <c r="CV50" s="0" t="n">
        <v>0</v>
      </c>
      <c r="CW50" s="0" t="n">
        <v>0</v>
      </c>
      <c r="CX50" s="0" t="n">
        <v>0</v>
      </c>
      <c r="CY50" s="0" t="n">
        <v>0</v>
      </c>
      <c r="CZ50" s="0" t="n">
        <v>0</v>
      </c>
      <c r="DA50" s="0" t="n">
        <v>0</v>
      </c>
      <c r="DB50" s="0" t="n">
        <v>0</v>
      </c>
      <c r="DC50" s="0" t="n">
        <v>0</v>
      </c>
      <c r="DD50" s="0" t="n">
        <v>0</v>
      </c>
      <c r="DE50" s="0" t="n">
        <v>0</v>
      </c>
      <c r="DF50" s="0" t="n">
        <v>0</v>
      </c>
      <c r="DG50" s="0" t="n">
        <v>0</v>
      </c>
      <c r="DH50" s="0" t="n">
        <v>0</v>
      </c>
      <c r="DI50" s="0" t="n">
        <v>0</v>
      </c>
      <c r="DJ50" s="0" t="n">
        <v>0</v>
      </c>
      <c r="DK50" s="0" t="n">
        <v>0</v>
      </c>
      <c r="DL50" s="0" t="n">
        <v>0</v>
      </c>
      <c r="DM50" s="0" t="n">
        <v>0</v>
      </c>
      <c r="DN50" s="0" t="n">
        <v>0</v>
      </c>
      <c r="DO50" s="0" t="n">
        <v>0</v>
      </c>
      <c r="DP50" s="0" t="n">
        <v>0</v>
      </c>
      <c r="DQ50" s="0" t="n">
        <v>0</v>
      </c>
      <c r="DR50" s="0" t="n">
        <v>0</v>
      </c>
      <c r="DS50" s="0" t="n">
        <v>0</v>
      </c>
    </row>
    <row r="51" customFormat="false" ht="12.75" hidden="false" customHeight="false" outlineLevel="0" collapsed="false">
      <c r="A51" s="0" t="s">
        <v>13</v>
      </c>
      <c r="B51" s="0" t="s">
        <v>14</v>
      </c>
      <c r="C51" s="0" t="s">
        <v>14</v>
      </c>
      <c r="D51" s="0" t="n">
        <v>500515</v>
      </c>
      <c r="E51" s="0" t="n">
        <v>58646</v>
      </c>
      <c r="F51" s="0" t="s">
        <v>55</v>
      </c>
      <c r="G51" s="0" t="n">
        <v>27161</v>
      </c>
      <c r="H51" s="0" t="s">
        <v>15</v>
      </c>
      <c r="I51" s="0" t="s">
        <v>16</v>
      </c>
      <c r="J51" s="27" t="n">
        <v>36617</v>
      </c>
      <c r="K51" s="27" t="n">
        <v>37711</v>
      </c>
      <c r="L51" s="0" t="n">
        <v>11200</v>
      </c>
      <c r="M51" s="0" t="n">
        <v>0.025</v>
      </c>
      <c r="N51" s="0" t="n">
        <v>0</v>
      </c>
      <c r="O51" s="0" t="n">
        <v>0</v>
      </c>
      <c r="P51" s="0" t="n">
        <v>0</v>
      </c>
      <c r="Q51" s="0" t="n">
        <v>0.025</v>
      </c>
      <c r="R51" s="0" t="n">
        <v>8680</v>
      </c>
      <c r="S51" s="0" t="n">
        <v>11200</v>
      </c>
      <c r="T51" s="0" t="n">
        <v>0.025</v>
      </c>
      <c r="U51" s="0" t="n">
        <v>7840</v>
      </c>
      <c r="V51" s="0" t="n">
        <v>11200</v>
      </c>
      <c r="W51" s="0" t="n">
        <v>0.025</v>
      </c>
      <c r="X51" s="0" t="n">
        <v>8680</v>
      </c>
      <c r="Y51" s="0" t="n">
        <v>11200</v>
      </c>
      <c r="Z51" s="0" t="n">
        <v>0.025</v>
      </c>
      <c r="AA51" s="0" t="n">
        <v>8400</v>
      </c>
      <c r="AB51" s="0" t="n">
        <v>11200</v>
      </c>
      <c r="AC51" s="0" t="n">
        <v>0.025</v>
      </c>
      <c r="AD51" s="0" t="n">
        <v>8680</v>
      </c>
      <c r="AE51" s="0" t="n">
        <v>11200</v>
      </c>
      <c r="AF51" s="0" t="n">
        <v>0.025</v>
      </c>
      <c r="AG51" s="0" t="n">
        <v>8400</v>
      </c>
      <c r="AH51" s="0" t="n">
        <v>11200</v>
      </c>
      <c r="AI51" s="0" t="n">
        <v>0.025</v>
      </c>
      <c r="AJ51" s="0" t="n">
        <v>8680</v>
      </c>
      <c r="AK51" s="0" t="n">
        <v>11200</v>
      </c>
      <c r="AL51" s="0" t="n">
        <v>0.025</v>
      </c>
      <c r="AM51" s="0" t="n">
        <v>8680</v>
      </c>
      <c r="AN51" s="0" t="n">
        <v>11200</v>
      </c>
      <c r="AO51" s="0" t="n">
        <v>0.025</v>
      </c>
      <c r="AP51" s="0" t="n">
        <v>8400</v>
      </c>
      <c r="AQ51" s="0" t="n">
        <v>11200</v>
      </c>
      <c r="AR51" s="0" t="n">
        <v>0.025</v>
      </c>
      <c r="AS51" s="0" t="n">
        <v>8680</v>
      </c>
      <c r="AT51" s="0" t="n">
        <v>11200</v>
      </c>
      <c r="AU51" s="0" t="n">
        <v>0.025</v>
      </c>
      <c r="AV51" s="0" t="n">
        <v>8400</v>
      </c>
      <c r="AW51" s="0" t="n">
        <v>11200</v>
      </c>
      <c r="AX51" s="0" t="n">
        <v>0.025</v>
      </c>
      <c r="AY51" s="0" t="n">
        <v>8680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0" t="n">
        <v>0</v>
      </c>
      <c r="BM51" s="0" t="n">
        <v>0</v>
      </c>
      <c r="BN51" s="0" t="n">
        <v>0</v>
      </c>
      <c r="BO51" s="0" t="n">
        <v>0</v>
      </c>
      <c r="BP51" s="0" t="n">
        <v>0</v>
      </c>
      <c r="BQ51" s="0" t="n">
        <v>0</v>
      </c>
      <c r="BR51" s="0" t="n">
        <v>0</v>
      </c>
      <c r="BS51" s="0" t="n">
        <v>0</v>
      </c>
      <c r="BT51" s="0" t="n">
        <v>0</v>
      </c>
      <c r="BU51" s="0" t="n">
        <v>0</v>
      </c>
      <c r="BV51" s="0" t="n">
        <v>0</v>
      </c>
      <c r="BW51" s="0" t="n">
        <v>0</v>
      </c>
      <c r="BX51" s="0" t="n">
        <v>0</v>
      </c>
      <c r="BY51" s="0" t="n">
        <v>0</v>
      </c>
      <c r="BZ51" s="0" t="n">
        <v>0</v>
      </c>
      <c r="CA51" s="0" t="n">
        <v>0</v>
      </c>
      <c r="CB51" s="0" t="n">
        <v>0</v>
      </c>
      <c r="CC51" s="0" t="n">
        <v>0</v>
      </c>
      <c r="CD51" s="0" t="n">
        <v>0</v>
      </c>
      <c r="CE51" s="0" t="n">
        <v>0</v>
      </c>
      <c r="CF51" s="0" t="n">
        <v>0</v>
      </c>
      <c r="CG51" s="0" t="n">
        <v>0</v>
      </c>
      <c r="CH51" s="0" t="n">
        <v>0</v>
      </c>
      <c r="CI51" s="0" t="n">
        <v>0</v>
      </c>
      <c r="CJ51" s="0" t="n">
        <v>0</v>
      </c>
      <c r="CK51" s="0" t="n">
        <v>0</v>
      </c>
      <c r="CL51" s="0" t="n">
        <v>0</v>
      </c>
      <c r="CM51" s="0" t="n">
        <v>0</v>
      </c>
      <c r="CN51" s="0" t="n">
        <v>0</v>
      </c>
      <c r="CO51" s="0" t="n">
        <v>0</v>
      </c>
      <c r="CP51" s="0" t="n">
        <v>0</v>
      </c>
      <c r="CQ51" s="0" t="n">
        <v>0</v>
      </c>
      <c r="CR51" s="0" t="n">
        <v>0</v>
      </c>
      <c r="CS51" s="0" t="n">
        <v>0</v>
      </c>
      <c r="CT51" s="0" t="n">
        <v>0</v>
      </c>
      <c r="CU51" s="0" t="n">
        <v>0</v>
      </c>
      <c r="CV51" s="0" t="n">
        <v>0</v>
      </c>
      <c r="CW51" s="0" t="n">
        <v>0</v>
      </c>
      <c r="CX51" s="0" t="n">
        <v>0</v>
      </c>
      <c r="CY51" s="0" t="n">
        <v>0</v>
      </c>
      <c r="CZ51" s="0" t="n">
        <v>0</v>
      </c>
      <c r="DA51" s="0" t="n">
        <v>0</v>
      </c>
      <c r="DB51" s="0" t="n">
        <v>0</v>
      </c>
      <c r="DC51" s="0" t="n">
        <v>0</v>
      </c>
      <c r="DD51" s="0" t="n">
        <v>0</v>
      </c>
      <c r="DE51" s="0" t="n">
        <v>0</v>
      </c>
      <c r="DF51" s="0" t="n">
        <v>0</v>
      </c>
      <c r="DG51" s="0" t="n">
        <v>0</v>
      </c>
      <c r="DH51" s="0" t="n">
        <v>0</v>
      </c>
      <c r="DI51" s="0" t="n">
        <v>0</v>
      </c>
      <c r="DJ51" s="0" t="n">
        <v>0</v>
      </c>
      <c r="DK51" s="0" t="n">
        <v>0</v>
      </c>
      <c r="DL51" s="0" t="n">
        <v>0</v>
      </c>
      <c r="DM51" s="0" t="n">
        <v>0</v>
      </c>
      <c r="DN51" s="0" t="n">
        <v>0</v>
      </c>
      <c r="DO51" s="0" t="n">
        <v>0</v>
      </c>
      <c r="DP51" s="0" t="n">
        <v>0</v>
      </c>
      <c r="DQ51" s="0" t="n">
        <v>0</v>
      </c>
      <c r="DR51" s="0" t="n">
        <v>0</v>
      </c>
      <c r="DS51" s="0" t="n">
        <v>0</v>
      </c>
    </row>
    <row r="52" customFormat="false" ht="12.75" hidden="false" customHeight="false" outlineLevel="0" collapsed="false">
      <c r="A52" s="0" t="s">
        <v>13</v>
      </c>
      <c r="B52" s="0" t="s">
        <v>14</v>
      </c>
      <c r="C52" s="0" t="s">
        <v>14</v>
      </c>
      <c r="D52" s="0" t="n">
        <v>500515</v>
      </c>
      <c r="E52" s="0" t="n">
        <v>58647</v>
      </c>
      <c r="F52" s="0" t="s">
        <v>55</v>
      </c>
      <c r="G52" s="0" t="n">
        <v>27161</v>
      </c>
      <c r="H52" s="0" t="s">
        <v>15</v>
      </c>
      <c r="I52" s="0" t="s">
        <v>16</v>
      </c>
      <c r="J52" s="27" t="n">
        <v>36617</v>
      </c>
      <c r="K52" s="27" t="n">
        <v>37711</v>
      </c>
      <c r="L52" s="0" t="n">
        <v>11200</v>
      </c>
      <c r="M52" s="0" t="n">
        <v>0.025</v>
      </c>
      <c r="N52" s="0" t="n">
        <v>0</v>
      </c>
      <c r="O52" s="0" t="n">
        <v>0</v>
      </c>
      <c r="P52" s="0" t="n">
        <v>0</v>
      </c>
      <c r="Q52" s="0" t="n">
        <v>0.025</v>
      </c>
      <c r="R52" s="0" t="n">
        <v>8680</v>
      </c>
      <c r="S52" s="0" t="n">
        <v>11200</v>
      </c>
      <c r="T52" s="0" t="n">
        <v>0.025</v>
      </c>
      <c r="U52" s="0" t="n">
        <v>7840</v>
      </c>
      <c r="V52" s="0" t="n">
        <v>11200</v>
      </c>
      <c r="W52" s="0" t="n">
        <v>0.025</v>
      </c>
      <c r="X52" s="0" t="n">
        <v>8680</v>
      </c>
      <c r="Y52" s="0" t="n">
        <v>11200</v>
      </c>
      <c r="Z52" s="0" t="n">
        <v>0.025</v>
      </c>
      <c r="AA52" s="0" t="n">
        <v>8400</v>
      </c>
      <c r="AB52" s="0" t="n">
        <v>11200</v>
      </c>
      <c r="AC52" s="0" t="n">
        <v>0.025</v>
      </c>
      <c r="AD52" s="0" t="n">
        <v>8680</v>
      </c>
      <c r="AE52" s="0" t="n">
        <v>11200</v>
      </c>
      <c r="AF52" s="0" t="n">
        <v>0.025</v>
      </c>
      <c r="AG52" s="0" t="n">
        <v>8400</v>
      </c>
      <c r="AH52" s="0" t="n">
        <v>11200</v>
      </c>
      <c r="AI52" s="0" t="n">
        <v>0.025</v>
      </c>
      <c r="AJ52" s="0" t="n">
        <v>8680</v>
      </c>
      <c r="AK52" s="0" t="n">
        <v>11200</v>
      </c>
      <c r="AL52" s="0" t="n">
        <v>0.025</v>
      </c>
      <c r="AM52" s="0" t="n">
        <v>8680</v>
      </c>
      <c r="AN52" s="0" t="n">
        <v>11200</v>
      </c>
      <c r="AO52" s="0" t="n">
        <v>0.025</v>
      </c>
      <c r="AP52" s="0" t="n">
        <v>8400</v>
      </c>
      <c r="AQ52" s="0" t="n">
        <v>11200</v>
      </c>
      <c r="AR52" s="0" t="n">
        <v>0.025</v>
      </c>
      <c r="AS52" s="0" t="n">
        <v>8680</v>
      </c>
      <c r="AT52" s="0" t="n">
        <v>11200</v>
      </c>
      <c r="AU52" s="0" t="n">
        <v>0.025</v>
      </c>
      <c r="AV52" s="0" t="n">
        <v>8400</v>
      </c>
      <c r="AW52" s="0" t="n">
        <v>11200</v>
      </c>
      <c r="AX52" s="0" t="n">
        <v>0.025</v>
      </c>
      <c r="AY52" s="0" t="n">
        <v>8680</v>
      </c>
      <c r="AZ52" s="0" t="n">
        <v>0</v>
      </c>
      <c r="BA52" s="0" t="n">
        <v>0</v>
      </c>
      <c r="BB52" s="0" t="n">
        <v>0</v>
      </c>
      <c r="BC52" s="0" t="n">
        <v>0</v>
      </c>
      <c r="BD52" s="0" t="n">
        <v>0</v>
      </c>
      <c r="BE52" s="0" t="n">
        <v>0</v>
      </c>
      <c r="BF52" s="0" t="n">
        <v>0</v>
      </c>
      <c r="BG52" s="0" t="n">
        <v>0</v>
      </c>
      <c r="BH52" s="0" t="n">
        <v>0</v>
      </c>
      <c r="BI52" s="0" t="n">
        <v>0</v>
      </c>
      <c r="BJ52" s="0" t="n">
        <v>0</v>
      </c>
      <c r="BK52" s="0" t="n">
        <v>0</v>
      </c>
      <c r="BL52" s="0" t="n">
        <v>0</v>
      </c>
      <c r="BM52" s="0" t="n">
        <v>0</v>
      </c>
      <c r="BN52" s="0" t="n">
        <v>0</v>
      </c>
      <c r="BO52" s="0" t="n">
        <v>0</v>
      </c>
      <c r="BP52" s="0" t="n">
        <v>0</v>
      </c>
      <c r="BQ52" s="0" t="n">
        <v>0</v>
      </c>
      <c r="BR52" s="0" t="n">
        <v>0</v>
      </c>
      <c r="BS52" s="0" t="n">
        <v>0</v>
      </c>
      <c r="BT52" s="0" t="n">
        <v>0</v>
      </c>
      <c r="BU52" s="0" t="n">
        <v>0</v>
      </c>
      <c r="BV52" s="0" t="n">
        <v>0</v>
      </c>
      <c r="BW52" s="0" t="n">
        <v>0</v>
      </c>
      <c r="BX52" s="0" t="n">
        <v>0</v>
      </c>
      <c r="BY52" s="0" t="n">
        <v>0</v>
      </c>
      <c r="BZ52" s="0" t="n">
        <v>0</v>
      </c>
      <c r="CA52" s="0" t="n">
        <v>0</v>
      </c>
      <c r="CB52" s="0" t="n">
        <v>0</v>
      </c>
      <c r="CC52" s="0" t="n">
        <v>0</v>
      </c>
      <c r="CD52" s="0" t="n">
        <v>0</v>
      </c>
      <c r="CE52" s="0" t="n">
        <v>0</v>
      </c>
      <c r="CF52" s="0" t="n">
        <v>0</v>
      </c>
      <c r="CG52" s="0" t="n">
        <v>0</v>
      </c>
      <c r="CH52" s="0" t="n">
        <v>0</v>
      </c>
      <c r="CI52" s="0" t="n">
        <v>0</v>
      </c>
      <c r="CJ52" s="0" t="n">
        <v>0</v>
      </c>
      <c r="CK52" s="0" t="n">
        <v>0</v>
      </c>
      <c r="CL52" s="0" t="n">
        <v>0</v>
      </c>
      <c r="CM52" s="0" t="n">
        <v>0</v>
      </c>
      <c r="CN52" s="0" t="n">
        <v>0</v>
      </c>
      <c r="CO52" s="0" t="n">
        <v>0</v>
      </c>
      <c r="CP52" s="0" t="n">
        <v>0</v>
      </c>
      <c r="CQ52" s="0" t="n">
        <v>0</v>
      </c>
      <c r="CR52" s="0" t="n">
        <v>0</v>
      </c>
      <c r="CS52" s="0" t="n">
        <v>0</v>
      </c>
      <c r="CT52" s="0" t="n">
        <v>0</v>
      </c>
      <c r="CU52" s="0" t="n">
        <v>0</v>
      </c>
      <c r="CV52" s="0" t="n">
        <v>0</v>
      </c>
      <c r="CW52" s="0" t="n">
        <v>0</v>
      </c>
      <c r="CX52" s="0" t="n">
        <v>0</v>
      </c>
      <c r="CY52" s="0" t="n">
        <v>0</v>
      </c>
      <c r="CZ52" s="0" t="n">
        <v>0</v>
      </c>
      <c r="DA52" s="0" t="n">
        <v>0</v>
      </c>
      <c r="DB52" s="0" t="n">
        <v>0</v>
      </c>
      <c r="DC52" s="0" t="n">
        <v>0</v>
      </c>
      <c r="DD52" s="0" t="n">
        <v>0</v>
      </c>
      <c r="DE52" s="0" t="n">
        <v>0</v>
      </c>
      <c r="DF52" s="0" t="n">
        <v>0</v>
      </c>
      <c r="DG52" s="0" t="n">
        <v>0</v>
      </c>
      <c r="DH52" s="0" t="n">
        <v>0</v>
      </c>
      <c r="DI52" s="0" t="n">
        <v>0</v>
      </c>
      <c r="DJ52" s="0" t="n">
        <v>0</v>
      </c>
      <c r="DK52" s="0" t="n">
        <v>0</v>
      </c>
      <c r="DL52" s="0" t="n">
        <v>0</v>
      </c>
      <c r="DM52" s="0" t="n">
        <v>0</v>
      </c>
      <c r="DN52" s="0" t="n">
        <v>0</v>
      </c>
      <c r="DO52" s="0" t="n">
        <v>0</v>
      </c>
      <c r="DP52" s="0" t="n">
        <v>0</v>
      </c>
      <c r="DQ52" s="0" t="n">
        <v>0</v>
      </c>
      <c r="DR52" s="0" t="n">
        <v>0</v>
      </c>
      <c r="DS52" s="0" t="n">
        <v>0</v>
      </c>
    </row>
    <row r="53" customFormat="false" ht="12.75" hidden="false" customHeight="false" outlineLevel="0" collapsed="false">
      <c r="A53" s="0" t="s">
        <v>13</v>
      </c>
      <c r="B53" s="0" t="s">
        <v>14</v>
      </c>
      <c r="C53" s="0" t="s">
        <v>14</v>
      </c>
      <c r="D53" s="0" t="n">
        <v>500515</v>
      </c>
      <c r="E53" s="0" t="n">
        <v>58649</v>
      </c>
      <c r="F53" s="0" t="s">
        <v>55</v>
      </c>
      <c r="G53" s="0" t="n">
        <v>27161</v>
      </c>
      <c r="H53" s="0" t="s">
        <v>15</v>
      </c>
      <c r="I53" s="0" t="s">
        <v>16</v>
      </c>
      <c r="J53" s="27" t="n">
        <v>36617</v>
      </c>
      <c r="K53" s="27" t="n">
        <v>37711</v>
      </c>
      <c r="L53" s="0" t="n">
        <v>11200</v>
      </c>
      <c r="M53" s="0" t="n">
        <v>0.025</v>
      </c>
      <c r="N53" s="0" t="n">
        <v>0</v>
      </c>
      <c r="O53" s="0" t="n">
        <v>0</v>
      </c>
      <c r="P53" s="0" t="n">
        <v>0</v>
      </c>
      <c r="Q53" s="0" t="n">
        <v>0.025</v>
      </c>
      <c r="R53" s="0" t="n">
        <v>8680</v>
      </c>
      <c r="S53" s="0" t="n">
        <v>11200</v>
      </c>
      <c r="T53" s="0" t="n">
        <v>0.025</v>
      </c>
      <c r="U53" s="0" t="n">
        <v>7840</v>
      </c>
      <c r="V53" s="0" t="n">
        <v>11200</v>
      </c>
      <c r="W53" s="0" t="n">
        <v>0.025</v>
      </c>
      <c r="X53" s="0" t="n">
        <v>8680</v>
      </c>
      <c r="Y53" s="0" t="n">
        <v>11200</v>
      </c>
      <c r="Z53" s="0" t="n">
        <v>0.025</v>
      </c>
      <c r="AA53" s="0" t="n">
        <v>8400</v>
      </c>
      <c r="AB53" s="0" t="n">
        <v>11200</v>
      </c>
      <c r="AC53" s="0" t="n">
        <v>0.025</v>
      </c>
      <c r="AD53" s="0" t="n">
        <v>8680</v>
      </c>
      <c r="AE53" s="0" t="n">
        <v>11200</v>
      </c>
      <c r="AF53" s="0" t="n">
        <v>0.025</v>
      </c>
      <c r="AG53" s="0" t="n">
        <v>8400</v>
      </c>
      <c r="AH53" s="0" t="n">
        <v>11200</v>
      </c>
      <c r="AI53" s="0" t="n">
        <v>0.025</v>
      </c>
      <c r="AJ53" s="0" t="n">
        <v>8680</v>
      </c>
      <c r="AK53" s="0" t="n">
        <v>11200</v>
      </c>
      <c r="AL53" s="0" t="n">
        <v>0.025</v>
      </c>
      <c r="AM53" s="0" t="n">
        <v>8680</v>
      </c>
      <c r="AN53" s="0" t="n">
        <v>11200</v>
      </c>
      <c r="AO53" s="0" t="n">
        <v>0.025</v>
      </c>
      <c r="AP53" s="0" t="n">
        <v>8400</v>
      </c>
      <c r="AQ53" s="0" t="n">
        <v>11200</v>
      </c>
      <c r="AR53" s="0" t="n">
        <v>0.025</v>
      </c>
      <c r="AS53" s="0" t="n">
        <v>8680</v>
      </c>
      <c r="AT53" s="0" t="n">
        <v>11200</v>
      </c>
      <c r="AU53" s="0" t="n">
        <v>0.025</v>
      </c>
      <c r="AV53" s="0" t="n">
        <v>8400</v>
      </c>
      <c r="AW53" s="0" t="n">
        <v>11200</v>
      </c>
      <c r="AX53" s="0" t="n">
        <v>0.025</v>
      </c>
      <c r="AY53" s="0" t="n">
        <v>8680</v>
      </c>
      <c r="AZ53" s="0" t="n">
        <v>0</v>
      </c>
      <c r="BA53" s="0" t="n">
        <v>0</v>
      </c>
      <c r="BB53" s="0" t="n">
        <v>0</v>
      </c>
      <c r="BC53" s="0" t="n">
        <v>0</v>
      </c>
      <c r="BD53" s="0" t="n">
        <v>0</v>
      </c>
      <c r="BE53" s="0" t="n">
        <v>0</v>
      </c>
      <c r="BF53" s="0" t="n">
        <v>0</v>
      </c>
      <c r="BG53" s="0" t="n">
        <v>0</v>
      </c>
      <c r="BH53" s="0" t="n">
        <v>0</v>
      </c>
      <c r="BI53" s="0" t="n">
        <v>0</v>
      </c>
      <c r="BJ53" s="0" t="n">
        <v>0</v>
      </c>
      <c r="BK53" s="0" t="n">
        <v>0</v>
      </c>
      <c r="BL53" s="0" t="n">
        <v>0</v>
      </c>
      <c r="BM53" s="0" t="n">
        <v>0</v>
      </c>
      <c r="BN53" s="0" t="n">
        <v>0</v>
      </c>
      <c r="BO53" s="0" t="n">
        <v>0</v>
      </c>
      <c r="BP53" s="0" t="n">
        <v>0</v>
      </c>
      <c r="BQ53" s="0" t="n">
        <v>0</v>
      </c>
      <c r="BR53" s="0" t="n">
        <v>0</v>
      </c>
      <c r="BS53" s="0" t="n">
        <v>0</v>
      </c>
      <c r="BT53" s="0" t="n">
        <v>0</v>
      </c>
      <c r="BU53" s="0" t="n">
        <v>0</v>
      </c>
      <c r="BV53" s="0" t="n">
        <v>0</v>
      </c>
      <c r="BW53" s="0" t="n">
        <v>0</v>
      </c>
      <c r="BX53" s="0" t="n">
        <v>0</v>
      </c>
      <c r="BY53" s="0" t="n">
        <v>0</v>
      </c>
      <c r="BZ53" s="0" t="n">
        <v>0</v>
      </c>
      <c r="CA53" s="0" t="n">
        <v>0</v>
      </c>
      <c r="CB53" s="0" t="n">
        <v>0</v>
      </c>
      <c r="CC53" s="0" t="n">
        <v>0</v>
      </c>
      <c r="CD53" s="0" t="n">
        <v>0</v>
      </c>
      <c r="CE53" s="0" t="n">
        <v>0</v>
      </c>
      <c r="CF53" s="0" t="n">
        <v>0</v>
      </c>
      <c r="CG53" s="0" t="n">
        <v>0</v>
      </c>
      <c r="CH53" s="0" t="n">
        <v>0</v>
      </c>
      <c r="CI53" s="0" t="n">
        <v>0</v>
      </c>
      <c r="CJ53" s="0" t="n">
        <v>0</v>
      </c>
      <c r="CK53" s="0" t="n">
        <v>0</v>
      </c>
      <c r="CL53" s="0" t="n">
        <v>0</v>
      </c>
      <c r="CM53" s="0" t="n">
        <v>0</v>
      </c>
      <c r="CN53" s="0" t="n">
        <v>0</v>
      </c>
      <c r="CO53" s="0" t="n">
        <v>0</v>
      </c>
      <c r="CP53" s="0" t="n">
        <v>0</v>
      </c>
      <c r="CQ53" s="0" t="n">
        <v>0</v>
      </c>
      <c r="CR53" s="0" t="n">
        <v>0</v>
      </c>
      <c r="CS53" s="0" t="n">
        <v>0</v>
      </c>
      <c r="CT53" s="0" t="n">
        <v>0</v>
      </c>
      <c r="CU53" s="0" t="n">
        <v>0</v>
      </c>
      <c r="CV53" s="0" t="n">
        <v>0</v>
      </c>
      <c r="CW53" s="0" t="n">
        <v>0</v>
      </c>
      <c r="CX53" s="0" t="n">
        <v>0</v>
      </c>
      <c r="CY53" s="0" t="n">
        <v>0</v>
      </c>
      <c r="CZ53" s="0" t="n">
        <v>0</v>
      </c>
      <c r="DA53" s="0" t="n">
        <v>0</v>
      </c>
      <c r="DB53" s="0" t="n">
        <v>0</v>
      </c>
      <c r="DC53" s="0" t="n">
        <v>0</v>
      </c>
      <c r="DD53" s="0" t="n">
        <v>0</v>
      </c>
      <c r="DE53" s="0" t="n">
        <v>0</v>
      </c>
      <c r="DF53" s="0" t="n">
        <v>0</v>
      </c>
      <c r="DG53" s="0" t="n">
        <v>0</v>
      </c>
      <c r="DH53" s="0" t="n">
        <v>0</v>
      </c>
      <c r="DI53" s="0" t="n">
        <v>0</v>
      </c>
      <c r="DJ53" s="0" t="n">
        <v>0</v>
      </c>
      <c r="DK53" s="0" t="n">
        <v>0</v>
      </c>
      <c r="DL53" s="0" t="n">
        <v>0</v>
      </c>
      <c r="DM53" s="0" t="n">
        <v>0</v>
      </c>
      <c r="DN53" s="0" t="n">
        <v>0</v>
      </c>
      <c r="DO53" s="0" t="n">
        <v>0</v>
      </c>
      <c r="DP53" s="0" t="n">
        <v>0</v>
      </c>
      <c r="DQ53" s="0" t="n">
        <v>0</v>
      </c>
      <c r="DR53" s="0" t="n">
        <v>0</v>
      </c>
      <c r="DS53" s="0" t="n">
        <v>0</v>
      </c>
    </row>
    <row r="54" customFormat="false" ht="12.75" hidden="false" customHeight="false" outlineLevel="0" collapsed="false">
      <c r="A54" s="0" t="s">
        <v>13</v>
      </c>
      <c r="B54" s="0" t="s">
        <v>14</v>
      </c>
      <c r="C54" s="0" t="s">
        <v>14</v>
      </c>
      <c r="D54" s="0" t="n">
        <v>500515</v>
      </c>
      <c r="E54" s="0" t="n">
        <v>60921</v>
      </c>
      <c r="F54" s="0" t="s">
        <v>55</v>
      </c>
      <c r="G54" s="0" t="n">
        <v>27161</v>
      </c>
      <c r="H54" s="0" t="s">
        <v>15</v>
      </c>
      <c r="I54" s="0" t="s">
        <v>16</v>
      </c>
      <c r="J54" s="27" t="n">
        <v>36617</v>
      </c>
      <c r="K54" s="27" t="n">
        <v>37711</v>
      </c>
      <c r="L54" s="0" t="n">
        <v>11200</v>
      </c>
      <c r="M54" s="0" t="n">
        <v>0.025</v>
      </c>
      <c r="N54" s="0" t="n">
        <v>0</v>
      </c>
      <c r="O54" s="0" t="n">
        <v>0</v>
      </c>
      <c r="P54" s="0" t="n">
        <v>0</v>
      </c>
      <c r="Q54" s="0" t="n">
        <v>0.025</v>
      </c>
      <c r="R54" s="0" t="n">
        <v>8680</v>
      </c>
      <c r="S54" s="0" t="n">
        <v>11200</v>
      </c>
      <c r="T54" s="0" t="n">
        <v>0.025</v>
      </c>
      <c r="U54" s="0" t="n">
        <v>7840</v>
      </c>
      <c r="V54" s="0" t="n">
        <v>11200</v>
      </c>
      <c r="W54" s="0" t="n">
        <v>0.025</v>
      </c>
      <c r="X54" s="0" t="n">
        <v>8680</v>
      </c>
      <c r="Y54" s="0" t="n">
        <v>11200</v>
      </c>
      <c r="Z54" s="0" t="n">
        <v>0.025</v>
      </c>
      <c r="AA54" s="0" t="n">
        <v>8400</v>
      </c>
      <c r="AB54" s="0" t="n">
        <v>11200</v>
      </c>
      <c r="AC54" s="0" t="n">
        <v>0.025</v>
      </c>
      <c r="AD54" s="0" t="n">
        <v>8680</v>
      </c>
      <c r="AE54" s="0" t="n">
        <v>11200</v>
      </c>
      <c r="AF54" s="0" t="n">
        <v>0.025</v>
      </c>
      <c r="AG54" s="0" t="n">
        <v>8400</v>
      </c>
      <c r="AH54" s="0" t="n">
        <v>11200</v>
      </c>
      <c r="AI54" s="0" t="n">
        <v>0.025</v>
      </c>
      <c r="AJ54" s="0" t="n">
        <v>8680</v>
      </c>
      <c r="AK54" s="0" t="n">
        <v>11200</v>
      </c>
      <c r="AL54" s="0" t="n">
        <v>0.025</v>
      </c>
      <c r="AM54" s="0" t="n">
        <v>8680</v>
      </c>
      <c r="AN54" s="0" t="n">
        <v>11200</v>
      </c>
      <c r="AO54" s="0" t="n">
        <v>0.025</v>
      </c>
      <c r="AP54" s="0" t="n">
        <v>8400</v>
      </c>
      <c r="AQ54" s="0" t="n">
        <v>11200</v>
      </c>
      <c r="AR54" s="0" t="n">
        <v>0.025</v>
      </c>
      <c r="AS54" s="0" t="n">
        <v>8680</v>
      </c>
      <c r="AT54" s="0" t="n">
        <v>11200</v>
      </c>
      <c r="AU54" s="0" t="n">
        <v>0.025</v>
      </c>
      <c r="AV54" s="0" t="n">
        <v>8400</v>
      </c>
      <c r="AW54" s="0" t="n">
        <v>11200</v>
      </c>
      <c r="AX54" s="0" t="n">
        <v>0.025</v>
      </c>
      <c r="AY54" s="0" t="n">
        <v>8680</v>
      </c>
      <c r="AZ54" s="0" t="n">
        <v>0</v>
      </c>
      <c r="BA54" s="0" t="n">
        <v>0</v>
      </c>
      <c r="BB54" s="0" t="n">
        <v>0</v>
      </c>
      <c r="BC54" s="0" t="n">
        <v>0</v>
      </c>
      <c r="BD54" s="0" t="n">
        <v>0</v>
      </c>
      <c r="BE54" s="0" t="n">
        <v>0</v>
      </c>
      <c r="BF54" s="0" t="n">
        <v>0</v>
      </c>
      <c r="BG54" s="0" t="n">
        <v>0</v>
      </c>
      <c r="BH54" s="0" t="n">
        <v>0</v>
      </c>
      <c r="BI54" s="0" t="n">
        <v>0</v>
      </c>
      <c r="BJ54" s="0" t="n">
        <v>0</v>
      </c>
      <c r="BK54" s="0" t="n">
        <v>0</v>
      </c>
      <c r="BL54" s="0" t="n">
        <v>0</v>
      </c>
      <c r="BM54" s="0" t="n">
        <v>0</v>
      </c>
      <c r="BN54" s="0" t="n">
        <v>0</v>
      </c>
      <c r="BO54" s="0" t="n">
        <v>0</v>
      </c>
      <c r="BP54" s="0" t="n">
        <v>0</v>
      </c>
      <c r="BQ54" s="0" t="n">
        <v>0</v>
      </c>
      <c r="BR54" s="0" t="n">
        <v>0</v>
      </c>
      <c r="BS54" s="0" t="n">
        <v>0</v>
      </c>
      <c r="BT54" s="0" t="n">
        <v>0</v>
      </c>
      <c r="BU54" s="0" t="n">
        <v>0</v>
      </c>
      <c r="BV54" s="0" t="n">
        <v>0</v>
      </c>
      <c r="BW54" s="0" t="n">
        <v>0</v>
      </c>
      <c r="BX54" s="0" t="n">
        <v>0</v>
      </c>
      <c r="BY54" s="0" t="n">
        <v>0</v>
      </c>
      <c r="BZ54" s="0" t="n">
        <v>0</v>
      </c>
      <c r="CA54" s="0" t="n">
        <v>0</v>
      </c>
      <c r="CB54" s="0" t="n">
        <v>0</v>
      </c>
      <c r="CC54" s="0" t="n">
        <v>0</v>
      </c>
      <c r="CD54" s="0" t="n">
        <v>0</v>
      </c>
      <c r="CE54" s="0" t="n">
        <v>0</v>
      </c>
      <c r="CF54" s="0" t="n">
        <v>0</v>
      </c>
      <c r="CG54" s="0" t="n">
        <v>0</v>
      </c>
      <c r="CH54" s="0" t="n">
        <v>0</v>
      </c>
      <c r="CI54" s="0" t="n">
        <v>0</v>
      </c>
      <c r="CJ54" s="0" t="n">
        <v>0</v>
      </c>
      <c r="CK54" s="0" t="n">
        <v>0</v>
      </c>
      <c r="CL54" s="0" t="n">
        <v>0</v>
      </c>
      <c r="CM54" s="0" t="n">
        <v>0</v>
      </c>
      <c r="CN54" s="0" t="n">
        <v>0</v>
      </c>
      <c r="CO54" s="0" t="n">
        <v>0</v>
      </c>
      <c r="CP54" s="0" t="n">
        <v>0</v>
      </c>
      <c r="CQ54" s="0" t="n">
        <v>0</v>
      </c>
      <c r="CR54" s="0" t="n">
        <v>0</v>
      </c>
      <c r="CS54" s="0" t="n">
        <v>0</v>
      </c>
      <c r="CT54" s="0" t="n">
        <v>0</v>
      </c>
      <c r="CU54" s="0" t="n">
        <v>0</v>
      </c>
      <c r="CV54" s="0" t="n">
        <v>0</v>
      </c>
      <c r="CW54" s="0" t="n">
        <v>0</v>
      </c>
      <c r="CX54" s="0" t="n">
        <v>0</v>
      </c>
      <c r="CY54" s="0" t="n">
        <v>0</v>
      </c>
      <c r="CZ54" s="0" t="n">
        <v>0</v>
      </c>
      <c r="DA54" s="0" t="n">
        <v>0</v>
      </c>
      <c r="DB54" s="0" t="n">
        <v>0</v>
      </c>
      <c r="DC54" s="0" t="n">
        <v>0</v>
      </c>
      <c r="DD54" s="0" t="n">
        <v>0</v>
      </c>
      <c r="DE54" s="0" t="n">
        <v>0</v>
      </c>
      <c r="DF54" s="0" t="n">
        <v>0</v>
      </c>
      <c r="DG54" s="0" t="n">
        <v>0</v>
      </c>
      <c r="DH54" s="0" t="n">
        <v>0</v>
      </c>
      <c r="DI54" s="0" t="n">
        <v>0</v>
      </c>
      <c r="DJ54" s="0" t="n">
        <v>0</v>
      </c>
      <c r="DK54" s="0" t="n">
        <v>0</v>
      </c>
      <c r="DL54" s="0" t="n">
        <v>0</v>
      </c>
      <c r="DM54" s="0" t="n">
        <v>0</v>
      </c>
      <c r="DN54" s="0" t="n">
        <v>0</v>
      </c>
      <c r="DO54" s="0" t="n">
        <v>0</v>
      </c>
      <c r="DP54" s="0" t="n">
        <v>0</v>
      </c>
      <c r="DQ54" s="0" t="n">
        <v>0</v>
      </c>
      <c r="DR54" s="0" t="n">
        <v>0</v>
      </c>
      <c r="DS54" s="0" t="n">
        <v>0</v>
      </c>
    </row>
    <row r="55" customFormat="false" ht="12.75" hidden="false" customHeight="false" outlineLevel="0" collapsed="false">
      <c r="A55" s="0" t="s">
        <v>13</v>
      </c>
      <c r="B55" s="0" t="s">
        <v>14</v>
      </c>
      <c r="C55" s="0" t="s">
        <v>14</v>
      </c>
      <c r="D55" s="0" t="n">
        <v>8516</v>
      </c>
      <c r="E55" s="0" t="n">
        <v>58646</v>
      </c>
      <c r="F55" s="0" t="s">
        <v>56</v>
      </c>
      <c r="G55" s="0" t="n">
        <v>27291</v>
      </c>
      <c r="H55" s="0" t="s">
        <v>15</v>
      </c>
      <c r="I55" s="0" t="s">
        <v>16</v>
      </c>
      <c r="J55" s="27" t="n">
        <v>36739</v>
      </c>
      <c r="K55" s="27" t="n">
        <v>37468</v>
      </c>
      <c r="L55" s="0" t="n">
        <v>20000</v>
      </c>
      <c r="M55" s="0" t="n">
        <v>0.025</v>
      </c>
      <c r="N55" s="0" t="n">
        <v>0</v>
      </c>
      <c r="O55" s="0" t="n">
        <v>0</v>
      </c>
      <c r="P55" s="0" t="n">
        <v>0</v>
      </c>
      <c r="Q55" s="0" t="n">
        <v>0.025</v>
      </c>
      <c r="R55" s="0" t="n">
        <v>15500</v>
      </c>
      <c r="S55" s="0" t="n">
        <v>20000</v>
      </c>
      <c r="T55" s="0" t="n">
        <v>0.025</v>
      </c>
      <c r="U55" s="0" t="n">
        <v>14000</v>
      </c>
      <c r="V55" s="0" t="n">
        <v>20000</v>
      </c>
      <c r="W55" s="0" t="n">
        <v>0.025</v>
      </c>
      <c r="X55" s="0" t="n">
        <v>15500</v>
      </c>
      <c r="Y55" s="0" t="n">
        <v>20000</v>
      </c>
      <c r="Z55" s="0" t="n">
        <v>0.025</v>
      </c>
      <c r="AA55" s="0" t="n">
        <v>15000</v>
      </c>
      <c r="AB55" s="0" t="n">
        <v>20000</v>
      </c>
      <c r="AC55" s="0" t="n">
        <v>0.025</v>
      </c>
      <c r="AD55" s="0" t="n">
        <v>15500</v>
      </c>
      <c r="AE55" s="0" t="n">
        <v>20000</v>
      </c>
      <c r="AF55" s="0" t="n">
        <v>0.025</v>
      </c>
      <c r="AG55" s="0" t="n">
        <v>15000</v>
      </c>
      <c r="AH55" s="0" t="n">
        <v>20000</v>
      </c>
      <c r="AI55" s="0" t="n">
        <v>0.025</v>
      </c>
      <c r="AJ55" s="0" t="n">
        <v>15500</v>
      </c>
      <c r="AK55" s="0" t="n">
        <v>0</v>
      </c>
      <c r="AL55" s="0" t="n">
        <v>0</v>
      </c>
      <c r="AM55" s="0" t="n">
        <v>0</v>
      </c>
      <c r="AN55" s="0" t="n">
        <v>0</v>
      </c>
      <c r="AO55" s="0" t="n">
        <v>0</v>
      </c>
      <c r="AP55" s="0" t="n">
        <v>0</v>
      </c>
      <c r="AQ55" s="0" t="n">
        <v>0</v>
      </c>
      <c r="AR55" s="0" t="n">
        <v>0</v>
      </c>
      <c r="AS55" s="0" t="n">
        <v>0</v>
      </c>
      <c r="AT55" s="0" t="n">
        <v>0</v>
      </c>
      <c r="AU55" s="0" t="n">
        <v>0</v>
      </c>
      <c r="AV55" s="0" t="n">
        <v>0</v>
      </c>
      <c r="AW55" s="0" t="n">
        <v>0</v>
      </c>
      <c r="AX55" s="0" t="n">
        <v>0</v>
      </c>
      <c r="AY55" s="0" t="n">
        <v>0</v>
      </c>
      <c r="AZ55" s="0" t="n">
        <v>0</v>
      </c>
      <c r="BA55" s="0" t="n">
        <v>0</v>
      </c>
      <c r="BB55" s="0" t="n">
        <v>0</v>
      </c>
      <c r="BC55" s="0" t="n">
        <v>0</v>
      </c>
      <c r="BD55" s="0" t="n">
        <v>0</v>
      </c>
      <c r="BE55" s="0" t="n">
        <v>0</v>
      </c>
      <c r="BF55" s="0" t="n">
        <v>0</v>
      </c>
      <c r="BG55" s="0" t="n">
        <v>0</v>
      </c>
      <c r="BH55" s="0" t="n">
        <v>0</v>
      </c>
      <c r="BI55" s="0" t="n">
        <v>0</v>
      </c>
      <c r="BJ55" s="0" t="n">
        <v>0</v>
      </c>
      <c r="BK55" s="0" t="n">
        <v>0</v>
      </c>
      <c r="BL55" s="0" t="n">
        <v>0</v>
      </c>
      <c r="BM55" s="0" t="n">
        <v>0</v>
      </c>
      <c r="BN55" s="0" t="n">
        <v>0</v>
      </c>
      <c r="BO55" s="0" t="n">
        <v>0</v>
      </c>
      <c r="BP55" s="0" t="n">
        <v>0</v>
      </c>
      <c r="BQ55" s="0" t="n">
        <v>0</v>
      </c>
      <c r="BR55" s="0" t="n">
        <v>0</v>
      </c>
      <c r="BS55" s="0" t="n">
        <v>0</v>
      </c>
      <c r="BT55" s="0" t="n">
        <v>0</v>
      </c>
      <c r="BU55" s="0" t="n">
        <v>0</v>
      </c>
      <c r="BV55" s="0" t="n">
        <v>0</v>
      </c>
      <c r="BW55" s="0" t="n">
        <v>0</v>
      </c>
      <c r="BX55" s="0" t="n">
        <v>0</v>
      </c>
      <c r="BY55" s="0" t="n">
        <v>0</v>
      </c>
      <c r="BZ55" s="0" t="n">
        <v>0</v>
      </c>
      <c r="CA55" s="0" t="n">
        <v>0</v>
      </c>
      <c r="CB55" s="0" t="n">
        <v>0</v>
      </c>
      <c r="CC55" s="0" t="n">
        <v>0</v>
      </c>
      <c r="CD55" s="0" t="n">
        <v>0</v>
      </c>
      <c r="CE55" s="0" t="n">
        <v>0</v>
      </c>
      <c r="CF55" s="0" t="n">
        <v>0</v>
      </c>
      <c r="CG55" s="0" t="n">
        <v>0</v>
      </c>
      <c r="CH55" s="0" t="n">
        <v>0</v>
      </c>
      <c r="CI55" s="0" t="n">
        <v>0</v>
      </c>
      <c r="CJ55" s="0" t="n">
        <v>0</v>
      </c>
      <c r="CK55" s="0" t="n">
        <v>0</v>
      </c>
      <c r="CL55" s="0" t="n">
        <v>0</v>
      </c>
      <c r="CM55" s="0" t="n">
        <v>0</v>
      </c>
      <c r="CN55" s="0" t="n">
        <v>0</v>
      </c>
      <c r="CO55" s="0" t="n">
        <v>0</v>
      </c>
      <c r="CP55" s="0" t="n">
        <v>0</v>
      </c>
      <c r="CQ55" s="0" t="n">
        <v>0</v>
      </c>
      <c r="CR55" s="0" t="n">
        <v>0</v>
      </c>
      <c r="CS55" s="0" t="n">
        <v>0</v>
      </c>
      <c r="CT55" s="0" t="n">
        <v>0</v>
      </c>
      <c r="CU55" s="0" t="n">
        <v>0</v>
      </c>
      <c r="CV55" s="0" t="n">
        <v>0</v>
      </c>
      <c r="CW55" s="0" t="n">
        <v>0</v>
      </c>
      <c r="CX55" s="0" t="n">
        <v>0</v>
      </c>
      <c r="CY55" s="0" t="n">
        <v>0</v>
      </c>
      <c r="CZ55" s="0" t="n">
        <v>0</v>
      </c>
      <c r="DA55" s="0" t="n">
        <v>0</v>
      </c>
      <c r="DB55" s="0" t="n">
        <v>0</v>
      </c>
      <c r="DC55" s="0" t="n">
        <v>0</v>
      </c>
      <c r="DD55" s="0" t="n">
        <v>0</v>
      </c>
      <c r="DE55" s="0" t="n">
        <v>0</v>
      </c>
      <c r="DF55" s="0" t="n">
        <v>0</v>
      </c>
      <c r="DG55" s="0" t="n">
        <v>0</v>
      </c>
      <c r="DH55" s="0" t="n">
        <v>0</v>
      </c>
      <c r="DI55" s="0" t="n">
        <v>0</v>
      </c>
      <c r="DJ55" s="0" t="n">
        <v>0</v>
      </c>
      <c r="DK55" s="0" t="n">
        <v>0</v>
      </c>
      <c r="DL55" s="0" t="n">
        <v>0</v>
      </c>
      <c r="DM55" s="0" t="n">
        <v>0</v>
      </c>
      <c r="DN55" s="0" t="n">
        <v>0</v>
      </c>
      <c r="DO55" s="0" t="n">
        <v>0</v>
      </c>
      <c r="DP55" s="0" t="n">
        <v>0</v>
      </c>
      <c r="DQ55" s="0" t="n">
        <v>0</v>
      </c>
      <c r="DR55" s="0" t="n">
        <v>0</v>
      </c>
      <c r="DS55" s="0" t="n">
        <v>0</v>
      </c>
    </row>
    <row r="56" customFormat="false" ht="12.75" hidden="false" customHeight="false" outlineLevel="0" collapsed="false">
      <c r="A56" s="0" t="s">
        <v>13</v>
      </c>
      <c r="B56" s="0" t="s">
        <v>14</v>
      </c>
      <c r="C56" s="0" t="s">
        <v>14</v>
      </c>
      <c r="D56" s="0" t="n">
        <v>8516</v>
      </c>
      <c r="E56" s="0" t="n">
        <v>500267</v>
      </c>
      <c r="F56" s="0" t="s">
        <v>56</v>
      </c>
      <c r="G56" s="0" t="n">
        <v>27349</v>
      </c>
      <c r="H56" s="0" t="s">
        <v>15</v>
      </c>
      <c r="I56" s="0" t="s">
        <v>16</v>
      </c>
      <c r="J56" s="27" t="n">
        <v>36892</v>
      </c>
      <c r="K56" s="27" t="n">
        <v>38717</v>
      </c>
      <c r="L56" s="0" t="n">
        <v>20000</v>
      </c>
      <c r="M56" s="0" t="n">
        <v>0.05</v>
      </c>
      <c r="N56" s="0" t="n">
        <v>0</v>
      </c>
      <c r="O56" s="0" t="n">
        <v>0</v>
      </c>
      <c r="P56" s="0" t="n">
        <v>0</v>
      </c>
      <c r="Q56" s="0" t="n">
        <v>0.05</v>
      </c>
      <c r="R56" s="0" t="n">
        <v>31000</v>
      </c>
      <c r="S56" s="0" t="n">
        <v>20000</v>
      </c>
      <c r="T56" s="0" t="n">
        <v>0.05</v>
      </c>
      <c r="U56" s="0" t="n">
        <v>28000</v>
      </c>
      <c r="V56" s="0" t="n">
        <v>20000</v>
      </c>
      <c r="W56" s="0" t="n">
        <v>0.05</v>
      </c>
      <c r="X56" s="0" t="n">
        <v>31000</v>
      </c>
      <c r="Y56" s="0" t="n">
        <v>20000</v>
      </c>
      <c r="Z56" s="0" t="n">
        <v>0.05</v>
      </c>
      <c r="AA56" s="0" t="n">
        <v>30000</v>
      </c>
      <c r="AB56" s="0" t="n">
        <v>20000</v>
      </c>
      <c r="AC56" s="0" t="n">
        <v>0.05</v>
      </c>
      <c r="AD56" s="0" t="n">
        <v>31000</v>
      </c>
      <c r="AE56" s="0" t="n">
        <v>20000</v>
      </c>
      <c r="AF56" s="0" t="n">
        <v>0.05</v>
      </c>
      <c r="AG56" s="0" t="n">
        <v>30000</v>
      </c>
      <c r="AH56" s="0" t="n">
        <v>20000</v>
      </c>
      <c r="AI56" s="0" t="n">
        <v>0.05</v>
      </c>
      <c r="AJ56" s="0" t="n">
        <v>31000</v>
      </c>
      <c r="AK56" s="0" t="n">
        <v>20000</v>
      </c>
      <c r="AL56" s="0" t="n">
        <v>0.05</v>
      </c>
      <c r="AM56" s="0" t="n">
        <v>31000</v>
      </c>
      <c r="AN56" s="0" t="n">
        <v>20000</v>
      </c>
      <c r="AO56" s="0" t="n">
        <v>0.05</v>
      </c>
      <c r="AP56" s="0" t="n">
        <v>30000</v>
      </c>
      <c r="AQ56" s="0" t="n">
        <v>20000</v>
      </c>
      <c r="AR56" s="0" t="n">
        <v>0.05</v>
      </c>
      <c r="AS56" s="0" t="n">
        <v>31000</v>
      </c>
      <c r="AT56" s="0" t="n">
        <v>20000</v>
      </c>
      <c r="AU56" s="0" t="n">
        <v>0.05</v>
      </c>
      <c r="AV56" s="0" t="n">
        <v>30000</v>
      </c>
      <c r="AW56" s="0" t="n">
        <v>20000</v>
      </c>
      <c r="AX56" s="0" t="n">
        <v>0.05</v>
      </c>
      <c r="AY56" s="0" t="n">
        <v>31000</v>
      </c>
      <c r="AZ56" s="0" t="n">
        <v>0</v>
      </c>
      <c r="BA56" s="0" t="n">
        <v>0</v>
      </c>
      <c r="BB56" s="0" t="n">
        <v>0</v>
      </c>
      <c r="BC56" s="0" t="n">
        <v>0</v>
      </c>
      <c r="BD56" s="0" t="n">
        <v>0</v>
      </c>
      <c r="BE56" s="0" t="n">
        <v>0</v>
      </c>
      <c r="BF56" s="0" t="n">
        <v>0</v>
      </c>
      <c r="BG56" s="0" t="n">
        <v>0</v>
      </c>
      <c r="BH56" s="0" t="n">
        <v>0</v>
      </c>
      <c r="BI56" s="0" t="n">
        <v>0</v>
      </c>
      <c r="BJ56" s="0" t="n">
        <v>0</v>
      </c>
      <c r="BK56" s="0" t="n">
        <v>0</v>
      </c>
      <c r="BL56" s="0" t="n">
        <v>0</v>
      </c>
      <c r="BM56" s="0" t="n">
        <v>0</v>
      </c>
      <c r="BN56" s="0" t="n">
        <v>0</v>
      </c>
      <c r="BO56" s="0" t="n">
        <v>0</v>
      </c>
      <c r="BP56" s="0" t="n">
        <v>0</v>
      </c>
      <c r="BQ56" s="0" t="n">
        <v>0</v>
      </c>
      <c r="BR56" s="0" t="n">
        <v>0</v>
      </c>
      <c r="BS56" s="0" t="n">
        <v>0</v>
      </c>
      <c r="BT56" s="0" t="n">
        <v>0</v>
      </c>
      <c r="BU56" s="0" t="n">
        <v>0</v>
      </c>
      <c r="BV56" s="0" t="n">
        <v>0</v>
      </c>
      <c r="BW56" s="0" t="n">
        <v>0</v>
      </c>
      <c r="BX56" s="0" t="n">
        <v>0</v>
      </c>
      <c r="BY56" s="0" t="n">
        <v>0</v>
      </c>
      <c r="BZ56" s="0" t="n">
        <v>0</v>
      </c>
      <c r="CA56" s="0" t="n">
        <v>0</v>
      </c>
      <c r="CB56" s="0" t="n">
        <v>0</v>
      </c>
      <c r="CC56" s="0" t="n">
        <v>0</v>
      </c>
      <c r="CD56" s="0" t="n">
        <v>0</v>
      </c>
      <c r="CE56" s="0" t="n">
        <v>0</v>
      </c>
      <c r="CF56" s="0" t="n">
        <v>0</v>
      </c>
      <c r="CG56" s="0" t="n">
        <v>0</v>
      </c>
      <c r="CH56" s="0" t="n">
        <v>0</v>
      </c>
      <c r="CI56" s="0" t="n">
        <v>0</v>
      </c>
      <c r="CJ56" s="0" t="n">
        <v>0</v>
      </c>
      <c r="CK56" s="0" t="n">
        <v>0</v>
      </c>
      <c r="CL56" s="0" t="n">
        <v>0</v>
      </c>
      <c r="CM56" s="0" t="n">
        <v>0</v>
      </c>
      <c r="CN56" s="0" t="n">
        <v>0</v>
      </c>
      <c r="CO56" s="0" t="n">
        <v>0</v>
      </c>
      <c r="CP56" s="0" t="n">
        <v>0</v>
      </c>
      <c r="CQ56" s="0" t="n">
        <v>0</v>
      </c>
      <c r="CR56" s="0" t="n">
        <v>0</v>
      </c>
      <c r="CS56" s="0" t="n">
        <v>0</v>
      </c>
      <c r="CT56" s="0" t="n">
        <v>0</v>
      </c>
      <c r="CU56" s="0" t="n">
        <v>0</v>
      </c>
      <c r="CV56" s="0" t="n">
        <v>0</v>
      </c>
      <c r="CW56" s="0" t="n">
        <v>0</v>
      </c>
      <c r="CX56" s="0" t="n">
        <v>0</v>
      </c>
      <c r="CY56" s="0" t="n">
        <v>0</v>
      </c>
      <c r="CZ56" s="0" t="n">
        <v>0</v>
      </c>
      <c r="DA56" s="0" t="n">
        <v>0</v>
      </c>
      <c r="DB56" s="0" t="n">
        <v>0</v>
      </c>
      <c r="DC56" s="0" t="n">
        <v>0</v>
      </c>
      <c r="DD56" s="0" t="n">
        <v>0</v>
      </c>
      <c r="DE56" s="0" t="n">
        <v>0</v>
      </c>
      <c r="DF56" s="0" t="n">
        <v>0</v>
      </c>
      <c r="DG56" s="0" t="n">
        <v>0</v>
      </c>
      <c r="DH56" s="0" t="n">
        <v>0</v>
      </c>
      <c r="DI56" s="0" t="n">
        <v>0</v>
      </c>
      <c r="DJ56" s="0" t="n">
        <v>0</v>
      </c>
      <c r="DK56" s="0" t="n">
        <v>0</v>
      </c>
      <c r="DL56" s="0" t="n">
        <v>0</v>
      </c>
      <c r="DM56" s="0" t="n">
        <v>0</v>
      </c>
      <c r="DN56" s="0" t="n">
        <v>0</v>
      </c>
      <c r="DO56" s="0" t="n">
        <v>0</v>
      </c>
      <c r="DP56" s="0" t="n">
        <v>0</v>
      </c>
      <c r="DQ56" s="0" t="n">
        <v>0</v>
      </c>
      <c r="DR56" s="0" t="n">
        <v>0</v>
      </c>
      <c r="DS56" s="0" t="n">
        <v>0</v>
      </c>
    </row>
    <row r="57" customFormat="false" ht="12.75" hidden="false" customHeight="false" outlineLevel="0" collapsed="false">
      <c r="A57" s="0" t="s">
        <v>13</v>
      </c>
      <c r="B57" s="0" t="s">
        <v>14</v>
      </c>
      <c r="C57" s="0" t="s">
        <v>14</v>
      </c>
      <c r="D57" s="0" t="n">
        <v>500168</v>
      </c>
      <c r="E57" s="0" t="n">
        <v>500303</v>
      </c>
      <c r="F57" s="0" t="s">
        <v>52</v>
      </c>
      <c r="G57" s="0" t="n">
        <v>27377</v>
      </c>
      <c r="H57" s="0" t="s">
        <v>15</v>
      </c>
      <c r="I57" s="0" t="s">
        <v>16</v>
      </c>
      <c r="J57" s="27" t="n">
        <v>36951</v>
      </c>
      <c r="K57" s="27" t="n">
        <v>37315</v>
      </c>
      <c r="L57" s="0" t="n">
        <v>10000</v>
      </c>
      <c r="M57" s="0" t="n">
        <v>0.05</v>
      </c>
      <c r="N57" s="0" t="n">
        <v>0</v>
      </c>
      <c r="O57" s="0" t="n">
        <v>0</v>
      </c>
      <c r="P57" s="0" t="n">
        <v>0</v>
      </c>
      <c r="Q57" s="0" t="n">
        <v>0.05</v>
      </c>
      <c r="R57" s="0" t="n">
        <v>15500</v>
      </c>
      <c r="S57" s="0" t="n">
        <v>10000</v>
      </c>
      <c r="T57" s="0" t="n">
        <v>0.05</v>
      </c>
      <c r="U57" s="0" t="n">
        <v>14000</v>
      </c>
      <c r="V57" s="0" t="n">
        <v>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0</v>
      </c>
      <c r="AB57" s="0" t="n">
        <v>0</v>
      </c>
      <c r="AC57" s="0" t="n">
        <v>0</v>
      </c>
      <c r="AD57" s="0" t="n">
        <v>0</v>
      </c>
      <c r="AE57" s="0" t="n">
        <v>0</v>
      </c>
      <c r="AF57" s="0" t="n">
        <v>0</v>
      </c>
      <c r="AG57" s="0" t="n">
        <v>0</v>
      </c>
      <c r="AH57" s="0" t="n">
        <v>0</v>
      </c>
      <c r="AI57" s="0" t="n">
        <v>0</v>
      </c>
      <c r="AJ57" s="0" t="n">
        <v>0</v>
      </c>
      <c r="AK57" s="0" t="n">
        <v>0</v>
      </c>
      <c r="AL57" s="0" t="n">
        <v>0</v>
      </c>
      <c r="AM57" s="0" t="n">
        <v>0</v>
      </c>
      <c r="AN57" s="0" t="n">
        <v>0</v>
      </c>
      <c r="AO57" s="0" t="n">
        <v>0</v>
      </c>
      <c r="AP57" s="0" t="n">
        <v>0</v>
      </c>
      <c r="AQ57" s="0" t="n">
        <v>0</v>
      </c>
      <c r="AR57" s="0" t="n">
        <v>0</v>
      </c>
      <c r="AS57" s="0" t="n">
        <v>0</v>
      </c>
      <c r="AT57" s="0" t="n">
        <v>0</v>
      </c>
      <c r="AU57" s="0" t="n">
        <v>0</v>
      </c>
      <c r="AV57" s="0" t="n">
        <v>0</v>
      </c>
      <c r="AW57" s="0" t="n">
        <v>0</v>
      </c>
      <c r="AX57" s="0" t="n">
        <v>0</v>
      </c>
      <c r="AY57" s="0" t="n">
        <v>0</v>
      </c>
      <c r="AZ57" s="0" t="n">
        <v>0</v>
      </c>
      <c r="BA57" s="0" t="n">
        <v>0</v>
      </c>
      <c r="BB57" s="0" t="n">
        <v>0</v>
      </c>
      <c r="BC57" s="0" t="n">
        <v>0</v>
      </c>
      <c r="BD57" s="0" t="n">
        <v>0</v>
      </c>
      <c r="BE57" s="0" t="n">
        <v>0</v>
      </c>
      <c r="BF57" s="0" t="n">
        <v>0</v>
      </c>
      <c r="BG57" s="0" t="n">
        <v>0</v>
      </c>
      <c r="BH57" s="0" t="n">
        <v>0</v>
      </c>
      <c r="BI57" s="0" t="n">
        <v>0</v>
      </c>
      <c r="BJ57" s="0" t="n">
        <v>0</v>
      </c>
      <c r="BK57" s="0" t="n">
        <v>0</v>
      </c>
      <c r="BL57" s="0" t="n">
        <v>0</v>
      </c>
      <c r="BM57" s="0" t="n">
        <v>0</v>
      </c>
      <c r="BN57" s="0" t="n">
        <v>0</v>
      </c>
      <c r="BO57" s="0" t="n">
        <v>0</v>
      </c>
      <c r="BP57" s="0" t="n">
        <v>0</v>
      </c>
      <c r="BQ57" s="0" t="n">
        <v>0</v>
      </c>
      <c r="BR57" s="0" t="n">
        <v>0</v>
      </c>
      <c r="BS57" s="0" t="n">
        <v>0</v>
      </c>
      <c r="BT57" s="0" t="n">
        <v>0</v>
      </c>
      <c r="BU57" s="0" t="n">
        <v>0</v>
      </c>
      <c r="BV57" s="0" t="n">
        <v>0</v>
      </c>
      <c r="BW57" s="0" t="n">
        <v>0</v>
      </c>
      <c r="BX57" s="0" t="n">
        <v>0</v>
      </c>
      <c r="BY57" s="0" t="n">
        <v>0</v>
      </c>
      <c r="BZ57" s="0" t="n">
        <v>0</v>
      </c>
      <c r="CA57" s="0" t="n">
        <v>0</v>
      </c>
      <c r="CB57" s="0" t="n">
        <v>0</v>
      </c>
      <c r="CC57" s="0" t="n">
        <v>0</v>
      </c>
      <c r="CD57" s="0" t="n">
        <v>0</v>
      </c>
      <c r="CE57" s="0" t="n">
        <v>0</v>
      </c>
      <c r="CF57" s="0" t="n">
        <v>0</v>
      </c>
      <c r="CG57" s="0" t="n">
        <v>0</v>
      </c>
      <c r="CH57" s="0" t="n">
        <v>0</v>
      </c>
      <c r="CI57" s="0" t="n">
        <v>0</v>
      </c>
      <c r="CJ57" s="0" t="n">
        <v>0</v>
      </c>
      <c r="CK57" s="0" t="n">
        <v>0</v>
      </c>
      <c r="CL57" s="0" t="n">
        <v>0</v>
      </c>
      <c r="CM57" s="0" t="n">
        <v>0</v>
      </c>
      <c r="CN57" s="0" t="n">
        <v>0</v>
      </c>
      <c r="CO57" s="0" t="n">
        <v>0</v>
      </c>
      <c r="CP57" s="0" t="n">
        <v>0</v>
      </c>
      <c r="CQ57" s="0" t="n">
        <v>0</v>
      </c>
      <c r="CR57" s="0" t="n">
        <v>0</v>
      </c>
      <c r="CS57" s="0" t="n">
        <v>0</v>
      </c>
      <c r="CT57" s="0" t="n">
        <v>0</v>
      </c>
      <c r="CU57" s="0" t="n">
        <v>0</v>
      </c>
      <c r="CV57" s="0" t="n">
        <v>0</v>
      </c>
      <c r="CW57" s="0" t="n">
        <v>0</v>
      </c>
      <c r="CX57" s="0" t="n">
        <v>0</v>
      </c>
      <c r="CY57" s="0" t="n">
        <v>0</v>
      </c>
      <c r="CZ57" s="0" t="n">
        <v>0</v>
      </c>
      <c r="DA57" s="0" t="n">
        <v>0</v>
      </c>
      <c r="DB57" s="0" t="n">
        <v>0</v>
      </c>
      <c r="DC57" s="0" t="n">
        <v>0</v>
      </c>
      <c r="DD57" s="0" t="n">
        <v>0</v>
      </c>
      <c r="DE57" s="0" t="n">
        <v>0</v>
      </c>
      <c r="DF57" s="0" t="n">
        <v>0</v>
      </c>
      <c r="DG57" s="0" t="n">
        <v>0</v>
      </c>
      <c r="DH57" s="0" t="n">
        <v>0</v>
      </c>
      <c r="DI57" s="0" t="n">
        <v>0</v>
      </c>
      <c r="DJ57" s="0" t="n">
        <v>0</v>
      </c>
      <c r="DK57" s="0" t="n">
        <v>0</v>
      </c>
      <c r="DL57" s="0" t="n">
        <v>0</v>
      </c>
      <c r="DM57" s="0" t="n">
        <v>0</v>
      </c>
      <c r="DN57" s="0" t="n">
        <v>0</v>
      </c>
      <c r="DO57" s="0" t="n">
        <v>0</v>
      </c>
      <c r="DP57" s="0" t="n">
        <v>0</v>
      </c>
      <c r="DQ57" s="0" t="n">
        <v>0</v>
      </c>
      <c r="DR57" s="0" t="n">
        <v>0</v>
      </c>
      <c r="DS57" s="0" t="n">
        <v>0</v>
      </c>
    </row>
    <row r="58" customFormat="false" ht="12.75" hidden="false" customHeight="false" outlineLevel="0" collapsed="false">
      <c r="A58" s="0" t="s">
        <v>13</v>
      </c>
      <c r="B58" s="0" t="s">
        <v>14</v>
      </c>
      <c r="C58" s="0" t="s">
        <v>14</v>
      </c>
      <c r="D58" s="0" t="n">
        <v>10594</v>
      </c>
      <c r="E58" s="0" t="n">
        <v>58646</v>
      </c>
      <c r="F58" s="0" t="s">
        <v>57</v>
      </c>
      <c r="G58" s="0" t="n">
        <v>27495</v>
      </c>
      <c r="H58" s="0" t="s">
        <v>15</v>
      </c>
      <c r="I58" s="0" t="s">
        <v>16</v>
      </c>
      <c r="J58" s="27" t="n">
        <v>36951</v>
      </c>
      <c r="K58" s="27" t="n">
        <v>37711</v>
      </c>
      <c r="L58" s="0" t="n">
        <v>5000</v>
      </c>
      <c r="M58" s="0" t="n">
        <v>0.0325</v>
      </c>
      <c r="N58" s="0" t="n">
        <v>0</v>
      </c>
      <c r="O58" s="0" t="n">
        <v>0</v>
      </c>
      <c r="P58" s="0" t="n">
        <v>0</v>
      </c>
      <c r="Q58" s="0" t="n">
        <v>0.0325</v>
      </c>
      <c r="R58" s="0" t="n">
        <v>5037.5</v>
      </c>
      <c r="S58" s="0" t="n">
        <v>5000</v>
      </c>
      <c r="T58" s="0" t="n">
        <v>0.0325</v>
      </c>
      <c r="U58" s="0" t="n">
        <v>4550</v>
      </c>
      <c r="V58" s="0" t="n">
        <v>5000</v>
      </c>
      <c r="W58" s="0" t="n">
        <v>0.0325</v>
      </c>
      <c r="X58" s="0" t="n">
        <v>5037.5</v>
      </c>
      <c r="Y58" s="0" t="n">
        <v>5000</v>
      </c>
      <c r="Z58" s="0" t="n">
        <v>0.0325</v>
      </c>
      <c r="AA58" s="0" t="n">
        <v>4875</v>
      </c>
      <c r="AB58" s="0" t="n">
        <v>5000</v>
      </c>
      <c r="AC58" s="0" t="n">
        <v>0.0325</v>
      </c>
      <c r="AD58" s="0" t="n">
        <v>5037.5</v>
      </c>
      <c r="AE58" s="0" t="n">
        <v>5000</v>
      </c>
      <c r="AF58" s="0" t="n">
        <v>0.0325</v>
      </c>
      <c r="AG58" s="0" t="n">
        <v>4875</v>
      </c>
      <c r="AH58" s="0" t="n">
        <v>5000</v>
      </c>
      <c r="AI58" s="0" t="n">
        <v>0.0325</v>
      </c>
      <c r="AJ58" s="0" t="n">
        <v>5037.5</v>
      </c>
      <c r="AK58" s="0" t="n">
        <v>5000</v>
      </c>
      <c r="AL58" s="0" t="n">
        <v>0.0325</v>
      </c>
      <c r="AM58" s="0" t="n">
        <v>5037.5</v>
      </c>
      <c r="AN58" s="0" t="n">
        <v>5000</v>
      </c>
      <c r="AO58" s="0" t="n">
        <v>0.0325</v>
      </c>
      <c r="AP58" s="0" t="n">
        <v>4875</v>
      </c>
      <c r="AQ58" s="0" t="n">
        <v>5000</v>
      </c>
      <c r="AR58" s="0" t="n">
        <v>0.0325</v>
      </c>
      <c r="AS58" s="0" t="n">
        <v>5037.5</v>
      </c>
      <c r="AT58" s="0" t="n">
        <v>5000</v>
      </c>
      <c r="AU58" s="0" t="n">
        <v>0.0325</v>
      </c>
      <c r="AV58" s="0" t="n">
        <v>4875</v>
      </c>
      <c r="AW58" s="0" t="n">
        <v>5000</v>
      </c>
      <c r="AX58" s="0" t="n">
        <v>0.0325</v>
      </c>
      <c r="AY58" s="0" t="n">
        <v>5037.5</v>
      </c>
      <c r="AZ58" s="0" t="n">
        <v>0</v>
      </c>
      <c r="BA58" s="0" t="n">
        <v>0</v>
      </c>
      <c r="BB58" s="0" t="n">
        <v>0</v>
      </c>
      <c r="BC58" s="0" t="n">
        <v>0</v>
      </c>
      <c r="BD58" s="0" t="n">
        <v>0</v>
      </c>
      <c r="BE58" s="0" t="n">
        <v>0</v>
      </c>
      <c r="BF58" s="0" t="n">
        <v>0</v>
      </c>
      <c r="BG58" s="0" t="n">
        <v>0</v>
      </c>
      <c r="BH58" s="0" t="n">
        <v>0</v>
      </c>
      <c r="BI58" s="0" t="n">
        <v>0</v>
      </c>
      <c r="BJ58" s="0" t="n">
        <v>0</v>
      </c>
      <c r="BK58" s="0" t="n">
        <v>0</v>
      </c>
      <c r="BL58" s="0" t="n">
        <v>0</v>
      </c>
      <c r="BM58" s="0" t="n">
        <v>0</v>
      </c>
      <c r="BN58" s="0" t="n">
        <v>0</v>
      </c>
      <c r="BO58" s="0" t="n">
        <v>0</v>
      </c>
      <c r="BP58" s="0" t="n">
        <v>0</v>
      </c>
      <c r="BQ58" s="0" t="n">
        <v>0</v>
      </c>
      <c r="BR58" s="0" t="n">
        <v>0</v>
      </c>
      <c r="BS58" s="0" t="n">
        <v>0</v>
      </c>
      <c r="BT58" s="0" t="n">
        <v>0</v>
      </c>
      <c r="BU58" s="0" t="n">
        <v>0</v>
      </c>
      <c r="BV58" s="0" t="n">
        <v>0</v>
      </c>
      <c r="BW58" s="0" t="n">
        <v>0</v>
      </c>
      <c r="BX58" s="0" t="n">
        <v>0</v>
      </c>
      <c r="BY58" s="0" t="n">
        <v>0</v>
      </c>
      <c r="BZ58" s="0" t="n">
        <v>0</v>
      </c>
      <c r="CA58" s="0" t="n">
        <v>0</v>
      </c>
      <c r="CB58" s="0" t="n">
        <v>0</v>
      </c>
      <c r="CC58" s="0" t="n">
        <v>0</v>
      </c>
      <c r="CD58" s="0" t="n">
        <v>0</v>
      </c>
      <c r="CE58" s="0" t="n">
        <v>0</v>
      </c>
      <c r="CF58" s="0" t="n">
        <v>0</v>
      </c>
      <c r="CG58" s="0" t="n">
        <v>0</v>
      </c>
      <c r="CH58" s="0" t="n">
        <v>0</v>
      </c>
      <c r="CI58" s="0" t="n">
        <v>0</v>
      </c>
      <c r="CJ58" s="0" t="n">
        <v>0</v>
      </c>
      <c r="CK58" s="0" t="n">
        <v>0</v>
      </c>
      <c r="CL58" s="0" t="n">
        <v>0</v>
      </c>
      <c r="CM58" s="0" t="n">
        <v>0</v>
      </c>
      <c r="CN58" s="0" t="n">
        <v>0</v>
      </c>
      <c r="CO58" s="0" t="n">
        <v>0</v>
      </c>
      <c r="CP58" s="0" t="n">
        <v>0</v>
      </c>
      <c r="CQ58" s="0" t="n">
        <v>0</v>
      </c>
      <c r="CR58" s="0" t="n">
        <v>0</v>
      </c>
      <c r="CS58" s="0" t="n">
        <v>0</v>
      </c>
      <c r="CT58" s="0" t="n">
        <v>0</v>
      </c>
      <c r="CU58" s="0" t="n">
        <v>0</v>
      </c>
      <c r="CV58" s="0" t="n">
        <v>0</v>
      </c>
      <c r="CW58" s="0" t="n">
        <v>0</v>
      </c>
      <c r="CX58" s="0" t="n">
        <v>0</v>
      </c>
      <c r="CY58" s="0" t="n">
        <v>0</v>
      </c>
      <c r="CZ58" s="0" t="n">
        <v>0</v>
      </c>
      <c r="DA58" s="0" t="n">
        <v>0</v>
      </c>
      <c r="DB58" s="0" t="n">
        <v>0</v>
      </c>
      <c r="DC58" s="0" t="n">
        <v>0</v>
      </c>
      <c r="DD58" s="0" t="n">
        <v>0</v>
      </c>
      <c r="DE58" s="0" t="n">
        <v>0</v>
      </c>
      <c r="DF58" s="0" t="n">
        <v>0</v>
      </c>
      <c r="DG58" s="0" t="n">
        <v>0</v>
      </c>
      <c r="DH58" s="0" t="n">
        <v>0</v>
      </c>
      <c r="DI58" s="0" t="n">
        <v>0</v>
      </c>
      <c r="DJ58" s="0" t="n">
        <v>0</v>
      </c>
      <c r="DK58" s="0" t="n">
        <v>0</v>
      </c>
      <c r="DL58" s="0" t="n">
        <v>0</v>
      </c>
      <c r="DM58" s="0" t="n">
        <v>0</v>
      </c>
      <c r="DN58" s="0" t="n">
        <v>0</v>
      </c>
      <c r="DO58" s="0" t="n">
        <v>0</v>
      </c>
      <c r="DP58" s="0" t="n">
        <v>0</v>
      </c>
      <c r="DQ58" s="0" t="n">
        <v>0</v>
      </c>
      <c r="DR58" s="0" t="n">
        <v>0</v>
      </c>
      <c r="DS58" s="0" t="n">
        <v>0</v>
      </c>
    </row>
    <row r="59" customFormat="false" ht="12.75" hidden="false" customHeight="false" outlineLevel="0" collapsed="false">
      <c r="A59" s="0" t="s">
        <v>13</v>
      </c>
      <c r="B59" s="0" t="s">
        <v>14</v>
      </c>
      <c r="C59" s="0" t="s">
        <v>14</v>
      </c>
      <c r="D59" s="0" t="n">
        <v>10594</v>
      </c>
      <c r="E59" s="0" t="n">
        <v>58649</v>
      </c>
      <c r="F59" s="0" t="s">
        <v>57</v>
      </c>
      <c r="G59" s="0" t="n">
        <v>27495</v>
      </c>
      <c r="H59" s="0" t="s">
        <v>15</v>
      </c>
      <c r="I59" s="0" t="s">
        <v>16</v>
      </c>
      <c r="J59" s="27" t="n">
        <v>36951</v>
      </c>
      <c r="K59" s="27" t="n">
        <v>37711</v>
      </c>
      <c r="L59" s="0" t="n">
        <v>5000</v>
      </c>
      <c r="M59" s="0" t="n">
        <v>0.0325</v>
      </c>
      <c r="N59" s="0" t="n">
        <v>0</v>
      </c>
      <c r="O59" s="0" t="n">
        <v>0</v>
      </c>
      <c r="P59" s="0" t="n">
        <v>0</v>
      </c>
      <c r="Q59" s="0" t="n">
        <v>0.0325</v>
      </c>
      <c r="R59" s="0" t="n">
        <v>5037.5</v>
      </c>
      <c r="S59" s="0" t="n">
        <v>5000</v>
      </c>
      <c r="T59" s="0" t="n">
        <v>0.0325</v>
      </c>
      <c r="U59" s="0" t="n">
        <v>4550</v>
      </c>
      <c r="V59" s="0" t="n">
        <v>5000</v>
      </c>
      <c r="W59" s="0" t="n">
        <v>0.0325</v>
      </c>
      <c r="X59" s="0" t="n">
        <v>5037.5</v>
      </c>
      <c r="Y59" s="0" t="n">
        <v>5000</v>
      </c>
      <c r="Z59" s="0" t="n">
        <v>0.0325</v>
      </c>
      <c r="AA59" s="0" t="n">
        <v>4875</v>
      </c>
      <c r="AB59" s="0" t="n">
        <v>5000</v>
      </c>
      <c r="AC59" s="0" t="n">
        <v>0.0325</v>
      </c>
      <c r="AD59" s="0" t="n">
        <v>5037.5</v>
      </c>
      <c r="AE59" s="0" t="n">
        <v>5000</v>
      </c>
      <c r="AF59" s="0" t="n">
        <v>0.0325</v>
      </c>
      <c r="AG59" s="0" t="n">
        <v>4875</v>
      </c>
      <c r="AH59" s="0" t="n">
        <v>5000</v>
      </c>
      <c r="AI59" s="0" t="n">
        <v>0.0325</v>
      </c>
      <c r="AJ59" s="0" t="n">
        <v>5037.5</v>
      </c>
      <c r="AK59" s="0" t="n">
        <v>5000</v>
      </c>
      <c r="AL59" s="0" t="n">
        <v>0.0325</v>
      </c>
      <c r="AM59" s="0" t="n">
        <v>5037.5</v>
      </c>
      <c r="AN59" s="0" t="n">
        <v>5000</v>
      </c>
      <c r="AO59" s="0" t="n">
        <v>0.0325</v>
      </c>
      <c r="AP59" s="0" t="n">
        <v>4875</v>
      </c>
      <c r="AQ59" s="0" t="n">
        <v>5000</v>
      </c>
      <c r="AR59" s="0" t="n">
        <v>0.0325</v>
      </c>
      <c r="AS59" s="0" t="n">
        <v>5037.5</v>
      </c>
      <c r="AT59" s="0" t="n">
        <v>5000</v>
      </c>
      <c r="AU59" s="0" t="n">
        <v>0.0325</v>
      </c>
      <c r="AV59" s="0" t="n">
        <v>4875</v>
      </c>
      <c r="AW59" s="0" t="n">
        <v>5000</v>
      </c>
      <c r="AX59" s="0" t="n">
        <v>0.0325</v>
      </c>
      <c r="AY59" s="0" t="n">
        <v>5037.5</v>
      </c>
      <c r="AZ59" s="0" t="n">
        <v>0</v>
      </c>
      <c r="BA59" s="0" t="n">
        <v>0</v>
      </c>
      <c r="BB59" s="0" t="n">
        <v>0</v>
      </c>
      <c r="BC59" s="0" t="n">
        <v>0</v>
      </c>
      <c r="BD59" s="0" t="n">
        <v>0</v>
      </c>
      <c r="BE59" s="0" t="n">
        <v>0</v>
      </c>
      <c r="BF59" s="0" t="n">
        <v>0</v>
      </c>
      <c r="BG59" s="0" t="n">
        <v>0</v>
      </c>
      <c r="BH59" s="0" t="n">
        <v>0</v>
      </c>
      <c r="BI59" s="0" t="n">
        <v>0</v>
      </c>
      <c r="BJ59" s="0" t="n">
        <v>0</v>
      </c>
      <c r="BK59" s="0" t="n">
        <v>0</v>
      </c>
      <c r="BL59" s="0" t="n">
        <v>0</v>
      </c>
      <c r="BM59" s="0" t="n">
        <v>0</v>
      </c>
      <c r="BN59" s="0" t="n">
        <v>0</v>
      </c>
      <c r="BO59" s="0" t="n">
        <v>0</v>
      </c>
      <c r="BP59" s="0" t="n">
        <v>0</v>
      </c>
      <c r="BQ59" s="0" t="n">
        <v>0</v>
      </c>
      <c r="BR59" s="0" t="n">
        <v>0</v>
      </c>
      <c r="BS59" s="0" t="n">
        <v>0</v>
      </c>
      <c r="BT59" s="0" t="n">
        <v>0</v>
      </c>
      <c r="BU59" s="0" t="n">
        <v>0</v>
      </c>
      <c r="BV59" s="0" t="n">
        <v>0</v>
      </c>
      <c r="BW59" s="0" t="n">
        <v>0</v>
      </c>
      <c r="BX59" s="0" t="n">
        <v>0</v>
      </c>
      <c r="BY59" s="0" t="n">
        <v>0</v>
      </c>
      <c r="BZ59" s="0" t="n">
        <v>0</v>
      </c>
      <c r="CA59" s="0" t="n">
        <v>0</v>
      </c>
      <c r="CB59" s="0" t="n">
        <v>0</v>
      </c>
      <c r="CC59" s="0" t="n">
        <v>0</v>
      </c>
      <c r="CD59" s="0" t="n">
        <v>0</v>
      </c>
      <c r="CE59" s="0" t="n">
        <v>0</v>
      </c>
      <c r="CF59" s="0" t="n">
        <v>0</v>
      </c>
      <c r="CG59" s="0" t="n">
        <v>0</v>
      </c>
      <c r="CH59" s="0" t="n">
        <v>0</v>
      </c>
      <c r="CI59" s="0" t="n">
        <v>0</v>
      </c>
      <c r="CJ59" s="0" t="n">
        <v>0</v>
      </c>
      <c r="CK59" s="0" t="n">
        <v>0</v>
      </c>
      <c r="CL59" s="0" t="n">
        <v>0</v>
      </c>
      <c r="CM59" s="0" t="n">
        <v>0</v>
      </c>
      <c r="CN59" s="0" t="n">
        <v>0</v>
      </c>
      <c r="CO59" s="0" t="n">
        <v>0</v>
      </c>
      <c r="CP59" s="0" t="n">
        <v>0</v>
      </c>
      <c r="CQ59" s="0" t="n">
        <v>0</v>
      </c>
      <c r="CR59" s="0" t="n">
        <v>0</v>
      </c>
      <c r="CS59" s="0" t="n">
        <v>0</v>
      </c>
      <c r="CT59" s="0" t="n">
        <v>0</v>
      </c>
      <c r="CU59" s="0" t="n">
        <v>0</v>
      </c>
      <c r="CV59" s="0" t="n">
        <v>0</v>
      </c>
      <c r="CW59" s="0" t="n">
        <v>0</v>
      </c>
      <c r="CX59" s="0" t="n">
        <v>0</v>
      </c>
      <c r="CY59" s="0" t="n">
        <v>0</v>
      </c>
      <c r="CZ59" s="0" t="n">
        <v>0</v>
      </c>
      <c r="DA59" s="0" t="n">
        <v>0</v>
      </c>
      <c r="DB59" s="0" t="n">
        <v>0</v>
      </c>
      <c r="DC59" s="0" t="n">
        <v>0</v>
      </c>
      <c r="DD59" s="0" t="n">
        <v>0</v>
      </c>
      <c r="DE59" s="0" t="n">
        <v>0</v>
      </c>
      <c r="DF59" s="0" t="n">
        <v>0</v>
      </c>
      <c r="DG59" s="0" t="n">
        <v>0</v>
      </c>
      <c r="DH59" s="0" t="n">
        <v>0</v>
      </c>
      <c r="DI59" s="0" t="n">
        <v>0</v>
      </c>
      <c r="DJ59" s="0" t="n">
        <v>0</v>
      </c>
      <c r="DK59" s="0" t="n">
        <v>0</v>
      </c>
      <c r="DL59" s="0" t="n">
        <v>0</v>
      </c>
      <c r="DM59" s="0" t="n">
        <v>0</v>
      </c>
      <c r="DN59" s="0" t="n">
        <v>0</v>
      </c>
      <c r="DO59" s="0" t="n">
        <v>0</v>
      </c>
      <c r="DP59" s="0" t="n">
        <v>0</v>
      </c>
      <c r="DQ59" s="0" t="n">
        <v>0</v>
      </c>
      <c r="DR59" s="0" t="n">
        <v>0</v>
      </c>
      <c r="DS59" s="0" t="n">
        <v>0</v>
      </c>
    </row>
    <row r="60" customFormat="false" ht="12.75" hidden="false" customHeight="false" outlineLevel="0" collapsed="false">
      <c r="A60" s="0" t="s">
        <v>13</v>
      </c>
      <c r="B60" s="0" t="s">
        <v>14</v>
      </c>
      <c r="C60" s="0" t="s">
        <v>14</v>
      </c>
      <c r="D60" s="0" t="n">
        <v>56943</v>
      </c>
      <c r="E60" s="0" t="n">
        <v>58646</v>
      </c>
      <c r="F60" s="0" t="s">
        <v>57</v>
      </c>
      <c r="G60" s="0" t="n">
        <v>27495</v>
      </c>
      <c r="H60" s="0" t="s">
        <v>15</v>
      </c>
      <c r="I60" s="0" t="s">
        <v>16</v>
      </c>
      <c r="J60" s="27" t="n">
        <v>36951</v>
      </c>
      <c r="K60" s="27" t="n">
        <v>37711</v>
      </c>
      <c r="L60" s="0" t="n">
        <v>20000</v>
      </c>
      <c r="M60" s="0" t="n">
        <v>0.0325</v>
      </c>
      <c r="N60" s="0" t="n">
        <v>0</v>
      </c>
      <c r="O60" s="0" t="n">
        <v>0</v>
      </c>
      <c r="P60" s="0" t="n">
        <v>0</v>
      </c>
      <c r="Q60" s="0" t="n">
        <v>0.0325</v>
      </c>
      <c r="R60" s="0" t="n">
        <v>20150</v>
      </c>
      <c r="S60" s="0" t="n">
        <v>20000</v>
      </c>
      <c r="T60" s="0" t="n">
        <v>0.0325</v>
      </c>
      <c r="U60" s="0" t="n">
        <v>18200</v>
      </c>
      <c r="V60" s="0" t="n">
        <v>20000</v>
      </c>
      <c r="W60" s="0" t="n">
        <v>0.0325</v>
      </c>
      <c r="X60" s="0" t="n">
        <v>20150</v>
      </c>
      <c r="Y60" s="0" t="n">
        <v>20000</v>
      </c>
      <c r="Z60" s="0" t="n">
        <v>0.0325</v>
      </c>
      <c r="AA60" s="0" t="n">
        <v>19500</v>
      </c>
      <c r="AB60" s="0" t="n">
        <v>20000</v>
      </c>
      <c r="AC60" s="0" t="n">
        <v>0.0325</v>
      </c>
      <c r="AD60" s="0" t="n">
        <v>20150</v>
      </c>
      <c r="AE60" s="0" t="n">
        <v>20000</v>
      </c>
      <c r="AF60" s="0" t="n">
        <v>0.0325</v>
      </c>
      <c r="AG60" s="0" t="n">
        <v>19500</v>
      </c>
      <c r="AH60" s="0" t="n">
        <v>20000</v>
      </c>
      <c r="AI60" s="0" t="n">
        <v>0.0325</v>
      </c>
      <c r="AJ60" s="0" t="n">
        <v>20150</v>
      </c>
      <c r="AK60" s="0" t="n">
        <v>20000</v>
      </c>
      <c r="AL60" s="0" t="n">
        <v>0.0325</v>
      </c>
      <c r="AM60" s="0" t="n">
        <v>20150</v>
      </c>
      <c r="AN60" s="0" t="n">
        <v>20000</v>
      </c>
      <c r="AO60" s="0" t="n">
        <v>0.0325</v>
      </c>
      <c r="AP60" s="0" t="n">
        <v>19500</v>
      </c>
      <c r="AQ60" s="0" t="n">
        <v>20000</v>
      </c>
      <c r="AR60" s="0" t="n">
        <v>0.0325</v>
      </c>
      <c r="AS60" s="0" t="n">
        <v>20150</v>
      </c>
      <c r="AT60" s="0" t="n">
        <v>20000</v>
      </c>
      <c r="AU60" s="0" t="n">
        <v>0.0325</v>
      </c>
      <c r="AV60" s="0" t="n">
        <v>19500</v>
      </c>
      <c r="AW60" s="0" t="n">
        <v>20000</v>
      </c>
      <c r="AX60" s="0" t="n">
        <v>0.0325</v>
      </c>
      <c r="AY60" s="0" t="n">
        <v>20150</v>
      </c>
      <c r="AZ60" s="0" t="n">
        <v>0</v>
      </c>
      <c r="BA60" s="0" t="n">
        <v>0</v>
      </c>
      <c r="BB60" s="0" t="n">
        <v>0</v>
      </c>
      <c r="BC60" s="0" t="n">
        <v>0</v>
      </c>
      <c r="BD60" s="0" t="n">
        <v>0</v>
      </c>
      <c r="BE60" s="0" t="n">
        <v>0</v>
      </c>
      <c r="BF60" s="0" t="n">
        <v>0</v>
      </c>
      <c r="BG60" s="0" t="n">
        <v>0</v>
      </c>
      <c r="BH60" s="0" t="n">
        <v>0</v>
      </c>
      <c r="BI60" s="0" t="n">
        <v>0</v>
      </c>
      <c r="BJ60" s="0" t="n">
        <v>0</v>
      </c>
      <c r="BK60" s="0" t="n">
        <v>0</v>
      </c>
      <c r="BL60" s="0" t="n">
        <v>0</v>
      </c>
      <c r="BM60" s="0" t="n">
        <v>0</v>
      </c>
      <c r="BN60" s="0" t="n">
        <v>0</v>
      </c>
      <c r="BO60" s="0" t="n">
        <v>0</v>
      </c>
      <c r="BP60" s="0" t="n">
        <v>0</v>
      </c>
      <c r="BQ60" s="0" t="n">
        <v>0</v>
      </c>
      <c r="BR60" s="0" t="n">
        <v>0</v>
      </c>
      <c r="BS60" s="0" t="n">
        <v>0</v>
      </c>
      <c r="BT60" s="0" t="n">
        <v>0</v>
      </c>
      <c r="BU60" s="0" t="n">
        <v>0</v>
      </c>
      <c r="BV60" s="0" t="n">
        <v>0</v>
      </c>
      <c r="BW60" s="0" t="n">
        <v>0</v>
      </c>
      <c r="BX60" s="0" t="n">
        <v>0</v>
      </c>
      <c r="BY60" s="0" t="n">
        <v>0</v>
      </c>
      <c r="BZ60" s="0" t="n">
        <v>0</v>
      </c>
      <c r="CA60" s="0" t="n">
        <v>0</v>
      </c>
      <c r="CB60" s="0" t="n">
        <v>0</v>
      </c>
      <c r="CC60" s="0" t="n">
        <v>0</v>
      </c>
      <c r="CD60" s="0" t="n">
        <v>0</v>
      </c>
      <c r="CE60" s="0" t="n">
        <v>0</v>
      </c>
      <c r="CF60" s="0" t="n">
        <v>0</v>
      </c>
      <c r="CG60" s="0" t="n">
        <v>0</v>
      </c>
      <c r="CH60" s="0" t="n">
        <v>0</v>
      </c>
      <c r="CI60" s="0" t="n">
        <v>0</v>
      </c>
      <c r="CJ60" s="0" t="n">
        <v>0</v>
      </c>
      <c r="CK60" s="0" t="n">
        <v>0</v>
      </c>
      <c r="CL60" s="0" t="n">
        <v>0</v>
      </c>
      <c r="CM60" s="0" t="n">
        <v>0</v>
      </c>
      <c r="CN60" s="0" t="n">
        <v>0</v>
      </c>
      <c r="CO60" s="0" t="n">
        <v>0</v>
      </c>
      <c r="CP60" s="0" t="n">
        <v>0</v>
      </c>
      <c r="CQ60" s="0" t="n">
        <v>0</v>
      </c>
      <c r="CR60" s="0" t="n">
        <v>0</v>
      </c>
      <c r="CS60" s="0" t="n">
        <v>0</v>
      </c>
      <c r="CT60" s="0" t="n">
        <v>0</v>
      </c>
      <c r="CU60" s="0" t="n">
        <v>0</v>
      </c>
      <c r="CV60" s="0" t="n">
        <v>0</v>
      </c>
      <c r="CW60" s="0" t="n">
        <v>0</v>
      </c>
      <c r="CX60" s="0" t="n">
        <v>0</v>
      </c>
      <c r="CY60" s="0" t="n">
        <v>0</v>
      </c>
      <c r="CZ60" s="0" t="n">
        <v>0</v>
      </c>
      <c r="DA60" s="0" t="n">
        <v>0</v>
      </c>
      <c r="DB60" s="0" t="n">
        <v>0</v>
      </c>
      <c r="DC60" s="0" t="n">
        <v>0</v>
      </c>
      <c r="DD60" s="0" t="n">
        <v>0</v>
      </c>
      <c r="DE60" s="0" t="n">
        <v>0</v>
      </c>
      <c r="DF60" s="0" t="n">
        <v>0</v>
      </c>
      <c r="DG60" s="0" t="n">
        <v>0</v>
      </c>
      <c r="DH60" s="0" t="n">
        <v>0</v>
      </c>
      <c r="DI60" s="0" t="n">
        <v>0</v>
      </c>
      <c r="DJ60" s="0" t="n">
        <v>0</v>
      </c>
      <c r="DK60" s="0" t="n">
        <v>0</v>
      </c>
      <c r="DL60" s="0" t="n">
        <v>0</v>
      </c>
      <c r="DM60" s="0" t="n">
        <v>0</v>
      </c>
      <c r="DN60" s="0" t="n">
        <v>0</v>
      </c>
      <c r="DO60" s="0" t="n">
        <v>0</v>
      </c>
      <c r="DP60" s="0" t="n">
        <v>0</v>
      </c>
      <c r="DQ60" s="0" t="n">
        <v>0</v>
      </c>
      <c r="DR60" s="0" t="n">
        <v>0</v>
      </c>
      <c r="DS60" s="0" t="n">
        <v>0</v>
      </c>
    </row>
    <row r="61" customFormat="false" ht="12.75" hidden="false" customHeight="false" outlineLevel="0" collapsed="false">
      <c r="A61" s="0" t="s">
        <v>13</v>
      </c>
      <c r="B61" s="0" t="s">
        <v>14</v>
      </c>
      <c r="C61" s="0" t="s">
        <v>14</v>
      </c>
      <c r="D61" s="0" t="n">
        <v>56943</v>
      </c>
      <c r="E61" s="0" t="n">
        <v>58649</v>
      </c>
      <c r="F61" s="0" t="s">
        <v>57</v>
      </c>
      <c r="G61" s="0" t="n">
        <v>27495</v>
      </c>
      <c r="H61" s="0" t="s">
        <v>15</v>
      </c>
      <c r="I61" s="0" t="s">
        <v>16</v>
      </c>
      <c r="J61" s="27" t="n">
        <v>36951</v>
      </c>
      <c r="K61" s="27" t="n">
        <v>37711</v>
      </c>
      <c r="L61" s="0" t="n">
        <v>20000</v>
      </c>
      <c r="M61" s="0" t="n">
        <v>0.0325</v>
      </c>
      <c r="N61" s="0" t="n">
        <v>0</v>
      </c>
      <c r="O61" s="0" t="n">
        <v>0</v>
      </c>
      <c r="P61" s="0" t="n">
        <v>0</v>
      </c>
      <c r="Q61" s="0" t="n">
        <v>0.0325</v>
      </c>
      <c r="R61" s="0" t="n">
        <v>20150</v>
      </c>
      <c r="S61" s="0" t="n">
        <v>20000</v>
      </c>
      <c r="T61" s="0" t="n">
        <v>0.0325</v>
      </c>
      <c r="U61" s="0" t="n">
        <v>18200</v>
      </c>
      <c r="V61" s="0" t="n">
        <v>20000</v>
      </c>
      <c r="W61" s="0" t="n">
        <v>0.0325</v>
      </c>
      <c r="X61" s="0" t="n">
        <v>20150</v>
      </c>
      <c r="Y61" s="0" t="n">
        <v>20000</v>
      </c>
      <c r="Z61" s="0" t="n">
        <v>0.0325</v>
      </c>
      <c r="AA61" s="0" t="n">
        <v>19500</v>
      </c>
      <c r="AB61" s="0" t="n">
        <v>20000</v>
      </c>
      <c r="AC61" s="0" t="n">
        <v>0.0325</v>
      </c>
      <c r="AD61" s="0" t="n">
        <v>20150</v>
      </c>
      <c r="AE61" s="0" t="n">
        <v>20000</v>
      </c>
      <c r="AF61" s="0" t="n">
        <v>0.0325</v>
      </c>
      <c r="AG61" s="0" t="n">
        <v>19500</v>
      </c>
      <c r="AH61" s="0" t="n">
        <v>20000</v>
      </c>
      <c r="AI61" s="0" t="n">
        <v>0.0325</v>
      </c>
      <c r="AJ61" s="0" t="n">
        <v>20150</v>
      </c>
      <c r="AK61" s="0" t="n">
        <v>20000</v>
      </c>
      <c r="AL61" s="0" t="n">
        <v>0.0325</v>
      </c>
      <c r="AM61" s="0" t="n">
        <v>20150</v>
      </c>
      <c r="AN61" s="0" t="n">
        <v>20000</v>
      </c>
      <c r="AO61" s="0" t="n">
        <v>0.0325</v>
      </c>
      <c r="AP61" s="0" t="n">
        <v>19500</v>
      </c>
      <c r="AQ61" s="0" t="n">
        <v>20000</v>
      </c>
      <c r="AR61" s="0" t="n">
        <v>0.0325</v>
      </c>
      <c r="AS61" s="0" t="n">
        <v>20150</v>
      </c>
      <c r="AT61" s="0" t="n">
        <v>20000</v>
      </c>
      <c r="AU61" s="0" t="n">
        <v>0.0325</v>
      </c>
      <c r="AV61" s="0" t="n">
        <v>19500</v>
      </c>
      <c r="AW61" s="0" t="n">
        <v>20000</v>
      </c>
      <c r="AX61" s="0" t="n">
        <v>0.0325</v>
      </c>
      <c r="AY61" s="0" t="n">
        <v>20150</v>
      </c>
      <c r="AZ61" s="0" t="n">
        <v>0</v>
      </c>
      <c r="BA61" s="0" t="n">
        <v>0</v>
      </c>
      <c r="BB61" s="0" t="n">
        <v>0</v>
      </c>
      <c r="BC61" s="0" t="n">
        <v>0</v>
      </c>
      <c r="BD61" s="0" t="n">
        <v>0</v>
      </c>
      <c r="BE61" s="0" t="n">
        <v>0</v>
      </c>
      <c r="BF61" s="0" t="n">
        <v>0</v>
      </c>
      <c r="BG61" s="0" t="n">
        <v>0</v>
      </c>
      <c r="BH61" s="0" t="n">
        <v>0</v>
      </c>
      <c r="BI61" s="0" t="n">
        <v>0</v>
      </c>
      <c r="BJ61" s="0" t="n">
        <v>0</v>
      </c>
      <c r="BK61" s="0" t="n">
        <v>0</v>
      </c>
      <c r="BL61" s="0" t="n">
        <v>0</v>
      </c>
      <c r="BM61" s="0" t="n">
        <v>0</v>
      </c>
      <c r="BN61" s="0" t="n">
        <v>0</v>
      </c>
      <c r="BO61" s="0" t="n">
        <v>0</v>
      </c>
      <c r="BP61" s="0" t="n">
        <v>0</v>
      </c>
      <c r="BQ61" s="0" t="n">
        <v>0</v>
      </c>
      <c r="BR61" s="0" t="n">
        <v>0</v>
      </c>
      <c r="BS61" s="0" t="n">
        <v>0</v>
      </c>
      <c r="BT61" s="0" t="n">
        <v>0</v>
      </c>
      <c r="BU61" s="0" t="n">
        <v>0</v>
      </c>
      <c r="BV61" s="0" t="n">
        <v>0</v>
      </c>
      <c r="BW61" s="0" t="n">
        <v>0</v>
      </c>
      <c r="BX61" s="0" t="n">
        <v>0</v>
      </c>
      <c r="BY61" s="0" t="n">
        <v>0</v>
      </c>
      <c r="BZ61" s="0" t="n">
        <v>0</v>
      </c>
      <c r="CA61" s="0" t="n">
        <v>0</v>
      </c>
      <c r="CB61" s="0" t="n">
        <v>0</v>
      </c>
      <c r="CC61" s="0" t="n">
        <v>0</v>
      </c>
      <c r="CD61" s="0" t="n">
        <v>0</v>
      </c>
      <c r="CE61" s="0" t="n">
        <v>0</v>
      </c>
      <c r="CF61" s="0" t="n">
        <v>0</v>
      </c>
      <c r="CG61" s="0" t="n">
        <v>0</v>
      </c>
      <c r="CH61" s="0" t="n">
        <v>0</v>
      </c>
      <c r="CI61" s="0" t="n">
        <v>0</v>
      </c>
      <c r="CJ61" s="0" t="n">
        <v>0</v>
      </c>
      <c r="CK61" s="0" t="n">
        <v>0</v>
      </c>
      <c r="CL61" s="0" t="n">
        <v>0</v>
      </c>
      <c r="CM61" s="0" t="n">
        <v>0</v>
      </c>
      <c r="CN61" s="0" t="n">
        <v>0</v>
      </c>
      <c r="CO61" s="0" t="n">
        <v>0</v>
      </c>
      <c r="CP61" s="0" t="n">
        <v>0</v>
      </c>
      <c r="CQ61" s="0" t="n">
        <v>0</v>
      </c>
      <c r="CR61" s="0" t="n">
        <v>0</v>
      </c>
      <c r="CS61" s="0" t="n">
        <v>0</v>
      </c>
      <c r="CT61" s="0" t="n">
        <v>0</v>
      </c>
      <c r="CU61" s="0" t="n">
        <v>0</v>
      </c>
      <c r="CV61" s="0" t="n">
        <v>0</v>
      </c>
      <c r="CW61" s="0" t="n">
        <v>0</v>
      </c>
      <c r="CX61" s="0" t="n">
        <v>0</v>
      </c>
      <c r="CY61" s="0" t="n">
        <v>0</v>
      </c>
      <c r="CZ61" s="0" t="n">
        <v>0</v>
      </c>
      <c r="DA61" s="0" t="n">
        <v>0</v>
      </c>
      <c r="DB61" s="0" t="n">
        <v>0</v>
      </c>
      <c r="DC61" s="0" t="n">
        <v>0</v>
      </c>
      <c r="DD61" s="0" t="n">
        <v>0</v>
      </c>
      <c r="DE61" s="0" t="n">
        <v>0</v>
      </c>
      <c r="DF61" s="0" t="n">
        <v>0</v>
      </c>
      <c r="DG61" s="0" t="n">
        <v>0</v>
      </c>
      <c r="DH61" s="0" t="n">
        <v>0</v>
      </c>
      <c r="DI61" s="0" t="n">
        <v>0</v>
      </c>
      <c r="DJ61" s="0" t="n">
        <v>0</v>
      </c>
      <c r="DK61" s="0" t="n">
        <v>0</v>
      </c>
      <c r="DL61" s="0" t="n">
        <v>0</v>
      </c>
      <c r="DM61" s="0" t="n">
        <v>0</v>
      </c>
      <c r="DN61" s="0" t="n">
        <v>0</v>
      </c>
      <c r="DO61" s="0" t="n">
        <v>0</v>
      </c>
      <c r="DP61" s="0" t="n">
        <v>0</v>
      </c>
      <c r="DQ61" s="0" t="n">
        <v>0</v>
      </c>
      <c r="DR61" s="0" t="n">
        <v>0</v>
      </c>
      <c r="DS61" s="0" t="n">
        <v>0</v>
      </c>
    </row>
    <row r="62" customFormat="false" ht="12.75" hidden="false" customHeight="false" outlineLevel="0" collapsed="false">
      <c r="A62" s="0" t="s">
        <v>13</v>
      </c>
      <c r="B62" s="0" t="s">
        <v>14</v>
      </c>
      <c r="C62" s="0" t="s">
        <v>14</v>
      </c>
      <c r="D62" s="0" t="n">
        <v>8042</v>
      </c>
      <c r="E62" s="0" t="n">
        <v>500267</v>
      </c>
      <c r="F62" s="0" t="s">
        <v>58</v>
      </c>
      <c r="G62" s="0" t="n">
        <v>27579</v>
      </c>
      <c r="H62" s="0" t="s">
        <v>15</v>
      </c>
      <c r="I62" s="0" t="s">
        <v>16</v>
      </c>
      <c r="J62" s="27" t="n">
        <v>37012</v>
      </c>
      <c r="K62" s="27" t="n">
        <v>37407</v>
      </c>
      <c r="L62" s="0" t="n">
        <v>20000</v>
      </c>
      <c r="M62" s="0" t="n">
        <v>0.06</v>
      </c>
      <c r="N62" s="0" t="n">
        <v>0</v>
      </c>
      <c r="O62" s="0" t="n">
        <v>0</v>
      </c>
      <c r="P62" s="0" t="n">
        <v>0</v>
      </c>
      <c r="Q62" s="0" t="n">
        <v>0.06</v>
      </c>
      <c r="R62" s="0" t="n">
        <v>37200</v>
      </c>
      <c r="S62" s="0" t="n">
        <v>20000</v>
      </c>
      <c r="T62" s="0" t="n">
        <v>0.06</v>
      </c>
      <c r="U62" s="0" t="n">
        <v>33600</v>
      </c>
      <c r="V62" s="0" t="n">
        <v>20000</v>
      </c>
      <c r="W62" s="0" t="n">
        <v>0.06</v>
      </c>
      <c r="X62" s="0" t="n">
        <v>37200</v>
      </c>
      <c r="Y62" s="0" t="n">
        <v>20000</v>
      </c>
      <c r="Z62" s="0" t="n">
        <v>0.06</v>
      </c>
      <c r="AA62" s="0" t="n">
        <v>36000</v>
      </c>
      <c r="AB62" s="0" t="n">
        <v>20000</v>
      </c>
      <c r="AC62" s="0" t="n">
        <v>0.06</v>
      </c>
      <c r="AD62" s="0" t="n">
        <v>37200</v>
      </c>
      <c r="AE62" s="0" t="n">
        <v>0</v>
      </c>
      <c r="AF62" s="0" t="n">
        <v>0</v>
      </c>
      <c r="AG62" s="0" t="n">
        <v>0</v>
      </c>
      <c r="AH62" s="0" t="n">
        <v>0</v>
      </c>
      <c r="AI62" s="0" t="n">
        <v>0</v>
      </c>
      <c r="AJ62" s="0" t="n">
        <v>0</v>
      </c>
      <c r="AK62" s="0" t="n">
        <v>0</v>
      </c>
      <c r="AL62" s="0" t="n">
        <v>0</v>
      </c>
      <c r="AM62" s="0" t="n">
        <v>0</v>
      </c>
      <c r="AN62" s="0" t="n">
        <v>0</v>
      </c>
      <c r="AO62" s="0" t="n">
        <v>0</v>
      </c>
      <c r="AP62" s="0" t="n">
        <v>0</v>
      </c>
      <c r="AQ62" s="0" t="n">
        <v>0</v>
      </c>
      <c r="AR62" s="0" t="n">
        <v>0</v>
      </c>
      <c r="AS62" s="0" t="n">
        <v>0</v>
      </c>
      <c r="AT62" s="0" t="n">
        <v>0</v>
      </c>
      <c r="AU62" s="0" t="n">
        <v>0</v>
      </c>
      <c r="AV62" s="0" t="n">
        <v>0</v>
      </c>
      <c r="AW62" s="0" t="n">
        <v>0</v>
      </c>
      <c r="AX62" s="0" t="n">
        <v>0</v>
      </c>
      <c r="AY62" s="0" t="n">
        <v>0</v>
      </c>
      <c r="AZ62" s="0" t="n">
        <v>0</v>
      </c>
      <c r="BA62" s="0" t="n">
        <v>0</v>
      </c>
      <c r="BB62" s="0" t="n">
        <v>0</v>
      </c>
      <c r="BC62" s="0" t="n">
        <v>0</v>
      </c>
      <c r="BD62" s="0" t="n">
        <v>0</v>
      </c>
      <c r="BE62" s="0" t="n">
        <v>0</v>
      </c>
      <c r="BF62" s="0" t="n">
        <v>0</v>
      </c>
      <c r="BG62" s="0" t="n">
        <v>0</v>
      </c>
      <c r="BH62" s="0" t="n">
        <v>0</v>
      </c>
      <c r="BI62" s="0" t="n">
        <v>0</v>
      </c>
      <c r="BJ62" s="0" t="n">
        <v>0</v>
      </c>
      <c r="BK62" s="0" t="n">
        <v>0</v>
      </c>
      <c r="BL62" s="0" t="n">
        <v>0</v>
      </c>
      <c r="BM62" s="0" t="n">
        <v>0</v>
      </c>
      <c r="BN62" s="0" t="n">
        <v>0</v>
      </c>
      <c r="BO62" s="0" t="n">
        <v>0</v>
      </c>
      <c r="BP62" s="0" t="n">
        <v>0</v>
      </c>
      <c r="BQ62" s="0" t="n">
        <v>0</v>
      </c>
      <c r="BR62" s="0" t="n">
        <v>0</v>
      </c>
      <c r="BS62" s="0" t="n">
        <v>0</v>
      </c>
      <c r="BT62" s="0" t="n">
        <v>0</v>
      </c>
      <c r="BU62" s="0" t="n">
        <v>0</v>
      </c>
      <c r="BV62" s="0" t="n">
        <v>0</v>
      </c>
      <c r="BW62" s="0" t="n">
        <v>0</v>
      </c>
      <c r="BX62" s="0" t="n">
        <v>0</v>
      </c>
      <c r="BY62" s="0" t="n">
        <v>0</v>
      </c>
      <c r="BZ62" s="0" t="n">
        <v>0</v>
      </c>
      <c r="CA62" s="0" t="n">
        <v>0</v>
      </c>
      <c r="CB62" s="0" t="n">
        <v>0</v>
      </c>
      <c r="CC62" s="0" t="n">
        <v>0</v>
      </c>
      <c r="CD62" s="0" t="n">
        <v>0</v>
      </c>
      <c r="CE62" s="0" t="n">
        <v>0</v>
      </c>
      <c r="CF62" s="0" t="n">
        <v>0</v>
      </c>
      <c r="CG62" s="0" t="n">
        <v>0</v>
      </c>
      <c r="CH62" s="0" t="n">
        <v>0</v>
      </c>
      <c r="CI62" s="0" t="n">
        <v>0</v>
      </c>
      <c r="CJ62" s="0" t="n">
        <v>0</v>
      </c>
      <c r="CK62" s="0" t="n">
        <v>0</v>
      </c>
      <c r="CL62" s="0" t="n">
        <v>0</v>
      </c>
      <c r="CM62" s="0" t="n">
        <v>0</v>
      </c>
      <c r="CN62" s="0" t="n">
        <v>0</v>
      </c>
      <c r="CO62" s="0" t="n">
        <v>0</v>
      </c>
      <c r="CP62" s="0" t="n">
        <v>0</v>
      </c>
      <c r="CQ62" s="0" t="n">
        <v>0</v>
      </c>
      <c r="CR62" s="0" t="n">
        <v>0</v>
      </c>
      <c r="CS62" s="0" t="n">
        <v>0</v>
      </c>
      <c r="CT62" s="0" t="n">
        <v>0</v>
      </c>
      <c r="CU62" s="0" t="n">
        <v>0</v>
      </c>
      <c r="CV62" s="0" t="n">
        <v>0</v>
      </c>
      <c r="CW62" s="0" t="n">
        <v>0</v>
      </c>
      <c r="CX62" s="0" t="n">
        <v>0</v>
      </c>
      <c r="CY62" s="0" t="n">
        <v>0</v>
      </c>
      <c r="CZ62" s="0" t="n">
        <v>0</v>
      </c>
      <c r="DA62" s="0" t="n">
        <v>0</v>
      </c>
      <c r="DB62" s="0" t="n">
        <v>0</v>
      </c>
      <c r="DC62" s="0" t="n">
        <v>0</v>
      </c>
      <c r="DD62" s="0" t="n">
        <v>0</v>
      </c>
      <c r="DE62" s="0" t="n">
        <v>0</v>
      </c>
      <c r="DF62" s="0" t="n">
        <v>0</v>
      </c>
      <c r="DG62" s="0" t="n">
        <v>0</v>
      </c>
      <c r="DH62" s="0" t="n">
        <v>0</v>
      </c>
      <c r="DI62" s="0" t="n">
        <v>0</v>
      </c>
      <c r="DJ62" s="0" t="n">
        <v>0</v>
      </c>
      <c r="DK62" s="0" t="n">
        <v>0</v>
      </c>
      <c r="DL62" s="0" t="n">
        <v>0</v>
      </c>
      <c r="DM62" s="0" t="n">
        <v>0</v>
      </c>
      <c r="DN62" s="0" t="n">
        <v>0</v>
      </c>
      <c r="DO62" s="0" t="n">
        <v>0</v>
      </c>
      <c r="DP62" s="0" t="n">
        <v>0</v>
      </c>
      <c r="DQ62" s="0" t="n">
        <v>0</v>
      </c>
      <c r="DR62" s="0" t="n">
        <v>0</v>
      </c>
      <c r="DS62" s="0" t="n">
        <v>0</v>
      </c>
    </row>
    <row r="63" customFormat="false" ht="12.75" hidden="false" customHeight="false" outlineLevel="0" collapsed="false">
      <c r="A63" s="0" t="s">
        <v>13</v>
      </c>
      <c r="B63" s="0" t="s">
        <v>14</v>
      </c>
      <c r="C63" s="0" t="s">
        <v>14</v>
      </c>
      <c r="D63" s="0" t="n">
        <v>56943</v>
      </c>
      <c r="E63" s="0" t="n">
        <v>500267</v>
      </c>
      <c r="F63" s="0" t="s">
        <v>59</v>
      </c>
      <c r="G63" s="0" t="n">
        <v>27600</v>
      </c>
      <c r="H63" s="0" t="s">
        <v>15</v>
      </c>
      <c r="I63" s="0" t="s">
        <v>16</v>
      </c>
      <c r="J63" s="27" t="n">
        <v>37043</v>
      </c>
      <c r="K63" s="27" t="n">
        <v>37407</v>
      </c>
      <c r="L63" s="0" t="n">
        <v>2500</v>
      </c>
      <c r="M63" s="0" t="n">
        <v>0.09</v>
      </c>
      <c r="N63" s="0" t="n">
        <v>0</v>
      </c>
      <c r="O63" s="0" t="n">
        <v>0</v>
      </c>
      <c r="P63" s="0" t="n">
        <v>0</v>
      </c>
      <c r="Q63" s="0" t="n">
        <v>0.09</v>
      </c>
      <c r="R63" s="0" t="n">
        <v>6975</v>
      </c>
      <c r="S63" s="0" t="n">
        <v>2500</v>
      </c>
      <c r="T63" s="0" t="n">
        <v>0.09</v>
      </c>
      <c r="U63" s="0" t="n">
        <v>6300</v>
      </c>
      <c r="V63" s="0" t="n">
        <v>2500</v>
      </c>
      <c r="W63" s="0" t="n">
        <v>0.09</v>
      </c>
      <c r="X63" s="0" t="n">
        <v>6975</v>
      </c>
      <c r="Y63" s="0" t="n">
        <v>2500</v>
      </c>
      <c r="Z63" s="0" t="n">
        <v>0.09</v>
      </c>
      <c r="AA63" s="0" t="n">
        <v>6750</v>
      </c>
      <c r="AB63" s="0" t="n">
        <v>2500</v>
      </c>
      <c r="AC63" s="0" t="n">
        <v>0.09</v>
      </c>
      <c r="AD63" s="0" t="n">
        <v>6975</v>
      </c>
      <c r="AE63" s="0" t="n">
        <v>0</v>
      </c>
      <c r="AF63" s="0" t="n">
        <v>0</v>
      </c>
      <c r="AG63" s="0" t="n">
        <v>0</v>
      </c>
      <c r="AH63" s="0" t="n">
        <v>0</v>
      </c>
      <c r="AI63" s="0" t="n">
        <v>0</v>
      </c>
      <c r="AJ63" s="0" t="n">
        <v>0</v>
      </c>
      <c r="AK63" s="0" t="n">
        <v>0</v>
      </c>
      <c r="AL63" s="0" t="n">
        <v>0</v>
      </c>
      <c r="AM63" s="0" t="n">
        <v>0</v>
      </c>
      <c r="AN63" s="0" t="n">
        <v>0</v>
      </c>
      <c r="AO63" s="0" t="n">
        <v>0</v>
      </c>
      <c r="AP63" s="0" t="n">
        <v>0</v>
      </c>
      <c r="AQ63" s="0" t="n">
        <v>0</v>
      </c>
      <c r="AR63" s="0" t="n">
        <v>0</v>
      </c>
      <c r="AS63" s="0" t="n">
        <v>0</v>
      </c>
      <c r="AT63" s="0" t="n">
        <v>0</v>
      </c>
      <c r="AU63" s="0" t="n">
        <v>0</v>
      </c>
      <c r="AV63" s="0" t="n">
        <v>0</v>
      </c>
      <c r="AW63" s="0" t="n">
        <v>0</v>
      </c>
      <c r="AX63" s="0" t="n">
        <v>0</v>
      </c>
      <c r="AY63" s="0" t="n">
        <v>0</v>
      </c>
      <c r="AZ63" s="0" t="n">
        <v>0</v>
      </c>
      <c r="BA63" s="0" t="n">
        <v>0</v>
      </c>
      <c r="BB63" s="0" t="n">
        <v>0</v>
      </c>
      <c r="BC63" s="0" t="n">
        <v>0</v>
      </c>
      <c r="BD63" s="0" t="n">
        <v>0</v>
      </c>
      <c r="BE63" s="0" t="n">
        <v>0</v>
      </c>
      <c r="BF63" s="0" t="n">
        <v>0</v>
      </c>
      <c r="BG63" s="0" t="n">
        <v>0</v>
      </c>
      <c r="BH63" s="0" t="n">
        <v>0</v>
      </c>
      <c r="BI63" s="0" t="n">
        <v>0</v>
      </c>
      <c r="BJ63" s="0" t="n">
        <v>0</v>
      </c>
      <c r="BK63" s="0" t="n">
        <v>0</v>
      </c>
      <c r="BL63" s="0" t="n">
        <v>0</v>
      </c>
      <c r="BM63" s="0" t="n">
        <v>0</v>
      </c>
      <c r="BN63" s="0" t="n">
        <v>0</v>
      </c>
      <c r="BO63" s="0" t="n">
        <v>0</v>
      </c>
      <c r="BP63" s="0" t="n">
        <v>0</v>
      </c>
      <c r="BQ63" s="0" t="n">
        <v>0</v>
      </c>
      <c r="BR63" s="0" t="n">
        <v>0</v>
      </c>
      <c r="BS63" s="0" t="n">
        <v>0</v>
      </c>
      <c r="BT63" s="0" t="n">
        <v>0</v>
      </c>
      <c r="BU63" s="0" t="n">
        <v>0</v>
      </c>
      <c r="BV63" s="0" t="n">
        <v>0</v>
      </c>
      <c r="BW63" s="0" t="n">
        <v>0</v>
      </c>
      <c r="BX63" s="0" t="n">
        <v>0</v>
      </c>
      <c r="BY63" s="0" t="n">
        <v>0</v>
      </c>
      <c r="BZ63" s="0" t="n">
        <v>0</v>
      </c>
      <c r="CA63" s="0" t="n">
        <v>0</v>
      </c>
      <c r="CB63" s="0" t="n">
        <v>0</v>
      </c>
      <c r="CC63" s="0" t="n">
        <v>0</v>
      </c>
      <c r="CD63" s="0" t="n">
        <v>0</v>
      </c>
      <c r="CE63" s="0" t="n">
        <v>0</v>
      </c>
      <c r="CF63" s="0" t="n">
        <v>0</v>
      </c>
      <c r="CG63" s="0" t="n">
        <v>0</v>
      </c>
      <c r="CH63" s="0" t="n">
        <v>0</v>
      </c>
      <c r="CI63" s="0" t="n">
        <v>0</v>
      </c>
      <c r="CJ63" s="0" t="n">
        <v>0</v>
      </c>
      <c r="CK63" s="0" t="n">
        <v>0</v>
      </c>
      <c r="CL63" s="0" t="n">
        <v>0</v>
      </c>
      <c r="CM63" s="0" t="n">
        <v>0</v>
      </c>
      <c r="CN63" s="0" t="n">
        <v>0</v>
      </c>
      <c r="CO63" s="0" t="n">
        <v>0</v>
      </c>
      <c r="CP63" s="0" t="n">
        <v>0</v>
      </c>
      <c r="CQ63" s="0" t="n">
        <v>0</v>
      </c>
      <c r="CR63" s="0" t="n">
        <v>0</v>
      </c>
      <c r="CS63" s="0" t="n">
        <v>0</v>
      </c>
      <c r="CT63" s="0" t="n">
        <v>0</v>
      </c>
      <c r="CU63" s="0" t="n">
        <v>0</v>
      </c>
      <c r="CV63" s="0" t="n">
        <v>0</v>
      </c>
      <c r="CW63" s="0" t="n">
        <v>0</v>
      </c>
      <c r="CX63" s="0" t="n">
        <v>0</v>
      </c>
      <c r="CY63" s="0" t="n">
        <v>0</v>
      </c>
      <c r="CZ63" s="0" t="n">
        <v>0</v>
      </c>
      <c r="DA63" s="0" t="n">
        <v>0</v>
      </c>
      <c r="DB63" s="0" t="n">
        <v>0</v>
      </c>
      <c r="DC63" s="0" t="n">
        <v>0</v>
      </c>
      <c r="DD63" s="0" t="n">
        <v>0</v>
      </c>
      <c r="DE63" s="0" t="n">
        <v>0</v>
      </c>
      <c r="DF63" s="0" t="n">
        <v>0</v>
      </c>
      <c r="DG63" s="0" t="n">
        <v>0</v>
      </c>
      <c r="DH63" s="0" t="n">
        <v>0</v>
      </c>
      <c r="DI63" s="0" t="n">
        <v>0</v>
      </c>
      <c r="DJ63" s="0" t="n">
        <v>0</v>
      </c>
      <c r="DK63" s="0" t="n">
        <v>0</v>
      </c>
      <c r="DL63" s="0" t="n">
        <v>0</v>
      </c>
      <c r="DM63" s="0" t="n">
        <v>0</v>
      </c>
      <c r="DN63" s="0" t="n">
        <v>0</v>
      </c>
      <c r="DO63" s="0" t="n">
        <v>0</v>
      </c>
      <c r="DP63" s="0" t="n">
        <v>0</v>
      </c>
      <c r="DQ63" s="0" t="n">
        <v>0</v>
      </c>
      <c r="DR63" s="0" t="n">
        <v>0</v>
      </c>
      <c r="DS63" s="0" t="n">
        <v>0</v>
      </c>
    </row>
    <row r="64" customFormat="false" ht="12.75" hidden="false" customHeight="false" outlineLevel="0" collapsed="false">
      <c r="A64" s="0" t="s">
        <v>60</v>
      </c>
      <c r="G64" s="4" t="s">
        <v>35</v>
      </c>
      <c r="H64" s="4" t="s">
        <v>15</v>
      </c>
      <c r="L64" s="4" t="n">
        <f aca="false">SUM(L8:L63)</f>
        <v>532214</v>
      </c>
      <c r="R64" s="4" t="n">
        <f aca="false">SUM(R8:R63)</f>
        <v>621991.936</v>
      </c>
      <c r="S64" s="4" t="n">
        <f aca="false">SUM(S8:S63)</f>
        <v>532214</v>
      </c>
      <c r="U64" s="4" t="n">
        <f aca="false">SUM(U8:U63)</f>
        <v>561799.168</v>
      </c>
      <c r="V64" s="4" t="n">
        <f aca="false">SUM(V8:V63)</f>
        <v>522214</v>
      </c>
      <c r="X64" s="4" t="n">
        <f aca="false">SUM(X8:X63)</f>
        <v>606491.936</v>
      </c>
      <c r="Y64" s="4" t="n">
        <f aca="false">SUM(Y8:Y63)</f>
        <v>522214</v>
      </c>
      <c r="AA64" s="4" t="n">
        <f aca="false">SUM(AA8:AA63)</f>
        <v>586927.68</v>
      </c>
      <c r="AB64" s="4" t="n">
        <f aca="false">SUM(AB8:AB63)</f>
        <v>523827</v>
      </c>
      <c r="AD64" s="4" t="n">
        <f aca="false">SUM(AD8:AD63)</f>
        <v>608992.086</v>
      </c>
      <c r="AE64" s="4" t="n">
        <f aca="false">SUM(AE8:AE63)</f>
        <v>508047</v>
      </c>
      <c r="AG64" s="4" t="n">
        <f aca="false">SUM(AG8:AG63)</f>
        <v>556677.18</v>
      </c>
      <c r="AH64" s="4" t="n">
        <f aca="false">SUM(AH8:AH63)</f>
        <v>512617</v>
      </c>
      <c r="AJ64" s="4" t="n">
        <f aca="false">SUM(AJ8:AJ63)</f>
        <v>582316.586</v>
      </c>
      <c r="AK64" s="4" t="n">
        <f aca="false">SUM(AK8:AK63)</f>
        <v>489391</v>
      </c>
      <c r="AM64" s="4" t="n">
        <f aca="false">SUM(AM8:AM63)</f>
        <v>561816.286</v>
      </c>
      <c r="AN64" s="4" t="n">
        <f aca="false">SUM(AN8:AN63)</f>
        <v>483047</v>
      </c>
      <c r="AP64" s="4" t="n">
        <f aca="false">SUM(AP8:AP63)</f>
        <v>534177.18</v>
      </c>
      <c r="AQ64" s="4" t="n">
        <f aca="false">SUM(AQ8:AQ63)</f>
        <v>479714</v>
      </c>
      <c r="AS64" s="4" t="n">
        <f aca="false">SUM(AS8:AS63)</f>
        <v>546816.936</v>
      </c>
      <c r="AT64" s="4" t="n">
        <f aca="false">SUM(AT8:AT63)</f>
        <v>479714</v>
      </c>
      <c r="AV64" s="4" t="n">
        <f aca="false">SUM(AV8:AV63)</f>
        <v>529177.68</v>
      </c>
      <c r="AW64" s="4" t="n">
        <f aca="false">SUM(AW8:AW63)</f>
        <v>444000</v>
      </c>
      <c r="AY64" s="4" t="n">
        <f aca="false">SUM(AY8:AY63)</f>
        <v>431675</v>
      </c>
      <c r="AZ64" s="4" t="n">
        <f aca="false">SUM(AZ8:AZ63)</f>
        <v>0</v>
      </c>
      <c r="BB64" s="4" t="n">
        <f aca="false">SUM(BB8:BB63)</f>
        <v>0</v>
      </c>
      <c r="BC64" s="4" t="n">
        <f aca="false">SUM(BC8:BC63)</f>
        <v>0</v>
      </c>
      <c r="BE64" s="4" t="n">
        <f aca="false">SUM(BE8:BE63)</f>
        <v>0</v>
      </c>
      <c r="BF64" s="4" t="n">
        <f aca="false">SUM(BF8:BF63)</f>
        <v>0</v>
      </c>
      <c r="BH64" s="4" t="n">
        <f aca="false">SUM(BH8:BH63)</f>
        <v>0</v>
      </c>
      <c r="BI64" s="4" t="n">
        <f aca="false">SUM(BI8:BI63)</f>
        <v>0</v>
      </c>
      <c r="BK64" s="4" t="n">
        <f aca="false">SUM(BK8:BK63)</f>
        <v>0</v>
      </c>
      <c r="BL64" s="4" t="n">
        <f aca="false">SUM(BL8:BL63)</f>
        <v>0</v>
      </c>
      <c r="BN64" s="4" t="n">
        <f aca="false">SUM(BN8:BN63)</f>
        <v>0</v>
      </c>
      <c r="BO64" s="4" t="n">
        <f aca="false">SUM(BO8:BO63)</f>
        <v>0</v>
      </c>
      <c r="BQ64" s="4" t="n">
        <f aca="false">SUM(BQ8:BQ63)</f>
        <v>0</v>
      </c>
      <c r="BR64" s="4" t="n">
        <f aca="false">SUM(BR8:BR63)</f>
        <v>0</v>
      </c>
      <c r="BT64" s="4" t="n">
        <f aca="false">SUM(BT8:BT63)</f>
        <v>0</v>
      </c>
      <c r="BU64" s="4" t="n">
        <f aca="false">SUM(BU8:BU63)</f>
        <v>0</v>
      </c>
      <c r="BW64" s="4" t="n">
        <f aca="false">SUM(BW8:BW63)</f>
        <v>0</v>
      </c>
      <c r="BX64" s="4" t="n">
        <f aca="false">SUM(BX8:BX63)</f>
        <v>0</v>
      </c>
      <c r="BZ64" s="4" t="n">
        <f aca="false">SUM(BZ8:BZ63)</f>
        <v>0</v>
      </c>
      <c r="CA64" s="4" t="n">
        <f aca="false">SUM(CA8:CA63)</f>
        <v>0</v>
      </c>
      <c r="CC64" s="4" t="n">
        <f aca="false">SUM(CC8:CC63)</f>
        <v>0</v>
      </c>
      <c r="CD64" s="4" t="n">
        <f aca="false">SUM(CD8:CD63)</f>
        <v>0</v>
      </c>
      <c r="CF64" s="4" t="n">
        <f aca="false">SUM(CF8:CF63)</f>
        <v>0</v>
      </c>
      <c r="CG64" s="4" t="n">
        <f aca="false">SUM(CG8:CG63)</f>
        <v>0</v>
      </c>
      <c r="CI64" s="4" t="n">
        <f aca="false">SUM(CI8:CI63)</f>
        <v>0</v>
      </c>
      <c r="CJ64" s="4" t="n">
        <f aca="false">SUM(CJ8:CJ63)</f>
        <v>0</v>
      </c>
      <c r="CL64" s="4" t="n">
        <f aca="false">SUM(CL8:CL63)</f>
        <v>0</v>
      </c>
      <c r="CM64" s="4" t="n">
        <f aca="false">SUM(CM8:CM63)</f>
        <v>0</v>
      </c>
      <c r="CO64" s="4" t="n">
        <f aca="false">SUM(CO8:CO63)</f>
        <v>0</v>
      </c>
      <c r="CP64" s="4" t="n">
        <f aca="false">SUM(CP8:CP63)</f>
        <v>0</v>
      </c>
      <c r="CR64" s="4" t="n">
        <f aca="false">SUM(CR8:CR63)</f>
        <v>0</v>
      </c>
      <c r="CS64" s="4" t="n">
        <f aca="false">SUM(CS8:CS63)</f>
        <v>0</v>
      </c>
      <c r="CU64" s="4" t="n">
        <f aca="false">SUM(CU8:CU63)</f>
        <v>0</v>
      </c>
      <c r="CV64" s="4" t="n">
        <f aca="false">SUM(CV8:CV63)</f>
        <v>0</v>
      </c>
      <c r="CX64" s="4" t="n">
        <f aca="false">SUM(CX8:CX63)</f>
        <v>0</v>
      </c>
      <c r="CY64" s="4" t="n">
        <f aca="false">SUM(CY8:CY63)</f>
        <v>0</v>
      </c>
      <c r="DA64" s="4" t="n">
        <f aca="false">SUM(DA8:DA63)</f>
        <v>0</v>
      </c>
      <c r="DB64" s="4" t="n">
        <f aca="false">SUM(DB8:DB63)</f>
        <v>0</v>
      </c>
      <c r="DD64" s="4" t="n">
        <f aca="false">SUM(DD8:DD63)</f>
        <v>0</v>
      </c>
      <c r="DE64" s="4" t="n">
        <f aca="false">SUM(DE8:DE63)</f>
        <v>0</v>
      </c>
      <c r="DG64" s="4" t="n">
        <f aca="false">SUM(DG8:DG63)</f>
        <v>0</v>
      </c>
      <c r="DH64" s="4" t="n">
        <f aca="false">SUM(DH8:DH63)</f>
        <v>0</v>
      </c>
      <c r="DJ64" s="4" t="n">
        <f aca="false">SUM(DJ8:DJ63)</f>
        <v>0</v>
      </c>
      <c r="DK64" s="4" t="n">
        <f aca="false">SUM(DK8:DK63)</f>
        <v>0</v>
      </c>
      <c r="DM64" s="4" t="n">
        <f aca="false">SUM(DM8:DM63)</f>
        <v>0</v>
      </c>
      <c r="DN64" s="4" t="n">
        <f aca="false">SUM(DN8:DN63)</f>
        <v>0</v>
      </c>
      <c r="DP64" s="4" t="n">
        <f aca="false">SUM(DP8:DP63)</f>
        <v>0</v>
      </c>
      <c r="DQ64" s="4" t="n">
        <f aca="false">SUM(DQ8:DQ63)</f>
        <v>0</v>
      </c>
      <c r="DS64" s="4" t="n">
        <f aca="false">SUM(DS8:DS63)</f>
        <v>0</v>
      </c>
    </row>
    <row r="65" customFormat="false" ht="12.75" hidden="false" customHeight="false" outlineLevel="0" collapsed="false">
      <c r="A65" s="0" t="s">
        <v>13</v>
      </c>
      <c r="B65" s="0" t="s">
        <v>14</v>
      </c>
      <c r="C65" s="0" t="s">
        <v>17</v>
      </c>
      <c r="D65" s="0" t="n">
        <v>8516</v>
      </c>
      <c r="E65" s="0" t="n">
        <v>56498</v>
      </c>
      <c r="F65" s="0" t="s">
        <v>61</v>
      </c>
      <c r="G65" s="0" t="n">
        <v>25025</v>
      </c>
      <c r="H65" s="0" t="s">
        <v>15</v>
      </c>
      <c r="I65" s="0" t="s">
        <v>16</v>
      </c>
      <c r="J65" s="27" t="n">
        <v>35400</v>
      </c>
      <c r="K65" s="27" t="n">
        <v>39051</v>
      </c>
      <c r="L65" s="0" t="n">
        <v>59000</v>
      </c>
      <c r="M65" s="0" t="n">
        <v>0.145</v>
      </c>
      <c r="N65" s="0" t="n">
        <v>0</v>
      </c>
      <c r="O65" s="0" t="n">
        <v>0</v>
      </c>
      <c r="P65" s="0" t="n">
        <v>0</v>
      </c>
      <c r="Q65" s="0" t="n">
        <v>0.145</v>
      </c>
      <c r="R65" s="0" t="n">
        <v>265205</v>
      </c>
      <c r="S65" s="0" t="n">
        <v>59000</v>
      </c>
      <c r="T65" s="0" t="n">
        <v>0.145</v>
      </c>
      <c r="U65" s="0" t="n">
        <v>239540</v>
      </c>
      <c r="V65" s="0" t="n">
        <v>59000</v>
      </c>
      <c r="W65" s="0" t="n">
        <v>0.145</v>
      </c>
      <c r="X65" s="0" t="n">
        <v>265205</v>
      </c>
      <c r="Y65" s="0" t="n">
        <v>59000</v>
      </c>
      <c r="Z65" s="0" t="n">
        <v>0.145</v>
      </c>
      <c r="AA65" s="0" t="n">
        <v>256650</v>
      </c>
      <c r="AB65" s="0" t="n">
        <v>59000</v>
      </c>
      <c r="AC65" s="0" t="n">
        <v>0.145</v>
      </c>
      <c r="AD65" s="0" t="n">
        <v>265205</v>
      </c>
      <c r="AE65" s="0" t="n">
        <v>59000</v>
      </c>
      <c r="AF65" s="0" t="n">
        <v>0.145</v>
      </c>
      <c r="AG65" s="0" t="n">
        <v>256650</v>
      </c>
      <c r="AH65" s="0" t="n">
        <v>59000</v>
      </c>
      <c r="AI65" s="0" t="n">
        <v>0.145</v>
      </c>
      <c r="AJ65" s="0" t="n">
        <v>265205</v>
      </c>
      <c r="AK65" s="0" t="n">
        <v>59000</v>
      </c>
      <c r="AL65" s="0" t="n">
        <v>0.145</v>
      </c>
      <c r="AM65" s="0" t="n">
        <v>265205</v>
      </c>
      <c r="AN65" s="0" t="n">
        <v>59000</v>
      </c>
      <c r="AO65" s="0" t="n">
        <v>0.145</v>
      </c>
      <c r="AP65" s="0" t="n">
        <v>256650</v>
      </c>
      <c r="AQ65" s="0" t="n">
        <v>59000</v>
      </c>
      <c r="AR65" s="0" t="n">
        <v>0.145</v>
      </c>
      <c r="AS65" s="0" t="n">
        <v>265205</v>
      </c>
      <c r="AT65" s="0" t="n">
        <v>59000</v>
      </c>
      <c r="AU65" s="0" t="n">
        <v>0.145</v>
      </c>
      <c r="AV65" s="0" t="n">
        <v>256650</v>
      </c>
      <c r="AW65" s="0" t="n">
        <v>0</v>
      </c>
      <c r="AX65" s="0" t="n">
        <v>0</v>
      </c>
      <c r="AY65" s="0" t="n">
        <v>0</v>
      </c>
      <c r="AZ65" s="0" t="n">
        <v>0</v>
      </c>
      <c r="BA65" s="0" t="n">
        <v>0</v>
      </c>
      <c r="BB65" s="0" t="n">
        <v>0</v>
      </c>
      <c r="BC65" s="0" t="n">
        <v>0</v>
      </c>
      <c r="BD65" s="0" t="n">
        <v>0</v>
      </c>
      <c r="BE65" s="0" t="n">
        <v>0</v>
      </c>
      <c r="BF65" s="0" t="n">
        <v>0</v>
      </c>
      <c r="BG65" s="0" t="n">
        <v>0</v>
      </c>
      <c r="BH65" s="0" t="n">
        <v>0</v>
      </c>
      <c r="BI65" s="0" t="n">
        <v>0</v>
      </c>
      <c r="BJ65" s="0" t="n">
        <v>0</v>
      </c>
      <c r="BK65" s="0" t="n">
        <v>0</v>
      </c>
      <c r="BL65" s="0" t="n">
        <v>0</v>
      </c>
      <c r="BM65" s="0" t="n">
        <v>0</v>
      </c>
      <c r="BN65" s="0" t="n">
        <v>0</v>
      </c>
      <c r="BO65" s="0" t="n">
        <v>0</v>
      </c>
      <c r="BP65" s="0" t="n">
        <v>0</v>
      </c>
      <c r="BQ65" s="0" t="n">
        <v>0</v>
      </c>
      <c r="BR65" s="0" t="n">
        <v>0</v>
      </c>
      <c r="BS65" s="0" t="n">
        <v>0</v>
      </c>
      <c r="BT65" s="0" t="n">
        <v>0</v>
      </c>
      <c r="BU65" s="0" t="n">
        <v>0</v>
      </c>
      <c r="BV65" s="0" t="n">
        <v>0</v>
      </c>
      <c r="BW65" s="0" t="n">
        <v>0</v>
      </c>
      <c r="BX65" s="0" t="n">
        <v>0</v>
      </c>
      <c r="BY65" s="0" t="n">
        <v>0</v>
      </c>
      <c r="BZ65" s="0" t="n">
        <v>0</v>
      </c>
      <c r="CA65" s="0" t="n">
        <v>0</v>
      </c>
      <c r="CB65" s="0" t="n">
        <v>0</v>
      </c>
      <c r="CC65" s="0" t="n">
        <v>0</v>
      </c>
      <c r="CD65" s="0" t="n">
        <v>0</v>
      </c>
      <c r="CE65" s="0" t="n">
        <v>0</v>
      </c>
      <c r="CF65" s="0" t="n">
        <v>0</v>
      </c>
      <c r="CG65" s="0" t="n">
        <v>0</v>
      </c>
      <c r="CH65" s="0" t="n">
        <v>0</v>
      </c>
      <c r="CI65" s="0" t="n">
        <v>0</v>
      </c>
      <c r="CJ65" s="0" t="n">
        <v>0</v>
      </c>
      <c r="CK65" s="0" t="n">
        <v>0</v>
      </c>
      <c r="CL65" s="0" t="n">
        <v>0</v>
      </c>
      <c r="CM65" s="0" t="n">
        <v>0</v>
      </c>
      <c r="CN65" s="0" t="n">
        <v>0</v>
      </c>
      <c r="CO65" s="0" t="n">
        <v>0</v>
      </c>
      <c r="CP65" s="0" t="n">
        <v>0</v>
      </c>
      <c r="CQ65" s="0" t="n">
        <v>0</v>
      </c>
      <c r="CR65" s="0" t="n">
        <v>0</v>
      </c>
      <c r="CS65" s="0" t="n">
        <v>0</v>
      </c>
      <c r="CT65" s="0" t="n">
        <v>0</v>
      </c>
      <c r="CU65" s="0" t="n">
        <v>0</v>
      </c>
      <c r="CV65" s="0" t="n">
        <v>0</v>
      </c>
      <c r="CW65" s="0" t="n">
        <v>0</v>
      </c>
      <c r="CX65" s="0" t="n">
        <v>0</v>
      </c>
      <c r="CY65" s="0" t="n">
        <v>0</v>
      </c>
      <c r="CZ65" s="0" t="n">
        <v>0</v>
      </c>
      <c r="DA65" s="0" t="n">
        <v>0</v>
      </c>
      <c r="DB65" s="0" t="n">
        <v>0</v>
      </c>
      <c r="DC65" s="0" t="n">
        <v>0</v>
      </c>
      <c r="DD65" s="0" t="n">
        <v>0</v>
      </c>
      <c r="DE65" s="0" t="n">
        <v>0</v>
      </c>
      <c r="DF65" s="0" t="n">
        <v>0</v>
      </c>
      <c r="DG65" s="0" t="n">
        <v>0</v>
      </c>
      <c r="DH65" s="0" t="n">
        <v>0</v>
      </c>
      <c r="DI65" s="0" t="n">
        <v>0</v>
      </c>
      <c r="DJ65" s="0" t="n">
        <v>0</v>
      </c>
      <c r="DK65" s="0" t="n">
        <v>0</v>
      </c>
      <c r="DL65" s="0" t="n">
        <v>0</v>
      </c>
      <c r="DM65" s="0" t="n">
        <v>0</v>
      </c>
      <c r="DN65" s="0" t="n">
        <v>0</v>
      </c>
      <c r="DO65" s="0" t="n">
        <v>0</v>
      </c>
      <c r="DP65" s="0" t="n">
        <v>0</v>
      </c>
      <c r="DQ65" s="0" t="n">
        <v>0</v>
      </c>
      <c r="DR65" s="0" t="n">
        <v>0</v>
      </c>
      <c r="DS65" s="0" t="n">
        <v>0</v>
      </c>
    </row>
    <row r="66" customFormat="false" ht="12.75" hidden="false" customHeight="false" outlineLevel="0" collapsed="false">
      <c r="A66" s="0" t="s">
        <v>13</v>
      </c>
      <c r="B66" s="0" t="s">
        <v>14</v>
      </c>
      <c r="C66" s="0" t="s">
        <v>17</v>
      </c>
      <c r="D66" s="0" t="n">
        <v>8516</v>
      </c>
      <c r="E66" s="0" t="n">
        <v>56498</v>
      </c>
      <c r="F66" s="0" t="s">
        <v>61</v>
      </c>
      <c r="G66" s="0" t="n">
        <v>25025</v>
      </c>
      <c r="H66" s="0" t="s">
        <v>15</v>
      </c>
      <c r="I66" s="0" t="s">
        <v>16</v>
      </c>
      <c r="J66" s="27" t="n">
        <v>35400</v>
      </c>
      <c r="K66" s="27" t="n">
        <v>39051</v>
      </c>
      <c r="L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V66" s="0" t="n">
        <v>0</v>
      </c>
      <c r="W66" s="0" t="n">
        <v>0</v>
      </c>
      <c r="X66" s="0" t="n">
        <v>0</v>
      </c>
      <c r="Y66" s="0" t="n">
        <v>0</v>
      </c>
      <c r="Z66" s="0" t="n">
        <v>0</v>
      </c>
      <c r="AA66" s="0" t="n">
        <v>0</v>
      </c>
      <c r="AB66" s="0" t="n">
        <v>0</v>
      </c>
      <c r="AC66" s="0" t="n">
        <v>0</v>
      </c>
      <c r="AD66" s="0" t="n">
        <v>0</v>
      </c>
      <c r="AE66" s="0" t="n">
        <v>0</v>
      </c>
      <c r="AF66" s="0" t="n">
        <v>0</v>
      </c>
      <c r="AG66" s="0" t="n">
        <v>0</v>
      </c>
      <c r="AH66" s="0" t="n">
        <v>0</v>
      </c>
      <c r="AI66" s="0" t="n">
        <v>0</v>
      </c>
      <c r="AJ66" s="0" t="n">
        <v>0</v>
      </c>
      <c r="AK66" s="0" t="n">
        <v>0</v>
      </c>
      <c r="AL66" s="0" t="n">
        <v>0</v>
      </c>
      <c r="AM66" s="0" t="n">
        <v>0</v>
      </c>
      <c r="AN66" s="0" t="n">
        <v>0</v>
      </c>
      <c r="AO66" s="0" t="n">
        <v>0</v>
      </c>
      <c r="AP66" s="0" t="n">
        <v>0</v>
      </c>
      <c r="AQ66" s="0" t="n">
        <v>0</v>
      </c>
      <c r="AR66" s="0" t="n">
        <v>0</v>
      </c>
      <c r="AS66" s="0" t="n">
        <v>0</v>
      </c>
      <c r="AT66" s="0" t="n">
        <v>0</v>
      </c>
      <c r="AU66" s="0" t="n">
        <v>0</v>
      </c>
      <c r="AV66" s="0" t="n">
        <v>0</v>
      </c>
      <c r="AW66" s="0" t="n">
        <v>59000</v>
      </c>
      <c r="AX66" s="0" t="n">
        <v>0.15</v>
      </c>
      <c r="AY66" s="0" t="n">
        <v>274350</v>
      </c>
      <c r="AZ66" s="0" t="n">
        <v>0</v>
      </c>
      <c r="BA66" s="0" t="n">
        <v>0</v>
      </c>
      <c r="BB66" s="0" t="n">
        <v>0</v>
      </c>
      <c r="BC66" s="0" t="n">
        <v>0</v>
      </c>
      <c r="BD66" s="0" t="n">
        <v>0</v>
      </c>
      <c r="BE66" s="0" t="n">
        <v>0</v>
      </c>
      <c r="BF66" s="0" t="n">
        <v>0</v>
      </c>
      <c r="BG66" s="0" t="n">
        <v>0</v>
      </c>
      <c r="BH66" s="0" t="n">
        <v>0</v>
      </c>
      <c r="BI66" s="0" t="n">
        <v>0</v>
      </c>
      <c r="BJ66" s="0" t="n">
        <v>0</v>
      </c>
      <c r="BK66" s="0" t="n">
        <v>0</v>
      </c>
      <c r="BL66" s="0" t="n">
        <v>0</v>
      </c>
      <c r="BM66" s="0" t="n">
        <v>0</v>
      </c>
      <c r="BN66" s="0" t="n">
        <v>0</v>
      </c>
      <c r="BO66" s="0" t="n">
        <v>0</v>
      </c>
      <c r="BP66" s="0" t="n">
        <v>0</v>
      </c>
      <c r="BQ66" s="0" t="n">
        <v>0</v>
      </c>
      <c r="BR66" s="0" t="n">
        <v>0</v>
      </c>
      <c r="BS66" s="0" t="n">
        <v>0</v>
      </c>
      <c r="BT66" s="0" t="n">
        <v>0</v>
      </c>
      <c r="BU66" s="0" t="n">
        <v>0</v>
      </c>
      <c r="BV66" s="0" t="n">
        <v>0</v>
      </c>
      <c r="BW66" s="0" t="n">
        <v>0</v>
      </c>
      <c r="BX66" s="0" t="n">
        <v>0</v>
      </c>
      <c r="BY66" s="0" t="n">
        <v>0</v>
      </c>
      <c r="BZ66" s="0" t="n">
        <v>0</v>
      </c>
      <c r="CA66" s="0" t="n">
        <v>0</v>
      </c>
      <c r="CB66" s="0" t="n">
        <v>0</v>
      </c>
      <c r="CC66" s="0" t="n">
        <v>0</v>
      </c>
      <c r="CD66" s="0" t="n">
        <v>0</v>
      </c>
      <c r="CE66" s="0" t="n">
        <v>0</v>
      </c>
      <c r="CF66" s="0" t="n">
        <v>0</v>
      </c>
      <c r="CG66" s="0" t="n">
        <v>0</v>
      </c>
      <c r="CH66" s="0" t="n">
        <v>0</v>
      </c>
      <c r="CI66" s="0" t="n">
        <v>0</v>
      </c>
      <c r="CJ66" s="0" t="n">
        <v>0</v>
      </c>
      <c r="CK66" s="0" t="n">
        <v>0</v>
      </c>
      <c r="CL66" s="0" t="n">
        <v>0</v>
      </c>
      <c r="CM66" s="0" t="n">
        <v>0</v>
      </c>
      <c r="CN66" s="0" t="n">
        <v>0</v>
      </c>
      <c r="CO66" s="0" t="n">
        <v>0</v>
      </c>
      <c r="CP66" s="0" t="n">
        <v>0</v>
      </c>
      <c r="CQ66" s="0" t="n">
        <v>0</v>
      </c>
      <c r="CR66" s="0" t="n">
        <v>0</v>
      </c>
      <c r="CS66" s="0" t="n">
        <v>0</v>
      </c>
      <c r="CT66" s="0" t="n">
        <v>0</v>
      </c>
      <c r="CU66" s="0" t="n">
        <v>0</v>
      </c>
      <c r="CV66" s="0" t="n">
        <v>0</v>
      </c>
      <c r="CW66" s="0" t="n">
        <v>0</v>
      </c>
      <c r="CX66" s="0" t="n">
        <v>0</v>
      </c>
      <c r="CY66" s="0" t="n">
        <v>0</v>
      </c>
      <c r="CZ66" s="0" t="n">
        <v>0</v>
      </c>
      <c r="DA66" s="0" t="n">
        <v>0</v>
      </c>
      <c r="DB66" s="0" t="n">
        <v>0</v>
      </c>
      <c r="DC66" s="0" t="n">
        <v>0</v>
      </c>
      <c r="DD66" s="0" t="n">
        <v>0</v>
      </c>
      <c r="DE66" s="0" t="n">
        <v>0</v>
      </c>
      <c r="DF66" s="0" t="n">
        <v>0</v>
      </c>
      <c r="DG66" s="0" t="n">
        <v>0</v>
      </c>
      <c r="DH66" s="0" t="n">
        <v>0</v>
      </c>
      <c r="DI66" s="0" t="n">
        <v>0</v>
      </c>
      <c r="DJ66" s="0" t="n">
        <v>0</v>
      </c>
      <c r="DK66" s="0" t="n">
        <v>0</v>
      </c>
      <c r="DL66" s="0" t="n">
        <v>0</v>
      </c>
      <c r="DM66" s="0" t="n">
        <v>0</v>
      </c>
      <c r="DN66" s="0" t="n">
        <v>0</v>
      </c>
      <c r="DO66" s="0" t="n">
        <v>0</v>
      </c>
      <c r="DP66" s="0" t="n">
        <v>0</v>
      </c>
      <c r="DQ66" s="0" t="n">
        <v>0</v>
      </c>
      <c r="DR66" s="0" t="n">
        <v>0</v>
      </c>
      <c r="DS66" s="0" t="n">
        <v>0</v>
      </c>
    </row>
    <row r="67" customFormat="false" ht="12.75" hidden="false" customHeight="false" outlineLevel="0" collapsed="false">
      <c r="A67" s="0" t="s">
        <v>13</v>
      </c>
      <c r="B67" s="0" t="s">
        <v>14</v>
      </c>
      <c r="C67" s="0" t="s">
        <v>17</v>
      </c>
      <c r="D67" s="0" t="n">
        <v>500515</v>
      </c>
      <c r="E67" s="0" t="n">
        <v>56498</v>
      </c>
      <c r="F67" s="0" t="s">
        <v>61</v>
      </c>
      <c r="G67" s="0" t="n">
        <v>25025</v>
      </c>
      <c r="H67" s="0" t="s">
        <v>15</v>
      </c>
      <c r="I67" s="0" t="s">
        <v>16</v>
      </c>
      <c r="J67" s="27" t="n">
        <v>35400</v>
      </c>
      <c r="K67" s="27" t="n">
        <v>39051</v>
      </c>
      <c r="L67" s="0" t="n">
        <v>21000</v>
      </c>
      <c r="M67" s="0" t="n">
        <v>0.145</v>
      </c>
      <c r="N67" s="0" t="n">
        <v>0</v>
      </c>
      <c r="O67" s="0" t="n">
        <v>0</v>
      </c>
      <c r="P67" s="0" t="n">
        <v>0</v>
      </c>
      <c r="Q67" s="0" t="n">
        <v>0.145</v>
      </c>
      <c r="R67" s="0" t="n">
        <v>94395</v>
      </c>
      <c r="S67" s="0" t="n">
        <v>21000</v>
      </c>
      <c r="T67" s="0" t="n">
        <v>0.145</v>
      </c>
      <c r="U67" s="0" t="n">
        <v>85260</v>
      </c>
      <c r="V67" s="0" t="n">
        <v>21000</v>
      </c>
      <c r="W67" s="0" t="n">
        <v>0.145</v>
      </c>
      <c r="X67" s="0" t="n">
        <v>94395</v>
      </c>
      <c r="Y67" s="0" t="n">
        <v>21000</v>
      </c>
      <c r="Z67" s="0" t="n">
        <v>0.145</v>
      </c>
      <c r="AA67" s="0" t="n">
        <v>91350</v>
      </c>
      <c r="AB67" s="0" t="n">
        <v>21000</v>
      </c>
      <c r="AC67" s="0" t="n">
        <v>0.145</v>
      </c>
      <c r="AD67" s="0" t="n">
        <v>94395</v>
      </c>
      <c r="AE67" s="0" t="n">
        <v>21000</v>
      </c>
      <c r="AF67" s="0" t="n">
        <v>0.145</v>
      </c>
      <c r="AG67" s="0" t="n">
        <v>91350</v>
      </c>
      <c r="AH67" s="0" t="n">
        <v>21000</v>
      </c>
      <c r="AI67" s="0" t="n">
        <v>0.145</v>
      </c>
      <c r="AJ67" s="0" t="n">
        <v>94395</v>
      </c>
      <c r="AK67" s="0" t="n">
        <v>21000</v>
      </c>
      <c r="AL67" s="0" t="n">
        <v>0.145</v>
      </c>
      <c r="AM67" s="0" t="n">
        <v>94395</v>
      </c>
      <c r="AN67" s="0" t="n">
        <v>21000</v>
      </c>
      <c r="AO67" s="0" t="n">
        <v>0.145</v>
      </c>
      <c r="AP67" s="0" t="n">
        <v>91350</v>
      </c>
      <c r="AQ67" s="0" t="n">
        <v>21000</v>
      </c>
      <c r="AR67" s="0" t="n">
        <v>0.145</v>
      </c>
      <c r="AS67" s="0" t="n">
        <v>94395</v>
      </c>
      <c r="AT67" s="0" t="n">
        <v>21000</v>
      </c>
      <c r="AU67" s="0" t="n">
        <v>0.145</v>
      </c>
      <c r="AV67" s="0" t="n">
        <v>91350</v>
      </c>
      <c r="AW67" s="0" t="n">
        <v>0</v>
      </c>
      <c r="AX67" s="0" t="n">
        <v>0</v>
      </c>
      <c r="AY67" s="0" t="n">
        <v>0</v>
      </c>
      <c r="AZ67" s="0" t="n">
        <v>0</v>
      </c>
      <c r="BA67" s="0" t="n">
        <v>0</v>
      </c>
      <c r="BB67" s="0" t="n">
        <v>0</v>
      </c>
      <c r="BC67" s="0" t="n">
        <v>0</v>
      </c>
      <c r="BD67" s="0" t="n">
        <v>0</v>
      </c>
      <c r="BE67" s="0" t="n">
        <v>0</v>
      </c>
      <c r="BF67" s="0" t="n">
        <v>0</v>
      </c>
      <c r="BG67" s="0" t="n">
        <v>0</v>
      </c>
      <c r="BH67" s="0" t="n">
        <v>0</v>
      </c>
      <c r="BI67" s="0" t="n">
        <v>0</v>
      </c>
      <c r="BJ67" s="0" t="n">
        <v>0</v>
      </c>
      <c r="BK67" s="0" t="n">
        <v>0</v>
      </c>
      <c r="BL67" s="0" t="n">
        <v>0</v>
      </c>
      <c r="BM67" s="0" t="n">
        <v>0</v>
      </c>
      <c r="BN67" s="0" t="n">
        <v>0</v>
      </c>
      <c r="BO67" s="0" t="n">
        <v>0</v>
      </c>
      <c r="BP67" s="0" t="n">
        <v>0</v>
      </c>
      <c r="BQ67" s="0" t="n">
        <v>0</v>
      </c>
      <c r="BR67" s="0" t="n">
        <v>0</v>
      </c>
      <c r="BS67" s="0" t="n">
        <v>0</v>
      </c>
      <c r="BT67" s="0" t="n">
        <v>0</v>
      </c>
      <c r="BU67" s="0" t="n">
        <v>0</v>
      </c>
      <c r="BV67" s="0" t="n">
        <v>0</v>
      </c>
      <c r="BW67" s="0" t="n">
        <v>0</v>
      </c>
      <c r="BX67" s="0" t="n">
        <v>0</v>
      </c>
      <c r="BY67" s="0" t="n">
        <v>0</v>
      </c>
      <c r="BZ67" s="0" t="n">
        <v>0</v>
      </c>
      <c r="CA67" s="0" t="n">
        <v>0</v>
      </c>
      <c r="CB67" s="0" t="n">
        <v>0</v>
      </c>
      <c r="CC67" s="0" t="n">
        <v>0</v>
      </c>
      <c r="CD67" s="0" t="n">
        <v>0</v>
      </c>
      <c r="CE67" s="0" t="n">
        <v>0</v>
      </c>
      <c r="CF67" s="0" t="n">
        <v>0</v>
      </c>
      <c r="CG67" s="0" t="n">
        <v>0</v>
      </c>
      <c r="CH67" s="0" t="n">
        <v>0</v>
      </c>
      <c r="CI67" s="0" t="n">
        <v>0</v>
      </c>
      <c r="CJ67" s="0" t="n">
        <v>0</v>
      </c>
      <c r="CK67" s="0" t="n">
        <v>0</v>
      </c>
      <c r="CL67" s="0" t="n">
        <v>0</v>
      </c>
      <c r="CM67" s="0" t="n">
        <v>0</v>
      </c>
      <c r="CN67" s="0" t="n">
        <v>0</v>
      </c>
      <c r="CO67" s="0" t="n">
        <v>0</v>
      </c>
      <c r="CP67" s="0" t="n">
        <v>0</v>
      </c>
      <c r="CQ67" s="0" t="n">
        <v>0</v>
      </c>
      <c r="CR67" s="0" t="n">
        <v>0</v>
      </c>
      <c r="CS67" s="0" t="n">
        <v>0</v>
      </c>
      <c r="CT67" s="0" t="n">
        <v>0</v>
      </c>
      <c r="CU67" s="0" t="n">
        <v>0</v>
      </c>
      <c r="CV67" s="0" t="n">
        <v>0</v>
      </c>
      <c r="CW67" s="0" t="n">
        <v>0</v>
      </c>
      <c r="CX67" s="0" t="n">
        <v>0</v>
      </c>
      <c r="CY67" s="0" t="n">
        <v>0</v>
      </c>
      <c r="CZ67" s="0" t="n">
        <v>0</v>
      </c>
      <c r="DA67" s="0" t="n">
        <v>0</v>
      </c>
      <c r="DB67" s="0" t="n">
        <v>0</v>
      </c>
      <c r="DC67" s="0" t="n">
        <v>0</v>
      </c>
      <c r="DD67" s="0" t="n">
        <v>0</v>
      </c>
      <c r="DE67" s="0" t="n">
        <v>0</v>
      </c>
      <c r="DF67" s="0" t="n">
        <v>0</v>
      </c>
      <c r="DG67" s="0" t="n">
        <v>0</v>
      </c>
      <c r="DH67" s="0" t="n">
        <v>0</v>
      </c>
      <c r="DI67" s="0" t="n">
        <v>0</v>
      </c>
      <c r="DJ67" s="0" t="n">
        <v>0</v>
      </c>
      <c r="DK67" s="0" t="n">
        <v>0</v>
      </c>
      <c r="DL67" s="0" t="n">
        <v>0</v>
      </c>
      <c r="DM67" s="0" t="n">
        <v>0</v>
      </c>
      <c r="DN67" s="0" t="n">
        <v>0</v>
      </c>
      <c r="DO67" s="0" t="n">
        <v>0</v>
      </c>
      <c r="DP67" s="0" t="n">
        <v>0</v>
      </c>
      <c r="DQ67" s="0" t="n">
        <v>0</v>
      </c>
      <c r="DR67" s="0" t="n">
        <v>0</v>
      </c>
      <c r="DS67" s="0" t="n">
        <v>0</v>
      </c>
    </row>
    <row r="68" customFormat="false" ht="12.75" hidden="false" customHeight="false" outlineLevel="0" collapsed="false">
      <c r="A68" s="0" t="s">
        <v>13</v>
      </c>
      <c r="B68" s="0" t="s">
        <v>14</v>
      </c>
      <c r="C68" s="0" t="s">
        <v>17</v>
      </c>
      <c r="D68" s="0" t="n">
        <v>500515</v>
      </c>
      <c r="E68" s="0" t="n">
        <v>56498</v>
      </c>
      <c r="F68" s="0" t="s">
        <v>61</v>
      </c>
      <c r="G68" s="0" t="n">
        <v>25025</v>
      </c>
      <c r="H68" s="0" t="s">
        <v>15</v>
      </c>
      <c r="I68" s="0" t="s">
        <v>16</v>
      </c>
      <c r="J68" s="27" t="n">
        <v>35400</v>
      </c>
      <c r="K68" s="27" t="n">
        <v>39051</v>
      </c>
      <c r="L68" s="0" t="n">
        <v>0</v>
      </c>
      <c r="Q68" s="0" t="n">
        <v>0</v>
      </c>
      <c r="R68" s="0" t="n">
        <v>0</v>
      </c>
      <c r="S68" s="0" t="n">
        <v>0</v>
      </c>
      <c r="T68" s="0" t="n">
        <v>0</v>
      </c>
      <c r="U68" s="0" t="n">
        <v>0</v>
      </c>
      <c r="V68" s="0" t="n">
        <v>0</v>
      </c>
      <c r="W68" s="0" t="n">
        <v>0</v>
      </c>
      <c r="X68" s="0" t="n">
        <v>0</v>
      </c>
      <c r="Y68" s="0" t="n">
        <v>0</v>
      </c>
      <c r="Z68" s="0" t="n">
        <v>0</v>
      </c>
      <c r="AA68" s="0" t="n">
        <v>0</v>
      </c>
      <c r="AB68" s="0" t="n">
        <v>0</v>
      </c>
      <c r="AC68" s="0" t="n">
        <v>0</v>
      </c>
      <c r="AD68" s="0" t="n">
        <v>0</v>
      </c>
      <c r="AE68" s="0" t="n">
        <v>0</v>
      </c>
      <c r="AF68" s="0" t="n">
        <v>0</v>
      </c>
      <c r="AG68" s="0" t="n">
        <v>0</v>
      </c>
      <c r="AH68" s="0" t="n">
        <v>0</v>
      </c>
      <c r="AI68" s="0" t="n">
        <v>0</v>
      </c>
      <c r="AJ68" s="0" t="n">
        <v>0</v>
      </c>
      <c r="AK68" s="0" t="n">
        <v>0</v>
      </c>
      <c r="AL68" s="0" t="n">
        <v>0</v>
      </c>
      <c r="AM68" s="0" t="n">
        <v>0</v>
      </c>
      <c r="AN68" s="0" t="n">
        <v>0</v>
      </c>
      <c r="AO68" s="0" t="n">
        <v>0</v>
      </c>
      <c r="AP68" s="0" t="n">
        <v>0</v>
      </c>
      <c r="AQ68" s="0" t="n">
        <v>0</v>
      </c>
      <c r="AR68" s="0" t="n">
        <v>0</v>
      </c>
      <c r="AS68" s="0" t="n">
        <v>0</v>
      </c>
      <c r="AT68" s="0" t="n">
        <v>0</v>
      </c>
      <c r="AU68" s="0" t="n">
        <v>0</v>
      </c>
      <c r="AV68" s="0" t="n">
        <v>0</v>
      </c>
      <c r="AW68" s="0" t="n">
        <v>21000</v>
      </c>
      <c r="AX68" s="0" t="n">
        <v>0.15</v>
      </c>
      <c r="AY68" s="0" t="n">
        <v>97650</v>
      </c>
      <c r="AZ68" s="0" t="n">
        <v>0</v>
      </c>
      <c r="BA68" s="0" t="n">
        <v>0</v>
      </c>
      <c r="BB68" s="0" t="n">
        <v>0</v>
      </c>
      <c r="BC68" s="0" t="n">
        <v>0</v>
      </c>
      <c r="BD68" s="0" t="n">
        <v>0</v>
      </c>
      <c r="BE68" s="0" t="n">
        <v>0</v>
      </c>
      <c r="BF68" s="0" t="n">
        <v>0</v>
      </c>
      <c r="BG68" s="0" t="n">
        <v>0</v>
      </c>
      <c r="BH68" s="0" t="n">
        <v>0</v>
      </c>
      <c r="BI68" s="0" t="n">
        <v>0</v>
      </c>
      <c r="BJ68" s="0" t="n">
        <v>0</v>
      </c>
      <c r="BK68" s="0" t="n">
        <v>0</v>
      </c>
      <c r="BL68" s="0" t="n">
        <v>0</v>
      </c>
      <c r="BM68" s="0" t="n">
        <v>0</v>
      </c>
      <c r="BN68" s="0" t="n">
        <v>0</v>
      </c>
      <c r="BO68" s="0" t="n">
        <v>0</v>
      </c>
      <c r="BP68" s="0" t="n">
        <v>0</v>
      </c>
      <c r="BQ68" s="0" t="n">
        <v>0</v>
      </c>
      <c r="BR68" s="0" t="n">
        <v>0</v>
      </c>
      <c r="BS68" s="0" t="n">
        <v>0</v>
      </c>
      <c r="BT68" s="0" t="n">
        <v>0</v>
      </c>
      <c r="BU68" s="0" t="n">
        <v>0</v>
      </c>
      <c r="BV68" s="0" t="n">
        <v>0</v>
      </c>
      <c r="BW68" s="0" t="n">
        <v>0</v>
      </c>
      <c r="BX68" s="0" t="n">
        <v>0</v>
      </c>
      <c r="BY68" s="0" t="n">
        <v>0</v>
      </c>
      <c r="BZ68" s="0" t="n">
        <v>0</v>
      </c>
      <c r="CA68" s="0" t="n">
        <v>0</v>
      </c>
      <c r="CB68" s="0" t="n">
        <v>0</v>
      </c>
      <c r="CC68" s="0" t="n">
        <v>0</v>
      </c>
      <c r="CD68" s="0" t="n">
        <v>0</v>
      </c>
      <c r="CE68" s="0" t="n">
        <v>0</v>
      </c>
      <c r="CF68" s="0" t="n">
        <v>0</v>
      </c>
      <c r="CG68" s="0" t="n">
        <v>0</v>
      </c>
      <c r="CH68" s="0" t="n">
        <v>0</v>
      </c>
      <c r="CI68" s="0" t="n">
        <v>0</v>
      </c>
      <c r="CJ68" s="0" t="n">
        <v>0</v>
      </c>
      <c r="CK68" s="0" t="n">
        <v>0</v>
      </c>
      <c r="CL68" s="0" t="n">
        <v>0</v>
      </c>
      <c r="CM68" s="0" t="n">
        <v>0</v>
      </c>
      <c r="CN68" s="0" t="n">
        <v>0</v>
      </c>
      <c r="CO68" s="0" t="n">
        <v>0</v>
      </c>
      <c r="CP68" s="0" t="n">
        <v>0</v>
      </c>
      <c r="CQ68" s="0" t="n">
        <v>0</v>
      </c>
      <c r="CR68" s="0" t="n">
        <v>0</v>
      </c>
      <c r="CS68" s="0" t="n">
        <v>0</v>
      </c>
      <c r="CT68" s="0" t="n">
        <v>0</v>
      </c>
      <c r="CU68" s="0" t="n">
        <v>0</v>
      </c>
      <c r="CV68" s="0" t="n">
        <v>0</v>
      </c>
      <c r="CW68" s="0" t="n">
        <v>0</v>
      </c>
      <c r="CX68" s="0" t="n">
        <v>0</v>
      </c>
      <c r="CY68" s="0" t="n">
        <v>0</v>
      </c>
      <c r="CZ68" s="0" t="n">
        <v>0</v>
      </c>
      <c r="DA68" s="0" t="n">
        <v>0</v>
      </c>
      <c r="DB68" s="0" t="n">
        <v>0</v>
      </c>
      <c r="DC68" s="0" t="n">
        <v>0</v>
      </c>
      <c r="DD68" s="0" t="n">
        <v>0</v>
      </c>
      <c r="DE68" s="0" t="n">
        <v>0</v>
      </c>
      <c r="DF68" s="0" t="n">
        <v>0</v>
      </c>
      <c r="DG68" s="0" t="n">
        <v>0</v>
      </c>
      <c r="DH68" s="0" t="n">
        <v>0</v>
      </c>
      <c r="DI68" s="0" t="n">
        <v>0</v>
      </c>
      <c r="DJ68" s="0" t="n">
        <v>0</v>
      </c>
      <c r="DK68" s="0" t="n">
        <v>0</v>
      </c>
      <c r="DL68" s="0" t="n">
        <v>0</v>
      </c>
      <c r="DM68" s="0" t="n">
        <v>0</v>
      </c>
      <c r="DN68" s="0" t="n">
        <v>0</v>
      </c>
      <c r="DO68" s="0" t="n">
        <v>0</v>
      </c>
      <c r="DP68" s="0" t="n">
        <v>0</v>
      </c>
      <c r="DQ68" s="0" t="n">
        <v>0</v>
      </c>
      <c r="DR68" s="0" t="n">
        <v>0</v>
      </c>
      <c r="DS68" s="0" t="n">
        <v>0</v>
      </c>
    </row>
    <row r="69" customFormat="false" ht="12.75" hidden="false" customHeight="false" outlineLevel="0" collapsed="false">
      <c r="A69" s="0" t="s">
        <v>60</v>
      </c>
      <c r="G69" s="4" t="s">
        <v>35</v>
      </c>
      <c r="H69" s="4" t="s">
        <v>15</v>
      </c>
      <c r="L69" s="4" t="n">
        <f aca="false">SUM(L65:L68)</f>
        <v>80000</v>
      </c>
      <c r="R69" s="4" t="n">
        <f aca="false">SUM(R65:R68)</f>
        <v>359600</v>
      </c>
      <c r="S69" s="4" t="n">
        <f aca="false">SUM(S65:S68)</f>
        <v>80000</v>
      </c>
      <c r="U69" s="4" t="n">
        <f aca="false">SUM(U65:U68)</f>
        <v>324800</v>
      </c>
      <c r="V69" s="4" t="n">
        <f aca="false">SUM(V65:V68)</f>
        <v>80000</v>
      </c>
      <c r="X69" s="4" t="n">
        <f aca="false">SUM(X65:X68)</f>
        <v>359600</v>
      </c>
      <c r="Y69" s="4" t="n">
        <f aca="false">SUM(Y65:Y68)</f>
        <v>80000</v>
      </c>
      <c r="AA69" s="4" t="n">
        <f aca="false">SUM(AA65:AA68)</f>
        <v>348000</v>
      </c>
      <c r="AB69" s="4" t="n">
        <f aca="false">SUM(AB65:AB68)</f>
        <v>80000</v>
      </c>
      <c r="AD69" s="4" t="n">
        <f aca="false">SUM(AD65:AD68)</f>
        <v>359600</v>
      </c>
      <c r="AE69" s="4" t="n">
        <f aca="false">SUM(AE65:AE68)</f>
        <v>80000</v>
      </c>
      <c r="AG69" s="4" t="n">
        <f aca="false">SUM(AG65:AG68)</f>
        <v>348000</v>
      </c>
      <c r="AH69" s="4" t="n">
        <f aca="false">SUM(AH65:AH68)</f>
        <v>80000</v>
      </c>
      <c r="AJ69" s="4" t="n">
        <f aca="false">SUM(AJ65:AJ68)</f>
        <v>359600</v>
      </c>
      <c r="AK69" s="4" t="n">
        <f aca="false">SUM(AK65:AK68)</f>
        <v>80000</v>
      </c>
      <c r="AM69" s="4" t="n">
        <f aca="false">SUM(AM65:AM68)</f>
        <v>359600</v>
      </c>
      <c r="AN69" s="4" t="n">
        <f aca="false">SUM(AN65:AN68)</f>
        <v>80000</v>
      </c>
      <c r="AP69" s="4" t="n">
        <f aca="false">SUM(AP65:AP68)</f>
        <v>348000</v>
      </c>
      <c r="AQ69" s="4" t="n">
        <f aca="false">SUM(AQ65:AQ68)</f>
        <v>80000</v>
      </c>
      <c r="AS69" s="4" t="n">
        <f aca="false">SUM(AS65:AS68)</f>
        <v>359600</v>
      </c>
      <c r="AT69" s="4" t="n">
        <f aca="false">SUM(AT65:AT68)</f>
        <v>80000</v>
      </c>
      <c r="AV69" s="4" t="n">
        <f aca="false">SUM(AV65:AV68)</f>
        <v>348000</v>
      </c>
      <c r="AW69" s="4" t="n">
        <f aca="false">SUM(AW65:AW68)</f>
        <v>80000</v>
      </c>
      <c r="AY69" s="4" t="n">
        <f aca="false">SUM(AY65:AY68)</f>
        <v>372000</v>
      </c>
      <c r="AZ69" s="4" t="n">
        <f aca="false">SUM(AZ65:AZ68)</f>
        <v>0</v>
      </c>
      <c r="BB69" s="4" t="n">
        <f aca="false">SUM(BB65:BB68)</f>
        <v>0</v>
      </c>
      <c r="BC69" s="4" t="n">
        <f aca="false">SUM(BC65:BC68)</f>
        <v>0</v>
      </c>
      <c r="BE69" s="4" t="n">
        <f aca="false">SUM(BE65:BE68)</f>
        <v>0</v>
      </c>
      <c r="BF69" s="4" t="n">
        <f aca="false">SUM(BF65:BF68)</f>
        <v>0</v>
      </c>
      <c r="BH69" s="4" t="n">
        <f aca="false">SUM(BH65:BH68)</f>
        <v>0</v>
      </c>
      <c r="BI69" s="4" t="n">
        <f aca="false">SUM(BI65:BI68)</f>
        <v>0</v>
      </c>
      <c r="BK69" s="4" t="n">
        <f aca="false">SUM(BK65:BK68)</f>
        <v>0</v>
      </c>
      <c r="BL69" s="4" t="n">
        <f aca="false">SUM(BL65:BL68)</f>
        <v>0</v>
      </c>
      <c r="BN69" s="4" t="n">
        <f aca="false">SUM(BN65:BN68)</f>
        <v>0</v>
      </c>
      <c r="BO69" s="4" t="n">
        <f aca="false">SUM(BO65:BO68)</f>
        <v>0</v>
      </c>
      <c r="BQ69" s="4" t="n">
        <f aca="false">SUM(BQ65:BQ68)</f>
        <v>0</v>
      </c>
      <c r="BR69" s="4" t="n">
        <f aca="false">SUM(BR65:BR68)</f>
        <v>0</v>
      </c>
      <c r="BT69" s="4" t="n">
        <f aca="false">SUM(BT65:BT68)</f>
        <v>0</v>
      </c>
      <c r="BU69" s="4" t="n">
        <f aca="false">SUM(BU65:BU68)</f>
        <v>0</v>
      </c>
      <c r="BW69" s="4" t="n">
        <f aca="false">SUM(BW65:BW68)</f>
        <v>0</v>
      </c>
      <c r="BX69" s="4" t="n">
        <f aca="false">SUM(BX65:BX68)</f>
        <v>0</v>
      </c>
      <c r="BZ69" s="4" t="n">
        <f aca="false">SUM(BZ65:BZ68)</f>
        <v>0</v>
      </c>
      <c r="CA69" s="4" t="n">
        <f aca="false">SUM(CA65:CA68)</f>
        <v>0</v>
      </c>
      <c r="CC69" s="4" t="n">
        <f aca="false">SUM(CC65:CC68)</f>
        <v>0</v>
      </c>
      <c r="CD69" s="4" t="n">
        <f aca="false">SUM(CD65:CD68)</f>
        <v>0</v>
      </c>
      <c r="CF69" s="4" t="n">
        <f aca="false">SUM(CF65:CF68)</f>
        <v>0</v>
      </c>
      <c r="CG69" s="4" t="n">
        <f aca="false">SUM(CG65:CG68)</f>
        <v>0</v>
      </c>
      <c r="CI69" s="4" t="n">
        <f aca="false">SUM(CI65:CI68)</f>
        <v>0</v>
      </c>
      <c r="CJ69" s="4" t="n">
        <f aca="false">SUM(CJ65:CJ68)</f>
        <v>0</v>
      </c>
      <c r="CL69" s="4" t="n">
        <f aca="false">SUM(CL65:CL68)</f>
        <v>0</v>
      </c>
      <c r="CM69" s="4" t="n">
        <f aca="false">SUM(CM65:CM68)</f>
        <v>0</v>
      </c>
      <c r="CO69" s="4" t="n">
        <f aca="false">SUM(CO65:CO68)</f>
        <v>0</v>
      </c>
      <c r="CP69" s="4" t="n">
        <f aca="false">SUM(CP65:CP68)</f>
        <v>0</v>
      </c>
      <c r="CR69" s="4" t="n">
        <f aca="false">SUM(CR65:CR68)</f>
        <v>0</v>
      </c>
      <c r="CS69" s="4" t="n">
        <f aca="false">SUM(CS65:CS68)</f>
        <v>0</v>
      </c>
      <c r="CU69" s="4" t="n">
        <f aca="false">SUM(CU65:CU68)</f>
        <v>0</v>
      </c>
      <c r="CV69" s="4" t="n">
        <f aca="false">SUM(CV65:CV68)</f>
        <v>0</v>
      </c>
      <c r="CX69" s="4" t="n">
        <f aca="false">SUM(CX65:CX68)</f>
        <v>0</v>
      </c>
      <c r="CY69" s="4" t="n">
        <f aca="false">SUM(CY65:CY68)</f>
        <v>0</v>
      </c>
      <c r="DA69" s="4" t="n">
        <f aca="false">SUM(DA65:DA68)</f>
        <v>0</v>
      </c>
      <c r="DB69" s="4" t="n">
        <f aca="false">SUM(DB65:DB68)</f>
        <v>0</v>
      </c>
      <c r="DD69" s="4" t="n">
        <f aca="false">SUM(DD65:DD68)</f>
        <v>0</v>
      </c>
      <c r="DE69" s="4" t="n">
        <f aca="false">SUM(DE65:DE68)</f>
        <v>0</v>
      </c>
      <c r="DG69" s="4" t="n">
        <f aca="false">SUM(DG65:DG68)</f>
        <v>0</v>
      </c>
      <c r="DH69" s="4" t="n">
        <f aca="false">SUM(DH65:DH68)</f>
        <v>0</v>
      </c>
      <c r="DJ69" s="4" t="n">
        <f aca="false">SUM(DJ65:DJ68)</f>
        <v>0</v>
      </c>
      <c r="DK69" s="4" t="n">
        <f aca="false">SUM(DK65:DK68)</f>
        <v>0</v>
      </c>
      <c r="DM69" s="4" t="n">
        <f aca="false">SUM(DM65:DM68)</f>
        <v>0</v>
      </c>
      <c r="DN69" s="4" t="n">
        <f aca="false">SUM(DN65:DN68)</f>
        <v>0</v>
      </c>
      <c r="DP69" s="4" t="n">
        <f aca="false">SUM(DP65:DP68)</f>
        <v>0</v>
      </c>
      <c r="DQ69" s="4" t="n">
        <f aca="false">SUM(DQ65:DQ68)</f>
        <v>0</v>
      </c>
      <c r="DS69" s="4" t="n">
        <f aca="false">SUM(DS65:DS68)</f>
        <v>0</v>
      </c>
    </row>
    <row r="70" customFormat="false" ht="12.75" hidden="false" customHeight="false" outlineLevel="0" collapsed="false">
      <c r="A70" s="0" t="s">
        <v>13</v>
      </c>
      <c r="B70" s="0" t="s">
        <v>14</v>
      </c>
      <c r="C70" s="0" t="s">
        <v>18</v>
      </c>
      <c r="D70" s="0" t="n">
        <v>500154</v>
      </c>
      <c r="E70" s="0" t="n">
        <v>56709</v>
      </c>
      <c r="F70" s="0" t="s">
        <v>62</v>
      </c>
      <c r="G70" s="0" t="n">
        <v>20748</v>
      </c>
      <c r="H70" s="0" t="s">
        <v>15</v>
      </c>
      <c r="I70" s="0" t="s">
        <v>16</v>
      </c>
      <c r="J70" s="27" t="n">
        <v>33664</v>
      </c>
      <c r="K70" s="27" t="n">
        <v>37315</v>
      </c>
      <c r="L70" s="0" t="n">
        <v>0</v>
      </c>
      <c r="M70" s="0" t="n">
        <v>0</v>
      </c>
      <c r="N70" s="0" t="n">
        <v>0.0368999987840653</v>
      </c>
      <c r="O70" s="0" t="n">
        <v>0.00570000009611249</v>
      </c>
      <c r="P70" s="0" t="n">
        <v>0.00179999996908009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0</v>
      </c>
      <c r="Y70" s="0" t="n">
        <v>0</v>
      </c>
      <c r="Z70" s="0" t="n">
        <v>0</v>
      </c>
      <c r="AA70" s="0" t="n">
        <v>0</v>
      </c>
      <c r="AB70" s="0" t="n">
        <v>0</v>
      </c>
      <c r="AC70" s="0" t="n">
        <v>0</v>
      </c>
      <c r="AD70" s="0" t="n">
        <v>0</v>
      </c>
      <c r="AE70" s="0" t="n">
        <v>0</v>
      </c>
      <c r="AF70" s="0" t="n">
        <v>0</v>
      </c>
      <c r="AG70" s="0" t="n">
        <v>0</v>
      </c>
      <c r="AH70" s="0" t="n">
        <v>0</v>
      </c>
      <c r="AI70" s="0" t="n">
        <v>0</v>
      </c>
      <c r="AJ70" s="0" t="n">
        <v>0</v>
      </c>
      <c r="AK70" s="0" t="n">
        <v>0</v>
      </c>
      <c r="AL70" s="0" t="n">
        <v>0</v>
      </c>
      <c r="AM70" s="0" t="n">
        <v>0</v>
      </c>
      <c r="AN70" s="0" t="n">
        <v>0</v>
      </c>
      <c r="AO70" s="0" t="n">
        <v>0</v>
      </c>
      <c r="AP70" s="0" t="n">
        <v>0</v>
      </c>
      <c r="AQ70" s="0" t="n">
        <v>0</v>
      </c>
      <c r="AR70" s="0" t="n">
        <v>0</v>
      </c>
      <c r="AS70" s="0" t="n">
        <v>0</v>
      </c>
      <c r="AT70" s="0" t="n">
        <v>0</v>
      </c>
      <c r="AU70" s="0" t="n">
        <v>0</v>
      </c>
      <c r="AV70" s="0" t="n">
        <v>0</v>
      </c>
      <c r="AW70" s="0" t="n">
        <v>0</v>
      </c>
      <c r="AX70" s="0" t="n">
        <v>0</v>
      </c>
      <c r="AY70" s="0" t="n">
        <v>0</v>
      </c>
      <c r="AZ70" s="0" t="n">
        <v>0</v>
      </c>
      <c r="BA70" s="0" t="n">
        <v>0</v>
      </c>
      <c r="BB70" s="0" t="n">
        <v>0</v>
      </c>
      <c r="BC70" s="0" t="n">
        <v>0</v>
      </c>
      <c r="BD70" s="0" t="n">
        <v>0</v>
      </c>
      <c r="BE70" s="0" t="n">
        <v>0</v>
      </c>
      <c r="BF70" s="0" t="n">
        <v>0</v>
      </c>
      <c r="BG70" s="0" t="n">
        <v>0</v>
      </c>
      <c r="BH70" s="0" t="n">
        <v>0</v>
      </c>
      <c r="BI70" s="0" t="n">
        <v>0</v>
      </c>
      <c r="BJ70" s="0" t="n">
        <v>0</v>
      </c>
      <c r="BK70" s="0" t="n">
        <v>0</v>
      </c>
      <c r="BL70" s="0" t="n">
        <v>0</v>
      </c>
      <c r="BM70" s="0" t="n">
        <v>0</v>
      </c>
      <c r="BN70" s="0" t="n">
        <v>0</v>
      </c>
      <c r="BO70" s="0" t="n">
        <v>0</v>
      </c>
      <c r="BP70" s="0" t="n">
        <v>0</v>
      </c>
      <c r="BQ70" s="0" t="n">
        <v>0</v>
      </c>
      <c r="BR70" s="0" t="n">
        <v>0</v>
      </c>
      <c r="BS70" s="0" t="n">
        <v>0</v>
      </c>
      <c r="BT70" s="0" t="n">
        <v>0</v>
      </c>
      <c r="BU70" s="0" t="n">
        <v>0</v>
      </c>
      <c r="BV70" s="0" t="n">
        <v>0</v>
      </c>
      <c r="BW70" s="0" t="n">
        <v>0</v>
      </c>
      <c r="BX70" s="0" t="n">
        <v>0</v>
      </c>
      <c r="BY70" s="0" t="n">
        <v>0</v>
      </c>
      <c r="BZ70" s="0" t="n">
        <v>0</v>
      </c>
      <c r="CA70" s="0" t="n">
        <v>0</v>
      </c>
      <c r="CB70" s="0" t="n">
        <v>0</v>
      </c>
      <c r="CC70" s="0" t="n">
        <v>0</v>
      </c>
      <c r="CD70" s="0" t="n">
        <v>0</v>
      </c>
      <c r="CE70" s="0" t="n">
        <v>0</v>
      </c>
      <c r="CF70" s="0" t="n">
        <v>0</v>
      </c>
      <c r="CG70" s="0" t="n">
        <v>0</v>
      </c>
      <c r="CH70" s="0" t="n">
        <v>0</v>
      </c>
      <c r="CI70" s="0" t="n">
        <v>0</v>
      </c>
      <c r="CJ70" s="0" t="n">
        <v>0</v>
      </c>
      <c r="CK70" s="0" t="n">
        <v>0</v>
      </c>
      <c r="CL70" s="0" t="n">
        <v>0</v>
      </c>
      <c r="CM70" s="0" t="n">
        <v>0</v>
      </c>
      <c r="CN70" s="0" t="n">
        <v>0</v>
      </c>
      <c r="CO70" s="0" t="n">
        <v>0</v>
      </c>
      <c r="CP70" s="0" t="n">
        <v>0</v>
      </c>
      <c r="CQ70" s="0" t="n">
        <v>0</v>
      </c>
      <c r="CR70" s="0" t="n">
        <v>0</v>
      </c>
      <c r="CS70" s="0" t="n">
        <v>0</v>
      </c>
      <c r="CT70" s="0" t="n">
        <v>0</v>
      </c>
      <c r="CU70" s="0" t="n">
        <v>0</v>
      </c>
      <c r="CV70" s="0" t="n">
        <v>0</v>
      </c>
      <c r="CW70" s="0" t="n">
        <v>0</v>
      </c>
      <c r="CX70" s="0" t="n">
        <v>0</v>
      </c>
      <c r="CY70" s="0" t="n">
        <v>0</v>
      </c>
      <c r="CZ70" s="0" t="n">
        <v>0</v>
      </c>
      <c r="DA70" s="0" t="n">
        <v>0</v>
      </c>
      <c r="DB70" s="0" t="n">
        <v>0</v>
      </c>
      <c r="DC70" s="0" t="n">
        <v>0</v>
      </c>
      <c r="DD70" s="0" t="n">
        <v>0</v>
      </c>
      <c r="DE70" s="0" t="n">
        <v>0</v>
      </c>
      <c r="DF70" s="0" t="n">
        <v>0</v>
      </c>
      <c r="DG70" s="0" t="n">
        <v>0</v>
      </c>
      <c r="DH70" s="0" t="n">
        <v>0</v>
      </c>
      <c r="DI70" s="0" t="n">
        <v>0</v>
      </c>
      <c r="DJ70" s="0" t="n">
        <v>0</v>
      </c>
      <c r="DK70" s="0" t="n">
        <v>0</v>
      </c>
      <c r="DL70" s="0" t="n">
        <v>0</v>
      </c>
      <c r="DM70" s="0" t="n">
        <v>0</v>
      </c>
      <c r="DN70" s="0" t="n">
        <v>0</v>
      </c>
      <c r="DO70" s="0" t="n">
        <v>0</v>
      </c>
      <c r="DP70" s="0" t="n">
        <v>0</v>
      </c>
      <c r="DQ70" s="0" t="n">
        <v>0</v>
      </c>
      <c r="DR70" s="0" t="n">
        <v>0</v>
      </c>
      <c r="DS70" s="0" t="n">
        <v>0</v>
      </c>
    </row>
    <row r="71" customFormat="false" ht="12.75" hidden="false" customHeight="false" outlineLevel="0" collapsed="false">
      <c r="A71" s="0" t="s">
        <v>60</v>
      </c>
      <c r="G71" s="4" t="s">
        <v>35</v>
      </c>
      <c r="H71" s="4" t="s">
        <v>15</v>
      </c>
      <c r="L71" s="4" t="n">
        <f aca="false">SUM(L70)</f>
        <v>0</v>
      </c>
      <c r="R71" s="4" t="n">
        <f aca="false">SUM(R70)</f>
        <v>0</v>
      </c>
      <c r="S71" s="4" t="n">
        <f aca="false">SUM(S70)</f>
        <v>0</v>
      </c>
      <c r="U71" s="4" t="n">
        <f aca="false">SUM(U70)</f>
        <v>0</v>
      </c>
      <c r="V71" s="4" t="n">
        <f aca="false">SUM(V70)</f>
        <v>0</v>
      </c>
      <c r="X71" s="4" t="n">
        <f aca="false">SUM(X70)</f>
        <v>0</v>
      </c>
      <c r="Y71" s="4" t="n">
        <f aca="false">SUM(Y70)</f>
        <v>0</v>
      </c>
      <c r="AA71" s="4" t="n">
        <f aca="false">SUM(AA70)</f>
        <v>0</v>
      </c>
      <c r="AB71" s="4" t="n">
        <f aca="false">SUM(AB70)</f>
        <v>0</v>
      </c>
      <c r="AD71" s="4" t="n">
        <f aca="false">SUM(AD70)</f>
        <v>0</v>
      </c>
      <c r="AE71" s="4" t="n">
        <f aca="false">SUM(AE70)</f>
        <v>0</v>
      </c>
      <c r="AG71" s="4" t="n">
        <f aca="false">SUM(AG70)</f>
        <v>0</v>
      </c>
      <c r="AH71" s="4" t="n">
        <f aca="false">SUM(AH70)</f>
        <v>0</v>
      </c>
      <c r="AJ71" s="4" t="n">
        <f aca="false">SUM(AJ70)</f>
        <v>0</v>
      </c>
      <c r="AK71" s="4" t="n">
        <f aca="false">SUM(AK70)</f>
        <v>0</v>
      </c>
      <c r="AM71" s="4" t="n">
        <f aca="false">SUM(AM70)</f>
        <v>0</v>
      </c>
      <c r="AN71" s="4" t="n">
        <f aca="false">SUM(AN70)</f>
        <v>0</v>
      </c>
      <c r="AP71" s="4" t="n">
        <f aca="false">SUM(AP70)</f>
        <v>0</v>
      </c>
      <c r="AQ71" s="4" t="n">
        <f aca="false">SUM(AQ70)</f>
        <v>0</v>
      </c>
      <c r="AS71" s="4" t="n">
        <f aca="false">SUM(AS70)</f>
        <v>0</v>
      </c>
      <c r="AT71" s="4" t="n">
        <f aca="false">SUM(AT70)</f>
        <v>0</v>
      </c>
      <c r="AV71" s="4" t="n">
        <f aca="false">SUM(AV70)</f>
        <v>0</v>
      </c>
      <c r="AW71" s="4" t="n">
        <f aca="false">SUM(AW70)</f>
        <v>0</v>
      </c>
      <c r="AY71" s="4" t="n">
        <f aca="false">SUM(AY70)</f>
        <v>0</v>
      </c>
      <c r="AZ71" s="4" t="n">
        <f aca="false">SUM(AZ70)</f>
        <v>0</v>
      </c>
      <c r="BB71" s="4" t="n">
        <f aca="false">SUM(BB70)</f>
        <v>0</v>
      </c>
      <c r="BC71" s="4" t="n">
        <f aca="false">SUM(BC70)</f>
        <v>0</v>
      </c>
      <c r="BE71" s="4" t="n">
        <f aca="false">SUM(BE70)</f>
        <v>0</v>
      </c>
      <c r="BF71" s="4" t="n">
        <f aca="false">SUM(BF70)</f>
        <v>0</v>
      </c>
      <c r="BH71" s="4" t="n">
        <f aca="false">SUM(BH70)</f>
        <v>0</v>
      </c>
      <c r="BI71" s="4" t="n">
        <f aca="false">SUM(BI70)</f>
        <v>0</v>
      </c>
      <c r="BK71" s="4" t="n">
        <f aca="false">SUM(BK70)</f>
        <v>0</v>
      </c>
      <c r="BL71" s="4" t="n">
        <f aca="false">SUM(BL70)</f>
        <v>0</v>
      </c>
      <c r="BN71" s="4" t="n">
        <f aca="false">SUM(BN70)</f>
        <v>0</v>
      </c>
      <c r="BO71" s="4" t="n">
        <f aca="false">SUM(BO70)</f>
        <v>0</v>
      </c>
      <c r="BQ71" s="4" t="n">
        <f aca="false">SUM(BQ70)</f>
        <v>0</v>
      </c>
      <c r="BR71" s="4" t="n">
        <f aca="false">SUM(BR70)</f>
        <v>0</v>
      </c>
      <c r="BT71" s="4" t="n">
        <f aca="false">SUM(BT70)</f>
        <v>0</v>
      </c>
      <c r="BU71" s="4" t="n">
        <f aca="false">SUM(BU70)</f>
        <v>0</v>
      </c>
      <c r="BW71" s="4" t="n">
        <f aca="false">SUM(BW70)</f>
        <v>0</v>
      </c>
      <c r="BX71" s="4" t="n">
        <f aca="false">SUM(BX70)</f>
        <v>0</v>
      </c>
      <c r="BZ71" s="4" t="n">
        <f aca="false">SUM(BZ70)</f>
        <v>0</v>
      </c>
      <c r="CA71" s="4" t="n">
        <f aca="false">SUM(CA70)</f>
        <v>0</v>
      </c>
      <c r="CC71" s="4" t="n">
        <f aca="false">SUM(CC70)</f>
        <v>0</v>
      </c>
      <c r="CD71" s="4" t="n">
        <f aca="false">SUM(CD70)</f>
        <v>0</v>
      </c>
      <c r="CF71" s="4" t="n">
        <f aca="false">SUM(CF70)</f>
        <v>0</v>
      </c>
      <c r="CG71" s="4" t="n">
        <f aca="false">SUM(CG70)</f>
        <v>0</v>
      </c>
      <c r="CI71" s="4" t="n">
        <f aca="false">SUM(CI70)</f>
        <v>0</v>
      </c>
      <c r="CJ71" s="4" t="n">
        <f aca="false">SUM(CJ70)</f>
        <v>0</v>
      </c>
      <c r="CL71" s="4" t="n">
        <f aca="false">SUM(CL70)</f>
        <v>0</v>
      </c>
      <c r="CM71" s="4" t="n">
        <f aca="false">SUM(CM70)</f>
        <v>0</v>
      </c>
      <c r="CO71" s="4" t="n">
        <f aca="false">SUM(CO70)</f>
        <v>0</v>
      </c>
      <c r="CP71" s="4" t="n">
        <f aca="false">SUM(CP70)</f>
        <v>0</v>
      </c>
      <c r="CR71" s="4" t="n">
        <f aca="false">SUM(CR70)</f>
        <v>0</v>
      </c>
      <c r="CS71" s="4" t="n">
        <f aca="false">SUM(CS70)</f>
        <v>0</v>
      </c>
      <c r="CU71" s="4" t="n">
        <f aca="false">SUM(CU70)</f>
        <v>0</v>
      </c>
      <c r="CV71" s="4" t="n">
        <f aca="false">SUM(CV70)</f>
        <v>0</v>
      </c>
      <c r="CX71" s="4" t="n">
        <f aca="false">SUM(CX70)</f>
        <v>0</v>
      </c>
      <c r="CY71" s="4" t="n">
        <f aca="false">SUM(CY70)</f>
        <v>0</v>
      </c>
      <c r="DA71" s="4" t="n">
        <f aca="false">SUM(DA70)</f>
        <v>0</v>
      </c>
      <c r="DB71" s="4" t="n">
        <f aca="false">SUM(DB70)</f>
        <v>0</v>
      </c>
      <c r="DD71" s="4" t="n">
        <f aca="false">SUM(DD70)</f>
        <v>0</v>
      </c>
      <c r="DE71" s="4" t="n">
        <f aca="false">SUM(DE70)</f>
        <v>0</v>
      </c>
      <c r="DG71" s="4" t="n">
        <f aca="false">SUM(DG70)</f>
        <v>0</v>
      </c>
      <c r="DH71" s="4" t="n">
        <f aca="false">SUM(DH70)</f>
        <v>0</v>
      </c>
      <c r="DJ71" s="4" t="n">
        <f aca="false">SUM(DJ70)</f>
        <v>0</v>
      </c>
      <c r="DK71" s="4" t="n">
        <f aca="false">SUM(DK70)</f>
        <v>0</v>
      </c>
      <c r="DM71" s="4" t="n">
        <f aca="false">SUM(DM70)</f>
        <v>0</v>
      </c>
      <c r="DN71" s="4" t="n">
        <f aca="false">SUM(DN70)</f>
        <v>0</v>
      </c>
      <c r="DP71" s="4" t="n">
        <f aca="false">SUM(DP70)</f>
        <v>0</v>
      </c>
      <c r="DQ71" s="4" t="n">
        <f aca="false">SUM(DQ70)</f>
        <v>0</v>
      </c>
      <c r="DS71" s="4" t="n">
        <f aca="false">SUM(DS70)</f>
        <v>0</v>
      </c>
    </row>
    <row r="72" customFormat="false" ht="12.75" hidden="false" customHeight="false" outlineLevel="0" collapsed="false">
      <c r="A72" s="0" t="s">
        <v>13</v>
      </c>
      <c r="B72" s="0" t="s">
        <v>14</v>
      </c>
      <c r="C72" s="0" t="s">
        <v>19</v>
      </c>
      <c r="D72" s="0" t="n">
        <v>6828</v>
      </c>
      <c r="E72" s="0" t="n">
        <v>500179</v>
      </c>
      <c r="F72" s="0" t="s">
        <v>55</v>
      </c>
      <c r="G72" s="0" t="n">
        <v>27161</v>
      </c>
      <c r="H72" s="0" t="s">
        <v>15</v>
      </c>
      <c r="I72" s="0" t="s">
        <v>16</v>
      </c>
      <c r="J72" s="27" t="n">
        <v>36617</v>
      </c>
      <c r="K72" s="27" t="n">
        <v>37711</v>
      </c>
      <c r="L72" s="0" t="n">
        <v>11000</v>
      </c>
      <c r="M72" s="0" t="n">
        <v>0.025</v>
      </c>
      <c r="N72" s="0" t="n">
        <v>0</v>
      </c>
      <c r="O72" s="0" t="n">
        <v>0</v>
      </c>
      <c r="P72" s="0" t="n">
        <v>0</v>
      </c>
      <c r="Q72" s="0" t="n">
        <v>0.025</v>
      </c>
      <c r="R72" s="0" t="n">
        <v>8525</v>
      </c>
      <c r="S72" s="0" t="n">
        <v>11000</v>
      </c>
      <c r="T72" s="0" t="n">
        <v>0.025</v>
      </c>
      <c r="U72" s="0" t="n">
        <v>7700</v>
      </c>
      <c r="V72" s="0" t="n">
        <v>11000</v>
      </c>
      <c r="W72" s="0" t="n">
        <v>0.025</v>
      </c>
      <c r="X72" s="0" t="n">
        <v>8525</v>
      </c>
      <c r="Y72" s="0" t="n">
        <v>11000</v>
      </c>
      <c r="Z72" s="0" t="n">
        <v>0.025</v>
      </c>
      <c r="AA72" s="0" t="n">
        <v>8250</v>
      </c>
      <c r="AB72" s="0" t="n">
        <v>11000</v>
      </c>
      <c r="AC72" s="0" t="n">
        <v>0.025</v>
      </c>
      <c r="AD72" s="0" t="n">
        <v>8525</v>
      </c>
      <c r="AE72" s="0" t="n">
        <v>11000</v>
      </c>
      <c r="AF72" s="0" t="n">
        <v>0.025</v>
      </c>
      <c r="AG72" s="0" t="n">
        <v>8250</v>
      </c>
      <c r="AH72" s="0" t="n">
        <v>11000</v>
      </c>
      <c r="AI72" s="0" t="n">
        <v>0.025</v>
      </c>
      <c r="AJ72" s="0" t="n">
        <v>8525</v>
      </c>
      <c r="AK72" s="0" t="n">
        <v>11000</v>
      </c>
      <c r="AL72" s="0" t="n">
        <v>0.025</v>
      </c>
      <c r="AM72" s="0" t="n">
        <v>8525</v>
      </c>
      <c r="AN72" s="0" t="n">
        <v>11000</v>
      </c>
      <c r="AO72" s="0" t="n">
        <v>0.025</v>
      </c>
      <c r="AP72" s="0" t="n">
        <v>8250</v>
      </c>
      <c r="AQ72" s="0" t="n">
        <v>11000</v>
      </c>
      <c r="AR72" s="0" t="n">
        <v>0.025</v>
      </c>
      <c r="AS72" s="0" t="n">
        <v>8525</v>
      </c>
      <c r="AT72" s="0" t="n">
        <v>11000</v>
      </c>
      <c r="AU72" s="0" t="n">
        <v>0.025</v>
      </c>
      <c r="AV72" s="0" t="n">
        <v>8250</v>
      </c>
      <c r="AW72" s="0" t="n">
        <v>11000</v>
      </c>
      <c r="AX72" s="0" t="n">
        <v>0.025</v>
      </c>
      <c r="AY72" s="0" t="n">
        <v>8525</v>
      </c>
      <c r="AZ72" s="0" t="n">
        <v>0</v>
      </c>
      <c r="BA72" s="0" t="n">
        <v>0</v>
      </c>
      <c r="BB72" s="0" t="n">
        <v>0</v>
      </c>
      <c r="BC72" s="0" t="n">
        <v>0</v>
      </c>
      <c r="BD72" s="0" t="n">
        <v>0</v>
      </c>
      <c r="BE72" s="0" t="n">
        <v>0</v>
      </c>
      <c r="BF72" s="0" t="n">
        <v>0</v>
      </c>
      <c r="BG72" s="0" t="n">
        <v>0</v>
      </c>
      <c r="BH72" s="0" t="n">
        <v>0</v>
      </c>
      <c r="BI72" s="0" t="n">
        <v>0</v>
      </c>
      <c r="BJ72" s="0" t="n">
        <v>0</v>
      </c>
      <c r="BK72" s="0" t="n">
        <v>0</v>
      </c>
      <c r="BL72" s="0" t="n">
        <v>0</v>
      </c>
      <c r="BM72" s="0" t="n">
        <v>0</v>
      </c>
      <c r="BN72" s="0" t="n">
        <v>0</v>
      </c>
      <c r="BO72" s="0" t="n">
        <v>0</v>
      </c>
      <c r="BP72" s="0" t="n">
        <v>0</v>
      </c>
      <c r="BQ72" s="0" t="n">
        <v>0</v>
      </c>
      <c r="BR72" s="0" t="n">
        <v>0</v>
      </c>
      <c r="BS72" s="0" t="n">
        <v>0</v>
      </c>
      <c r="BT72" s="0" t="n">
        <v>0</v>
      </c>
      <c r="BU72" s="0" t="n">
        <v>0</v>
      </c>
      <c r="BV72" s="0" t="n">
        <v>0</v>
      </c>
      <c r="BW72" s="0" t="n">
        <v>0</v>
      </c>
      <c r="BX72" s="0" t="n">
        <v>0</v>
      </c>
      <c r="BY72" s="0" t="n">
        <v>0</v>
      </c>
      <c r="BZ72" s="0" t="n">
        <v>0</v>
      </c>
      <c r="CA72" s="0" t="n">
        <v>0</v>
      </c>
      <c r="CB72" s="0" t="n">
        <v>0</v>
      </c>
      <c r="CC72" s="0" t="n">
        <v>0</v>
      </c>
      <c r="CD72" s="0" t="n">
        <v>0</v>
      </c>
      <c r="CE72" s="0" t="n">
        <v>0</v>
      </c>
      <c r="CF72" s="0" t="n">
        <v>0</v>
      </c>
      <c r="CG72" s="0" t="n">
        <v>0</v>
      </c>
      <c r="CH72" s="0" t="n">
        <v>0</v>
      </c>
      <c r="CI72" s="0" t="n">
        <v>0</v>
      </c>
      <c r="CJ72" s="0" t="n">
        <v>0</v>
      </c>
      <c r="CK72" s="0" t="n">
        <v>0</v>
      </c>
      <c r="CL72" s="0" t="n">
        <v>0</v>
      </c>
      <c r="CM72" s="0" t="n">
        <v>0</v>
      </c>
      <c r="CN72" s="0" t="n">
        <v>0</v>
      </c>
      <c r="CO72" s="0" t="n">
        <v>0</v>
      </c>
      <c r="CP72" s="0" t="n">
        <v>0</v>
      </c>
      <c r="CQ72" s="0" t="n">
        <v>0</v>
      </c>
      <c r="CR72" s="0" t="n">
        <v>0</v>
      </c>
      <c r="CS72" s="0" t="n">
        <v>0</v>
      </c>
      <c r="CT72" s="0" t="n">
        <v>0</v>
      </c>
      <c r="CU72" s="0" t="n">
        <v>0</v>
      </c>
      <c r="CV72" s="0" t="n">
        <v>0</v>
      </c>
      <c r="CW72" s="0" t="n">
        <v>0</v>
      </c>
      <c r="CX72" s="0" t="n">
        <v>0</v>
      </c>
      <c r="CY72" s="0" t="n">
        <v>0</v>
      </c>
      <c r="CZ72" s="0" t="n">
        <v>0</v>
      </c>
      <c r="DA72" s="0" t="n">
        <v>0</v>
      </c>
      <c r="DB72" s="0" t="n">
        <v>0</v>
      </c>
      <c r="DC72" s="0" t="n">
        <v>0</v>
      </c>
      <c r="DD72" s="0" t="n">
        <v>0</v>
      </c>
      <c r="DE72" s="0" t="n">
        <v>0</v>
      </c>
      <c r="DF72" s="0" t="n">
        <v>0</v>
      </c>
      <c r="DG72" s="0" t="n">
        <v>0</v>
      </c>
      <c r="DH72" s="0" t="n">
        <v>0</v>
      </c>
      <c r="DI72" s="0" t="n">
        <v>0</v>
      </c>
      <c r="DJ72" s="0" t="n">
        <v>0</v>
      </c>
      <c r="DK72" s="0" t="n">
        <v>0</v>
      </c>
      <c r="DL72" s="0" t="n">
        <v>0</v>
      </c>
      <c r="DM72" s="0" t="n">
        <v>0</v>
      </c>
      <c r="DN72" s="0" t="n">
        <v>0</v>
      </c>
      <c r="DO72" s="0" t="n">
        <v>0</v>
      </c>
      <c r="DP72" s="0" t="n">
        <v>0</v>
      </c>
      <c r="DQ72" s="0" t="n">
        <v>0</v>
      </c>
      <c r="DR72" s="0" t="n">
        <v>0</v>
      </c>
      <c r="DS72" s="0" t="n">
        <v>0</v>
      </c>
    </row>
    <row r="73" customFormat="false" ht="12.75" hidden="false" customHeight="false" outlineLevel="0" collapsed="false">
      <c r="A73" s="0" t="s">
        <v>13</v>
      </c>
      <c r="B73" s="0" t="s">
        <v>14</v>
      </c>
      <c r="C73" s="0" t="s">
        <v>19</v>
      </c>
      <c r="D73" s="0" t="n">
        <v>8042</v>
      </c>
      <c r="E73" s="0" t="n">
        <v>500179</v>
      </c>
      <c r="F73" s="0" t="s">
        <v>55</v>
      </c>
      <c r="G73" s="0" t="n">
        <v>27161</v>
      </c>
      <c r="H73" s="0" t="s">
        <v>15</v>
      </c>
      <c r="I73" s="0" t="s">
        <v>16</v>
      </c>
      <c r="J73" s="27" t="n">
        <v>36617</v>
      </c>
      <c r="K73" s="27" t="n">
        <v>37711</v>
      </c>
      <c r="L73" s="0" t="n">
        <v>11400</v>
      </c>
      <c r="M73" s="0" t="n">
        <v>0.025</v>
      </c>
      <c r="N73" s="0" t="n">
        <v>0</v>
      </c>
      <c r="O73" s="0" t="n">
        <v>0</v>
      </c>
      <c r="P73" s="0" t="n">
        <v>0</v>
      </c>
      <c r="Q73" s="0" t="n">
        <v>0.025</v>
      </c>
      <c r="R73" s="0" t="n">
        <v>8835</v>
      </c>
      <c r="S73" s="0" t="n">
        <v>11400</v>
      </c>
      <c r="T73" s="0" t="n">
        <v>0.025</v>
      </c>
      <c r="U73" s="0" t="n">
        <v>7980</v>
      </c>
      <c r="V73" s="0" t="n">
        <v>11400</v>
      </c>
      <c r="W73" s="0" t="n">
        <v>0.025</v>
      </c>
      <c r="X73" s="0" t="n">
        <v>8835</v>
      </c>
      <c r="Y73" s="0" t="n">
        <v>11400</v>
      </c>
      <c r="Z73" s="0" t="n">
        <v>0.025</v>
      </c>
      <c r="AA73" s="0" t="n">
        <v>8550</v>
      </c>
      <c r="AB73" s="0" t="n">
        <v>11400</v>
      </c>
      <c r="AC73" s="0" t="n">
        <v>0.025</v>
      </c>
      <c r="AD73" s="0" t="n">
        <v>8835</v>
      </c>
      <c r="AE73" s="0" t="n">
        <v>11400</v>
      </c>
      <c r="AF73" s="0" t="n">
        <v>0.025</v>
      </c>
      <c r="AG73" s="0" t="n">
        <v>8550</v>
      </c>
      <c r="AH73" s="0" t="n">
        <v>11400</v>
      </c>
      <c r="AI73" s="0" t="n">
        <v>0.025</v>
      </c>
      <c r="AJ73" s="0" t="n">
        <v>8835</v>
      </c>
      <c r="AK73" s="0" t="n">
        <v>11400</v>
      </c>
      <c r="AL73" s="0" t="n">
        <v>0.025</v>
      </c>
      <c r="AM73" s="0" t="n">
        <v>8835</v>
      </c>
      <c r="AN73" s="0" t="n">
        <v>11400</v>
      </c>
      <c r="AO73" s="0" t="n">
        <v>0.025</v>
      </c>
      <c r="AP73" s="0" t="n">
        <v>8550</v>
      </c>
      <c r="AQ73" s="0" t="n">
        <v>11400</v>
      </c>
      <c r="AR73" s="0" t="n">
        <v>0.025</v>
      </c>
      <c r="AS73" s="0" t="n">
        <v>8835</v>
      </c>
      <c r="AT73" s="0" t="n">
        <v>11400</v>
      </c>
      <c r="AU73" s="0" t="n">
        <v>0.025</v>
      </c>
      <c r="AV73" s="0" t="n">
        <v>8550</v>
      </c>
      <c r="AW73" s="0" t="n">
        <v>11400</v>
      </c>
      <c r="AX73" s="0" t="n">
        <v>0.025</v>
      </c>
      <c r="AY73" s="0" t="n">
        <v>8835</v>
      </c>
      <c r="AZ73" s="0" t="n">
        <v>0</v>
      </c>
      <c r="BA73" s="0" t="n">
        <v>0</v>
      </c>
      <c r="BB73" s="0" t="n">
        <v>0</v>
      </c>
      <c r="BC73" s="0" t="n">
        <v>0</v>
      </c>
      <c r="BD73" s="0" t="n">
        <v>0</v>
      </c>
      <c r="BE73" s="0" t="n">
        <v>0</v>
      </c>
      <c r="BF73" s="0" t="n">
        <v>0</v>
      </c>
      <c r="BG73" s="0" t="n">
        <v>0</v>
      </c>
      <c r="BH73" s="0" t="n">
        <v>0</v>
      </c>
      <c r="BI73" s="0" t="n">
        <v>0</v>
      </c>
      <c r="BJ73" s="0" t="n">
        <v>0</v>
      </c>
      <c r="BK73" s="0" t="n">
        <v>0</v>
      </c>
      <c r="BL73" s="0" t="n">
        <v>0</v>
      </c>
      <c r="BM73" s="0" t="n">
        <v>0</v>
      </c>
      <c r="BN73" s="0" t="n">
        <v>0</v>
      </c>
      <c r="BO73" s="0" t="n">
        <v>0</v>
      </c>
      <c r="BP73" s="0" t="n">
        <v>0</v>
      </c>
      <c r="BQ73" s="0" t="n">
        <v>0</v>
      </c>
      <c r="BR73" s="0" t="n">
        <v>0</v>
      </c>
      <c r="BS73" s="0" t="n">
        <v>0</v>
      </c>
      <c r="BT73" s="0" t="n">
        <v>0</v>
      </c>
      <c r="BU73" s="0" t="n">
        <v>0</v>
      </c>
      <c r="BV73" s="0" t="n">
        <v>0</v>
      </c>
      <c r="BW73" s="0" t="n">
        <v>0</v>
      </c>
      <c r="BX73" s="0" t="n">
        <v>0</v>
      </c>
      <c r="BY73" s="0" t="n">
        <v>0</v>
      </c>
      <c r="BZ73" s="0" t="n">
        <v>0</v>
      </c>
      <c r="CA73" s="0" t="n">
        <v>0</v>
      </c>
      <c r="CB73" s="0" t="n">
        <v>0</v>
      </c>
      <c r="CC73" s="0" t="n">
        <v>0</v>
      </c>
      <c r="CD73" s="0" t="n">
        <v>0</v>
      </c>
      <c r="CE73" s="0" t="n">
        <v>0</v>
      </c>
      <c r="CF73" s="0" t="n">
        <v>0</v>
      </c>
      <c r="CG73" s="0" t="n">
        <v>0</v>
      </c>
      <c r="CH73" s="0" t="n">
        <v>0</v>
      </c>
      <c r="CI73" s="0" t="n">
        <v>0</v>
      </c>
      <c r="CJ73" s="0" t="n">
        <v>0</v>
      </c>
      <c r="CK73" s="0" t="n">
        <v>0</v>
      </c>
      <c r="CL73" s="0" t="n">
        <v>0</v>
      </c>
      <c r="CM73" s="0" t="n">
        <v>0</v>
      </c>
      <c r="CN73" s="0" t="n">
        <v>0</v>
      </c>
      <c r="CO73" s="0" t="n">
        <v>0</v>
      </c>
      <c r="CP73" s="0" t="n">
        <v>0</v>
      </c>
      <c r="CQ73" s="0" t="n">
        <v>0</v>
      </c>
      <c r="CR73" s="0" t="n">
        <v>0</v>
      </c>
      <c r="CS73" s="0" t="n">
        <v>0</v>
      </c>
      <c r="CT73" s="0" t="n">
        <v>0</v>
      </c>
      <c r="CU73" s="0" t="n">
        <v>0</v>
      </c>
      <c r="CV73" s="0" t="n">
        <v>0</v>
      </c>
      <c r="CW73" s="0" t="n">
        <v>0</v>
      </c>
      <c r="CX73" s="0" t="n">
        <v>0</v>
      </c>
      <c r="CY73" s="0" t="n">
        <v>0</v>
      </c>
      <c r="CZ73" s="0" t="n">
        <v>0</v>
      </c>
      <c r="DA73" s="0" t="n">
        <v>0</v>
      </c>
      <c r="DB73" s="0" t="n">
        <v>0</v>
      </c>
      <c r="DC73" s="0" t="n">
        <v>0</v>
      </c>
      <c r="DD73" s="0" t="n">
        <v>0</v>
      </c>
      <c r="DE73" s="0" t="n">
        <v>0</v>
      </c>
      <c r="DF73" s="0" t="n">
        <v>0</v>
      </c>
      <c r="DG73" s="0" t="n">
        <v>0</v>
      </c>
      <c r="DH73" s="0" t="n">
        <v>0</v>
      </c>
      <c r="DI73" s="0" t="n">
        <v>0</v>
      </c>
      <c r="DJ73" s="0" t="n">
        <v>0</v>
      </c>
      <c r="DK73" s="0" t="n">
        <v>0</v>
      </c>
      <c r="DL73" s="0" t="n">
        <v>0</v>
      </c>
      <c r="DM73" s="0" t="n">
        <v>0</v>
      </c>
      <c r="DN73" s="0" t="n">
        <v>0</v>
      </c>
      <c r="DO73" s="0" t="n">
        <v>0</v>
      </c>
      <c r="DP73" s="0" t="n">
        <v>0</v>
      </c>
      <c r="DQ73" s="0" t="n">
        <v>0</v>
      </c>
      <c r="DR73" s="0" t="n">
        <v>0</v>
      </c>
      <c r="DS73" s="0" t="n">
        <v>0</v>
      </c>
    </row>
    <row r="74" customFormat="false" ht="12.75" hidden="false" customHeight="false" outlineLevel="0" collapsed="false">
      <c r="A74" s="0" t="s">
        <v>13</v>
      </c>
      <c r="B74" s="0" t="s">
        <v>14</v>
      </c>
      <c r="C74" s="0" t="s">
        <v>19</v>
      </c>
      <c r="D74" s="0" t="n">
        <v>8516</v>
      </c>
      <c r="E74" s="0" t="n">
        <v>500179</v>
      </c>
      <c r="F74" s="0" t="s">
        <v>55</v>
      </c>
      <c r="G74" s="0" t="n">
        <v>27161</v>
      </c>
      <c r="H74" s="0" t="s">
        <v>15</v>
      </c>
      <c r="I74" s="0" t="s">
        <v>16</v>
      </c>
      <c r="J74" s="27" t="n">
        <v>36617</v>
      </c>
      <c r="K74" s="27" t="n">
        <v>37711</v>
      </c>
      <c r="L74" s="0" t="n">
        <v>8000</v>
      </c>
      <c r="M74" s="0" t="n">
        <v>0.025</v>
      </c>
      <c r="N74" s="0" t="n">
        <v>0</v>
      </c>
      <c r="O74" s="0" t="n">
        <v>0</v>
      </c>
      <c r="P74" s="0" t="n">
        <v>0</v>
      </c>
      <c r="Q74" s="0" t="n">
        <v>0.025</v>
      </c>
      <c r="R74" s="0" t="n">
        <v>6200</v>
      </c>
      <c r="S74" s="0" t="n">
        <v>8000</v>
      </c>
      <c r="T74" s="0" t="n">
        <v>0.025</v>
      </c>
      <c r="U74" s="0" t="n">
        <v>5600</v>
      </c>
      <c r="V74" s="0" t="n">
        <v>8000</v>
      </c>
      <c r="W74" s="0" t="n">
        <v>0.025</v>
      </c>
      <c r="X74" s="0" t="n">
        <v>6200</v>
      </c>
      <c r="Y74" s="0" t="n">
        <v>8000</v>
      </c>
      <c r="Z74" s="0" t="n">
        <v>0.025</v>
      </c>
      <c r="AA74" s="0" t="n">
        <v>6000</v>
      </c>
      <c r="AB74" s="0" t="n">
        <v>8000</v>
      </c>
      <c r="AC74" s="0" t="n">
        <v>0.025</v>
      </c>
      <c r="AD74" s="0" t="n">
        <v>6200</v>
      </c>
      <c r="AE74" s="0" t="n">
        <v>8000</v>
      </c>
      <c r="AF74" s="0" t="n">
        <v>0.025</v>
      </c>
      <c r="AG74" s="0" t="n">
        <v>6000</v>
      </c>
      <c r="AH74" s="0" t="n">
        <v>8000</v>
      </c>
      <c r="AI74" s="0" t="n">
        <v>0.025</v>
      </c>
      <c r="AJ74" s="0" t="n">
        <v>6200</v>
      </c>
      <c r="AK74" s="0" t="n">
        <v>8000</v>
      </c>
      <c r="AL74" s="0" t="n">
        <v>0.025</v>
      </c>
      <c r="AM74" s="0" t="n">
        <v>6200</v>
      </c>
      <c r="AN74" s="0" t="n">
        <v>8000</v>
      </c>
      <c r="AO74" s="0" t="n">
        <v>0.025</v>
      </c>
      <c r="AP74" s="0" t="n">
        <v>6000</v>
      </c>
      <c r="AQ74" s="0" t="n">
        <v>8000</v>
      </c>
      <c r="AR74" s="0" t="n">
        <v>0.025</v>
      </c>
      <c r="AS74" s="0" t="n">
        <v>6200</v>
      </c>
      <c r="AT74" s="0" t="n">
        <v>8000</v>
      </c>
      <c r="AU74" s="0" t="n">
        <v>0.025</v>
      </c>
      <c r="AV74" s="0" t="n">
        <v>6000</v>
      </c>
      <c r="AW74" s="0" t="n">
        <v>8000</v>
      </c>
      <c r="AX74" s="0" t="n">
        <v>0.025</v>
      </c>
      <c r="AY74" s="0" t="n">
        <v>6200</v>
      </c>
      <c r="AZ74" s="0" t="n">
        <v>0</v>
      </c>
      <c r="BA74" s="0" t="n">
        <v>0</v>
      </c>
      <c r="BB74" s="0" t="n">
        <v>0</v>
      </c>
      <c r="BC74" s="0" t="n">
        <v>0</v>
      </c>
      <c r="BD74" s="0" t="n">
        <v>0</v>
      </c>
      <c r="BE74" s="0" t="n">
        <v>0</v>
      </c>
      <c r="BF74" s="0" t="n">
        <v>0</v>
      </c>
      <c r="BG74" s="0" t="n">
        <v>0</v>
      </c>
      <c r="BH74" s="0" t="n">
        <v>0</v>
      </c>
      <c r="BI74" s="0" t="n">
        <v>0</v>
      </c>
      <c r="BJ74" s="0" t="n">
        <v>0</v>
      </c>
      <c r="BK74" s="0" t="n">
        <v>0</v>
      </c>
      <c r="BL74" s="0" t="n">
        <v>0</v>
      </c>
      <c r="BM74" s="0" t="n">
        <v>0</v>
      </c>
      <c r="BN74" s="0" t="n">
        <v>0</v>
      </c>
      <c r="BO74" s="0" t="n">
        <v>0</v>
      </c>
      <c r="BP74" s="0" t="n">
        <v>0</v>
      </c>
      <c r="BQ74" s="0" t="n">
        <v>0</v>
      </c>
      <c r="BR74" s="0" t="n">
        <v>0</v>
      </c>
      <c r="BS74" s="0" t="n">
        <v>0</v>
      </c>
      <c r="BT74" s="0" t="n">
        <v>0</v>
      </c>
      <c r="BU74" s="0" t="n">
        <v>0</v>
      </c>
      <c r="BV74" s="0" t="n">
        <v>0</v>
      </c>
      <c r="BW74" s="0" t="n">
        <v>0</v>
      </c>
      <c r="BX74" s="0" t="n">
        <v>0</v>
      </c>
      <c r="BY74" s="0" t="n">
        <v>0</v>
      </c>
      <c r="BZ74" s="0" t="n">
        <v>0</v>
      </c>
      <c r="CA74" s="0" t="n">
        <v>0</v>
      </c>
      <c r="CB74" s="0" t="n">
        <v>0</v>
      </c>
      <c r="CC74" s="0" t="n">
        <v>0</v>
      </c>
      <c r="CD74" s="0" t="n">
        <v>0</v>
      </c>
      <c r="CE74" s="0" t="n">
        <v>0</v>
      </c>
      <c r="CF74" s="0" t="n">
        <v>0</v>
      </c>
      <c r="CG74" s="0" t="n">
        <v>0</v>
      </c>
      <c r="CH74" s="0" t="n">
        <v>0</v>
      </c>
      <c r="CI74" s="0" t="n">
        <v>0</v>
      </c>
      <c r="CJ74" s="0" t="n">
        <v>0</v>
      </c>
      <c r="CK74" s="0" t="n">
        <v>0</v>
      </c>
      <c r="CL74" s="0" t="n">
        <v>0</v>
      </c>
      <c r="CM74" s="0" t="n">
        <v>0</v>
      </c>
      <c r="CN74" s="0" t="n">
        <v>0</v>
      </c>
      <c r="CO74" s="0" t="n">
        <v>0</v>
      </c>
      <c r="CP74" s="0" t="n">
        <v>0</v>
      </c>
      <c r="CQ74" s="0" t="n">
        <v>0</v>
      </c>
      <c r="CR74" s="0" t="n">
        <v>0</v>
      </c>
      <c r="CS74" s="0" t="n">
        <v>0</v>
      </c>
      <c r="CT74" s="0" t="n">
        <v>0</v>
      </c>
      <c r="CU74" s="0" t="n">
        <v>0</v>
      </c>
      <c r="CV74" s="0" t="n">
        <v>0</v>
      </c>
      <c r="CW74" s="0" t="n">
        <v>0</v>
      </c>
      <c r="CX74" s="0" t="n">
        <v>0</v>
      </c>
      <c r="CY74" s="0" t="n">
        <v>0</v>
      </c>
      <c r="CZ74" s="0" t="n">
        <v>0</v>
      </c>
      <c r="DA74" s="0" t="n">
        <v>0</v>
      </c>
      <c r="DB74" s="0" t="n">
        <v>0</v>
      </c>
      <c r="DC74" s="0" t="n">
        <v>0</v>
      </c>
      <c r="DD74" s="0" t="n">
        <v>0</v>
      </c>
      <c r="DE74" s="0" t="n">
        <v>0</v>
      </c>
      <c r="DF74" s="0" t="n">
        <v>0</v>
      </c>
      <c r="DG74" s="0" t="n">
        <v>0</v>
      </c>
      <c r="DH74" s="0" t="n">
        <v>0</v>
      </c>
      <c r="DI74" s="0" t="n">
        <v>0</v>
      </c>
      <c r="DJ74" s="0" t="n">
        <v>0</v>
      </c>
      <c r="DK74" s="0" t="n">
        <v>0</v>
      </c>
      <c r="DL74" s="0" t="n">
        <v>0</v>
      </c>
      <c r="DM74" s="0" t="n">
        <v>0</v>
      </c>
      <c r="DN74" s="0" t="n">
        <v>0</v>
      </c>
      <c r="DO74" s="0" t="n">
        <v>0</v>
      </c>
      <c r="DP74" s="0" t="n">
        <v>0</v>
      </c>
      <c r="DQ74" s="0" t="n">
        <v>0</v>
      </c>
      <c r="DR74" s="0" t="n">
        <v>0</v>
      </c>
      <c r="DS74" s="0" t="n">
        <v>0</v>
      </c>
    </row>
    <row r="75" customFormat="false" ht="12.75" hidden="false" customHeight="false" outlineLevel="0" collapsed="false">
      <c r="A75" s="0" t="s">
        <v>13</v>
      </c>
      <c r="B75" s="0" t="s">
        <v>14</v>
      </c>
      <c r="C75" s="0" t="s">
        <v>19</v>
      </c>
      <c r="D75" s="0" t="n">
        <v>10594</v>
      </c>
      <c r="E75" s="0" t="n">
        <v>500179</v>
      </c>
      <c r="F75" s="0" t="s">
        <v>55</v>
      </c>
      <c r="G75" s="0" t="n">
        <v>27161</v>
      </c>
      <c r="H75" s="0" t="s">
        <v>15</v>
      </c>
      <c r="I75" s="0" t="s">
        <v>16</v>
      </c>
      <c r="J75" s="27" t="n">
        <v>36617</v>
      </c>
      <c r="K75" s="27" t="n">
        <v>37711</v>
      </c>
      <c r="L75" s="0" t="n">
        <v>1400</v>
      </c>
      <c r="M75" s="0" t="n">
        <v>0.025</v>
      </c>
      <c r="N75" s="0" t="n">
        <v>0</v>
      </c>
      <c r="O75" s="0" t="n">
        <v>0</v>
      </c>
      <c r="P75" s="0" t="n">
        <v>0</v>
      </c>
      <c r="Q75" s="0" t="n">
        <v>0.025</v>
      </c>
      <c r="R75" s="0" t="n">
        <v>1085</v>
      </c>
      <c r="S75" s="0" t="n">
        <v>1400</v>
      </c>
      <c r="T75" s="0" t="n">
        <v>0.025</v>
      </c>
      <c r="U75" s="0" t="n">
        <v>980</v>
      </c>
      <c r="V75" s="0" t="n">
        <v>1400</v>
      </c>
      <c r="W75" s="0" t="n">
        <v>0.025</v>
      </c>
      <c r="X75" s="0" t="n">
        <v>1085</v>
      </c>
      <c r="Y75" s="0" t="n">
        <v>1400</v>
      </c>
      <c r="Z75" s="0" t="n">
        <v>0.025</v>
      </c>
      <c r="AA75" s="0" t="n">
        <v>1050</v>
      </c>
      <c r="AB75" s="0" t="n">
        <v>1400</v>
      </c>
      <c r="AC75" s="0" t="n">
        <v>0.025</v>
      </c>
      <c r="AD75" s="0" t="n">
        <v>1085</v>
      </c>
      <c r="AE75" s="0" t="n">
        <v>1400</v>
      </c>
      <c r="AF75" s="0" t="n">
        <v>0.025</v>
      </c>
      <c r="AG75" s="0" t="n">
        <v>1050</v>
      </c>
      <c r="AH75" s="0" t="n">
        <v>1400</v>
      </c>
      <c r="AI75" s="0" t="n">
        <v>0.025</v>
      </c>
      <c r="AJ75" s="0" t="n">
        <v>1085</v>
      </c>
      <c r="AK75" s="0" t="n">
        <v>1400</v>
      </c>
      <c r="AL75" s="0" t="n">
        <v>0.025</v>
      </c>
      <c r="AM75" s="0" t="n">
        <v>1085</v>
      </c>
      <c r="AN75" s="0" t="n">
        <v>1400</v>
      </c>
      <c r="AO75" s="0" t="n">
        <v>0.025</v>
      </c>
      <c r="AP75" s="0" t="n">
        <v>1050</v>
      </c>
      <c r="AQ75" s="0" t="n">
        <v>1400</v>
      </c>
      <c r="AR75" s="0" t="n">
        <v>0.025</v>
      </c>
      <c r="AS75" s="0" t="n">
        <v>1085</v>
      </c>
      <c r="AT75" s="0" t="n">
        <v>1400</v>
      </c>
      <c r="AU75" s="0" t="n">
        <v>0.025</v>
      </c>
      <c r="AV75" s="0" t="n">
        <v>1050</v>
      </c>
      <c r="AW75" s="0" t="n">
        <v>1400</v>
      </c>
      <c r="AX75" s="0" t="n">
        <v>0.025</v>
      </c>
      <c r="AY75" s="0" t="n">
        <v>1085</v>
      </c>
      <c r="AZ75" s="0" t="n">
        <v>0</v>
      </c>
      <c r="BA75" s="0" t="n">
        <v>0</v>
      </c>
      <c r="BB75" s="0" t="n">
        <v>0</v>
      </c>
      <c r="BC75" s="0" t="n">
        <v>0</v>
      </c>
      <c r="BD75" s="0" t="n">
        <v>0</v>
      </c>
      <c r="BE75" s="0" t="n">
        <v>0</v>
      </c>
      <c r="BF75" s="0" t="n">
        <v>0</v>
      </c>
      <c r="BG75" s="0" t="n">
        <v>0</v>
      </c>
      <c r="BH75" s="0" t="n">
        <v>0</v>
      </c>
      <c r="BI75" s="0" t="n">
        <v>0</v>
      </c>
      <c r="BJ75" s="0" t="n">
        <v>0</v>
      </c>
      <c r="BK75" s="0" t="n">
        <v>0</v>
      </c>
      <c r="BL75" s="0" t="n">
        <v>0</v>
      </c>
      <c r="BM75" s="0" t="n">
        <v>0</v>
      </c>
      <c r="BN75" s="0" t="n">
        <v>0</v>
      </c>
      <c r="BO75" s="0" t="n">
        <v>0</v>
      </c>
      <c r="BP75" s="0" t="n">
        <v>0</v>
      </c>
      <c r="BQ75" s="0" t="n">
        <v>0</v>
      </c>
      <c r="BR75" s="0" t="n">
        <v>0</v>
      </c>
      <c r="BS75" s="0" t="n">
        <v>0</v>
      </c>
      <c r="BT75" s="0" t="n">
        <v>0</v>
      </c>
      <c r="BU75" s="0" t="n">
        <v>0</v>
      </c>
      <c r="BV75" s="0" t="n">
        <v>0</v>
      </c>
      <c r="BW75" s="0" t="n">
        <v>0</v>
      </c>
      <c r="BX75" s="0" t="n">
        <v>0</v>
      </c>
      <c r="BY75" s="0" t="n">
        <v>0</v>
      </c>
      <c r="BZ75" s="0" t="n">
        <v>0</v>
      </c>
      <c r="CA75" s="0" t="n">
        <v>0</v>
      </c>
      <c r="CB75" s="0" t="n">
        <v>0</v>
      </c>
      <c r="CC75" s="0" t="n">
        <v>0</v>
      </c>
      <c r="CD75" s="0" t="n">
        <v>0</v>
      </c>
      <c r="CE75" s="0" t="n">
        <v>0</v>
      </c>
      <c r="CF75" s="0" t="n">
        <v>0</v>
      </c>
      <c r="CG75" s="0" t="n">
        <v>0</v>
      </c>
      <c r="CH75" s="0" t="n">
        <v>0</v>
      </c>
      <c r="CI75" s="0" t="n">
        <v>0</v>
      </c>
      <c r="CJ75" s="0" t="n">
        <v>0</v>
      </c>
      <c r="CK75" s="0" t="n">
        <v>0</v>
      </c>
      <c r="CL75" s="0" t="n">
        <v>0</v>
      </c>
      <c r="CM75" s="0" t="n">
        <v>0</v>
      </c>
      <c r="CN75" s="0" t="n">
        <v>0</v>
      </c>
      <c r="CO75" s="0" t="n">
        <v>0</v>
      </c>
      <c r="CP75" s="0" t="n">
        <v>0</v>
      </c>
      <c r="CQ75" s="0" t="n">
        <v>0</v>
      </c>
      <c r="CR75" s="0" t="n">
        <v>0</v>
      </c>
      <c r="CS75" s="0" t="n">
        <v>0</v>
      </c>
      <c r="CT75" s="0" t="n">
        <v>0</v>
      </c>
      <c r="CU75" s="0" t="n">
        <v>0</v>
      </c>
      <c r="CV75" s="0" t="n">
        <v>0</v>
      </c>
      <c r="CW75" s="0" t="n">
        <v>0</v>
      </c>
      <c r="CX75" s="0" t="n">
        <v>0</v>
      </c>
      <c r="CY75" s="0" t="n">
        <v>0</v>
      </c>
      <c r="CZ75" s="0" t="n">
        <v>0</v>
      </c>
      <c r="DA75" s="0" t="n">
        <v>0</v>
      </c>
      <c r="DB75" s="0" t="n">
        <v>0</v>
      </c>
      <c r="DC75" s="0" t="n">
        <v>0</v>
      </c>
      <c r="DD75" s="0" t="n">
        <v>0</v>
      </c>
      <c r="DE75" s="0" t="n">
        <v>0</v>
      </c>
      <c r="DF75" s="0" t="n">
        <v>0</v>
      </c>
      <c r="DG75" s="0" t="n">
        <v>0</v>
      </c>
      <c r="DH75" s="0" t="n">
        <v>0</v>
      </c>
      <c r="DI75" s="0" t="n">
        <v>0</v>
      </c>
      <c r="DJ75" s="0" t="n">
        <v>0</v>
      </c>
      <c r="DK75" s="0" t="n">
        <v>0</v>
      </c>
      <c r="DL75" s="0" t="n">
        <v>0</v>
      </c>
      <c r="DM75" s="0" t="n">
        <v>0</v>
      </c>
      <c r="DN75" s="0" t="n">
        <v>0</v>
      </c>
      <c r="DO75" s="0" t="n">
        <v>0</v>
      </c>
      <c r="DP75" s="0" t="n">
        <v>0</v>
      </c>
      <c r="DQ75" s="0" t="n">
        <v>0</v>
      </c>
      <c r="DR75" s="0" t="n">
        <v>0</v>
      </c>
      <c r="DS75" s="0" t="n">
        <v>0</v>
      </c>
    </row>
    <row r="76" customFormat="false" ht="12.75" hidden="false" customHeight="false" outlineLevel="0" collapsed="false">
      <c r="A76" s="0" t="s">
        <v>13</v>
      </c>
      <c r="B76" s="0" t="s">
        <v>14</v>
      </c>
      <c r="C76" s="0" t="s">
        <v>19</v>
      </c>
      <c r="D76" s="0" t="n">
        <v>56943</v>
      </c>
      <c r="E76" s="0" t="n">
        <v>500179</v>
      </c>
      <c r="F76" s="0" t="s">
        <v>55</v>
      </c>
      <c r="G76" s="0" t="n">
        <v>27161</v>
      </c>
      <c r="H76" s="0" t="s">
        <v>15</v>
      </c>
      <c r="I76" s="0" t="s">
        <v>16</v>
      </c>
      <c r="J76" s="27" t="n">
        <v>36617</v>
      </c>
      <c r="K76" s="27" t="n">
        <v>37711</v>
      </c>
      <c r="L76" s="0" t="n">
        <v>11600</v>
      </c>
      <c r="M76" s="0" t="n">
        <v>0.025</v>
      </c>
      <c r="N76" s="0" t="n">
        <v>0</v>
      </c>
      <c r="O76" s="0" t="n">
        <v>0</v>
      </c>
      <c r="P76" s="0" t="n">
        <v>0</v>
      </c>
      <c r="Q76" s="0" t="n">
        <v>0.025</v>
      </c>
      <c r="R76" s="0" t="n">
        <v>8990</v>
      </c>
      <c r="S76" s="0" t="n">
        <v>11600</v>
      </c>
      <c r="T76" s="0" t="n">
        <v>0.025</v>
      </c>
      <c r="U76" s="0" t="n">
        <v>8120</v>
      </c>
      <c r="V76" s="0" t="n">
        <v>11600</v>
      </c>
      <c r="W76" s="0" t="n">
        <v>0.025</v>
      </c>
      <c r="X76" s="0" t="n">
        <v>8990</v>
      </c>
      <c r="Y76" s="0" t="n">
        <v>11600</v>
      </c>
      <c r="Z76" s="0" t="n">
        <v>0.025</v>
      </c>
      <c r="AA76" s="0" t="n">
        <v>8700</v>
      </c>
      <c r="AB76" s="0" t="n">
        <v>11600</v>
      </c>
      <c r="AC76" s="0" t="n">
        <v>0.025</v>
      </c>
      <c r="AD76" s="0" t="n">
        <v>8990</v>
      </c>
      <c r="AE76" s="0" t="n">
        <v>11600</v>
      </c>
      <c r="AF76" s="0" t="n">
        <v>0.025</v>
      </c>
      <c r="AG76" s="0" t="n">
        <v>8700</v>
      </c>
      <c r="AH76" s="0" t="n">
        <v>11600</v>
      </c>
      <c r="AI76" s="0" t="n">
        <v>0.025</v>
      </c>
      <c r="AJ76" s="0" t="n">
        <v>8990</v>
      </c>
      <c r="AK76" s="0" t="n">
        <v>11600</v>
      </c>
      <c r="AL76" s="0" t="n">
        <v>0.025</v>
      </c>
      <c r="AM76" s="0" t="n">
        <v>8990</v>
      </c>
      <c r="AN76" s="0" t="n">
        <v>11600</v>
      </c>
      <c r="AO76" s="0" t="n">
        <v>0.025</v>
      </c>
      <c r="AP76" s="0" t="n">
        <v>8700</v>
      </c>
      <c r="AQ76" s="0" t="n">
        <v>11600</v>
      </c>
      <c r="AR76" s="0" t="n">
        <v>0.025</v>
      </c>
      <c r="AS76" s="0" t="n">
        <v>8990</v>
      </c>
      <c r="AT76" s="0" t="n">
        <v>11600</v>
      </c>
      <c r="AU76" s="0" t="n">
        <v>0.025</v>
      </c>
      <c r="AV76" s="0" t="n">
        <v>8700</v>
      </c>
      <c r="AW76" s="0" t="n">
        <v>11600</v>
      </c>
      <c r="AX76" s="0" t="n">
        <v>0.025</v>
      </c>
      <c r="AY76" s="0" t="n">
        <v>8990</v>
      </c>
      <c r="AZ76" s="0" t="n">
        <v>0</v>
      </c>
      <c r="BA76" s="0" t="n">
        <v>0</v>
      </c>
      <c r="BB76" s="0" t="n">
        <v>0</v>
      </c>
      <c r="BC76" s="0" t="n">
        <v>0</v>
      </c>
      <c r="BD76" s="0" t="n">
        <v>0</v>
      </c>
      <c r="BE76" s="0" t="n">
        <v>0</v>
      </c>
      <c r="BF76" s="0" t="n">
        <v>0</v>
      </c>
      <c r="BG76" s="0" t="n">
        <v>0</v>
      </c>
      <c r="BH76" s="0" t="n">
        <v>0</v>
      </c>
      <c r="BI76" s="0" t="n">
        <v>0</v>
      </c>
      <c r="BJ76" s="0" t="n">
        <v>0</v>
      </c>
      <c r="BK76" s="0" t="n">
        <v>0</v>
      </c>
      <c r="BL76" s="0" t="n">
        <v>0</v>
      </c>
      <c r="BM76" s="0" t="n">
        <v>0</v>
      </c>
      <c r="BN76" s="0" t="n">
        <v>0</v>
      </c>
      <c r="BO76" s="0" t="n">
        <v>0</v>
      </c>
      <c r="BP76" s="0" t="n">
        <v>0</v>
      </c>
      <c r="BQ76" s="0" t="n">
        <v>0</v>
      </c>
      <c r="BR76" s="0" t="n">
        <v>0</v>
      </c>
      <c r="BS76" s="0" t="n">
        <v>0</v>
      </c>
      <c r="BT76" s="0" t="n">
        <v>0</v>
      </c>
      <c r="BU76" s="0" t="n">
        <v>0</v>
      </c>
      <c r="BV76" s="0" t="n">
        <v>0</v>
      </c>
      <c r="BW76" s="0" t="n">
        <v>0</v>
      </c>
      <c r="BX76" s="0" t="n">
        <v>0</v>
      </c>
      <c r="BY76" s="0" t="n">
        <v>0</v>
      </c>
      <c r="BZ76" s="0" t="n">
        <v>0</v>
      </c>
      <c r="CA76" s="0" t="n">
        <v>0</v>
      </c>
      <c r="CB76" s="0" t="n">
        <v>0</v>
      </c>
      <c r="CC76" s="0" t="n">
        <v>0</v>
      </c>
      <c r="CD76" s="0" t="n">
        <v>0</v>
      </c>
      <c r="CE76" s="0" t="n">
        <v>0</v>
      </c>
      <c r="CF76" s="0" t="n">
        <v>0</v>
      </c>
      <c r="CG76" s="0" t="n">
        <v>0</v>
      </c>
      <c r="CH76" s="0" t="n">
        <v>0</v>
      </c>
      <c r="CI76" s="0" t="n">
        <v>0</v>
      </c>
      <c r="CJ76" s="0" t="n">
        <v>0</v>
      </c>
      <c r="CK76" s="0" t="n">
        <v>0</v>
      </c>
      <c r="CL76" s="0" t="n">
        <v>0</v>
      </c>
      <c r="CM76" s="0" t="n">
        <v>0</v>
      </c>
      <c r="CN76" s="0" t="n">
        <v>0</v>
      </c>
      <c r="CO76" s="0" t="n">
        <v>0</v>
      </c>
      <c r="CP76" s="0" t="n">
        <v>0</v>
      </c>
      <c r="CQ76" s="0" t="n">
        <v>0</v>
      </c>
      <c r="CR76" s="0" t="n">
        <v>0</v>
      </c>
      <c r="CS76" s="0" t="n">
        <v>0</v>
      </c>
      <c r="CT76" s="0" t="n">
        <v>0</v>
      </c>
      <c r="CU76" s="0" t="n">
        <v>0</v>
      </c>
      <c r="CV76" s="0" t="n">
        <v>0</v>
      </c>
      <c r="CW76" s="0" t="n">
        <v>0</v>
      </c>
      <c r="CX76" s="0" t="n">
        <v>0</v>
      </c>
      <c r="CY76" s="0" t="n">
        <v>0</v>
      </c>
      <c r="CZ76" s="0" t="n">
        <v>0</v>
      </c>
      <c r="DA76" s="0" t="n">
        <v>0</v>
      </c>
      <c r="DB76" s="0" t="n">
        <v>0</v>
      </c>
      <c r="DC76" s="0" t="n">
        <v>0</v>
      </c>
      <c r="DD76" s="0" t="n">
        <v>0</v>
      </c>
      <c r="DE76" s="0" t="n">
        <v>0</v>
      </c>
      <c r="DF76" s="0" t="n">
        <v>0</v>
      </c>
      <c r="DG76" s="0" t="n">
        <v>0</v>
      </c>
      <c r="DH76" s="0" t="n">
        <v>0</v>
      </c>
      <c r="DI76" s="0" t="n">
        <v>0</v>
      </c>
      <c r="DJ76" s="0" t="n">
        <v>0</v>
      </c>
      <c r="DK76" s="0" t="n">
        <v>0</v>
      </c>
      <c r="DL76" s="0" t="n">
        <v>0</v>
      </c>
      <c r="DM76" s="0" t="n">
        <v>0</v>
      </c>
      <c r="DN76" s="0" t="n">
        <v>0</v>
      </c>
      <c r="DO76" s="0" t="n">
        <v>0</v>
      </c>
      <c r="DP76" s="0" t="n">
        <v>0</v>
      </c>
      <c r="DQ76" s="0" t="n">
        <v>0</v>
      </c>
      <c r="DR76" s="0" t="n">
        <v>0</v>
      </c>
      <c r="DS76" s="0" t="n">
        <v>0</v>
      </c>
    </row>
    <row r="77" customFormat="false" ht="12.75" hidden="false" customHeight="false" outlineLevel="0" collapsed="false">
      <c r="A77" s="0" t="s">
        <v>13</v>
      </c>
      <c r="B77" s="0" t="s">
        <v>14</v>
      </c>
      <c r="C77" s="0" t="s">
        <v>19</v>
      </c>
      <c r="D77" s="0" t="n">
        <v>57245</v>
      </c>
      <c r="E77" s="0" t="n">
        <v>500179</v>
      </c>
      <c r="F77" s="0" t="s">
        <v>55</v>
      </c>
      <c r="G77" s="0" t="n">
        <v>27161</v>
      </c>
      <c r="H77" s="0" t="s">
        <v>15</v>
      </c>
      <c r="I77" s="0" t="s">
        <v>16</v>
      </c>
      <c r="J77" s="27" t="n">
        <v>36617</v>
      </c>
      <c r="K77" s="27" t="n">
        <v>37711</v>
      </c>
      <c r="L77" s="0" t="n">
        <v>7000</v>
      </c>
      <c r="M77" s="0" t="n">
        <v>0.025</v>
      </c>
      <c r="N77" s="0" t="n">
        <v>0</v>
      </c>
      <c r="O77" s="0" t="n">
        <v>0</v>
      </c>
      <c r="P77" s="0" t="n">
        <v>0</v>
      </c>
      <c r="Q77" s="0" t="n">
        <v>0.025</v>
      </c>
      <c r="R77" s="0" t="n">
        <v>5425</v>
      </c>
      <c r="S77" s="0" t="n">
        <v>7000</v>
      </c>
      <c r="T77" s="0" t="n">
        <v>0.025</v>
      </c>
      <c r="U77" s="0" t="n">
        <v>4900</v>
      </c>
      <c r="V77" s="0" t="n">
        <v>7000</v>
      </c>
      <c r="W77" s="0" t="n">
        <v>0.025</v>
      </c>
      <c r="X77" s="0" t="n">
        <v>5425</v>
      </c>
      <c r="Y77" s="0" t="n">
        <v>7000</v>
      </c>
      <c r="Z77" s="0" t="n">
        <v>0.025</v>
      </c>
      <c r="AA77" s="0" t="n">
        <v>5250</v>
      </c>
      <c r="AB77" s="0" t="n">
        <v>7000</v>
      </c>
      <c r="AC77" s="0" t="n">
        <v>0.025</v>
      </c>
      <c r="AD77" s="0" t="n">
        <v>5425</v>
      </c>
      <c r="AE77" s="0" t="n">
        <v>7000</v>
      </c>
      <c r="AF77" s="0" t="n">
        <v>0.025</v>
      </c>
      <c r="AG77" s="0" t="n">
        <v>5250</v>
      </c>
      <c r="AH77" s="0" t="n">
        <v>7000</v>
      </c>
      <c r="AI77" s="0" t="n">
        <v>0.025</v>
      </c>
      <c r="AJ77" s="0" t="n">
        <v>5425</v>
      </c>
      <c r="AK77" s="0" t="n">
        <v>7000</v>
      </c>
      <c r="AL77" s="0" t="n">
        <v>0.025</v>
      </c>
      <c r="AM77" s="0" t="n">
        <v>5425</v>
      </c>
      <c r="AN77" s="0" t="n">
        <v>7000</v>
      </c>
      <c r="AO77" s="0" t="n">
        <v>0.025</v>
      </c>
      <c r="AP77" s="0" t="n">
        <v>5250</v>
      </c>
      <c r="AQ77" s="0" t="n">
        <v>7000</v>
      </c>
      <c r="AR77" s="0" t="n">
        <v>0.025</v>
      </c>
      <c r="AS77" s="0" t="n">
        <v>5425</v>
      </c>
      <c r="AT77" s="0" t="n">
        <v>7000</v>
      </c>
      <c r="AU77" s="0" t="n">
        <v>0.025</v>
      </c>
      <c r="AV77" s="0" t="n">
        <v>5250</v>
      </c>
      <c r="AW77" s="0" t="n">
        <v>7000</v>
      </c>
      <c r="AX77" s="0" t="n">
        <v>0.025</v>
      </c>
      <c r="AY77" s="0" t="n">
        <v>5425</v>
      </c>
      <c r="AZ77" s="0" t="n">
        <v>0</v>
      </c>
      <c r="BA77" s="0" t="n">
        <v>0</v>
      </c>
      <c r="BB77" s="0" t="n">
        <v>0</v>
      </c>
      <c r="BC77" s="0" t="n">
        <v>0</v>
      </c>
      <c r="BD77" s="0" t="n">
        <v>0</v>
      </c>
      <c r="BE77" s="0" t="n">
        <v>0</v>
      </c>
      <c r="BF77" s="0" t="n">
        <v>0</v>
      </c>
      <c r="BG77" s="0" t="n">
        <v>0</v>
      </c>
      <c r="BH77" s="0" t="n">
        <v>0</v>
      </c>
      <c r="BI77" s="0" t="n">
        <v>0</v>
      </c>
      <c r="BJ77" s="0" t="n">
        <v>0</v>
      </c>
      <c r="BK77" s="0" t="n">
        <v>0</v>
      </c>
      <c r="BL77" s="0" t="n">
        <v>0</v>
      </c>
      <c r="BM77" s="0" t="n">
        <v>0</v>
      </c>
      <c r="BN77" s="0" t="n">
        <v>0</v>
      </c>
      <c r="BO77" s="0" t="n">
        <v>0</v>
      </c>
      <c r="BP77" s="0" t="n">
        <v>0</v>
      </c>
      <c r="BQ77" s="0" t="n">
        <v>0</v>
      </c>
      <c r="BR77" s="0" t="n">
        <v>0</v>
      </c>
      <c r="BS77" s="0" t="n">
        <v>0</v>
      </c>
      <c r="BT77" s="0" t="n">
        <v>0</v>
      </c>
      <c r="BU77" s="0" t="n">
        <v>0</v>
      </c>
      <c r="BV77" s="0" t="n">
        <v>0</v>
      </c>
      <c r="BW77" s="0" t="n">
        <v>0</v>
      </c>
      <c r="BX77" s="0" t="n">
        <v>0</v>
      </c>
      <c r="BY77" s="0" t="n">
        <v>0</v>
      </c>
      <c r="BZ77" s="0" t="n">
        <v>0</v>
      </c>
      <c r="CA77" s="0" t="n">
        <v>0</v>
      </c>
      <c r="CB77" s="0" t="n">
        <v>0</v>
      </c>
      <c r="CC77" s="0" t="n">
        <v>0</v>
      </c>
      <c r="CD77" s="0" t="n">
        <v>0</v>
      </c>
      <c r="CE77" s="0" t="n">
        <v>0</v>
      </c>
      <c r="CF77" s="0" t="n">
        <v>0</v>
      </c>
      <c r="CG77" s="0" t="n">
        <v>0</v>
      </c>
      <c r="CH77" s="0" t="n">
        <v>0</v>
      </c>
      <c r="CI77" s="0" t="n">
        <v>0</v>
      </c>
      <c r="CJ77" s="0" t="n">
        <v>0</v>
      </c>
      <c r="CK77" s="0" t="n">
        <v>0</v>
      </c>
      <c r="CL77" s="0" t="n">
        <v>0</v>
      </c>
      <c r="CM77" s="0" t="n">
        <v>0</v>
      </c>
      <c r="CN77" s="0" t="n">
        <v>0</v>
      </c>
      <c r="CO77" s="0" t="n">
        <v>0</v>
      </c>
      <c r="CP77" s="0" t="n">
        <v>0</v>
      </c>
      <c r="CQ77" s="0" t="n">
        <v>0</v>
      </c>
      <c r="CR77" s="0" t="n">
        <v>0</v>
      </c>
      <c r="CS77" s="0" t="n">
        <v>0</v>
      </c>
      <c r="CT77" s="0" t="n">
        <v>0</v>
      </c>
      <c r="CU77" s="0" t="n">
        <v>0</v>
      </c>
      <c r="CV77" s="0" t="n">
        <v>0</v>
      </c>
      <c r="CW77" s="0" t="n">
        <v>0</v>
      </c>
      <c r="CX77" s="0" t="n">
        <v>0</v>
      </c>
      <c r="CY77" s="0" t="n">
        <v>0</v>
      </c>
      <c r="CZ77" s="0" t="n">
        <v>0</v>
      </c>
      <c r="DA77" s="0" t="n">
        <v>0</v>
      </c>
      <c r="DB77" s="0" t="n">
        <v>0</v>
      </c>
      <c r="DC77" s="0" t="n">
        <v>0</v>
      </c>
      <c r="DD77" s="0" t="n">
        <v>0</v>
      </c>
      <c r="DE77" s="0" t="n">
        <v>0</v>
      </c>
      <c r="DF77" s="0" t="n">
        <v>0</v>
      </c>
      <c r="DG77" s="0" t="n">
        <v>0</v>
      </c>
      <c r="DH77" s="0" t="n">
        <v>0</v>
      </c>
      <c r="DI77" s="0" t="n">
        <v>0</v>
      </c>
      <c r="DJ77" s="0" t="n">
        <v>0</v>
      </c>
      <c r="DK77" s="0" t="n">
        <v>0</v>
      </c>
      <c r="DL77" s="0" t="n">
        <v>0</v>
      </c>
      <c r="DM77" s="0" t="n">
        <v>0</v>
      </c>
      <c r="DN77" s="0" t="n">
        <v>0</v>
      </c>
      <c r="DO77" s="0" t="n">
        <v>0</v>
      </c>
      <c r="DP77" s="0" t="n">
        <v>0</v>
      </c>
      <c r="DQ77" s="0" t="n">
        <v>0</v>
      </c>
      <c r="DR77" s="0" t="n">
        <v>0</v>
      </c>
      <c r="DS77" s="0" t="n">
        <v>0</v>
      </c>
    </row>
    <row r="78" customFormat="false" ht="12.75" hidden="false" customHeight="false" outlineLevel="0" collapsed="false">
      <c r="A78" s="0" t="s">
        <v>13</v>
      </c>
      <c r="B78" s="0" t="s">
        <v>14</v>
      </c>
      <c r="C78" s="0" t="s">
        <v>19</v>
      </c>
      <c r="D78" s="0" t="n">
        <v>57274</v>
      </c>
      <c r="E78" s="0" t="n">
        <v>500179</v>
      </c>
      <c r="F78" s="0" t="s">
        <v>55</v>
      </c>
      <c r="G78" s="0" t="n">
        <v>27161</v>
      </c>
      <c r="H78" s="0" t="s">
        <v>15</v>
      </c>
      <c r="I78" s="0" t="s">
        <v>16</v>
      </c>
      <c r="J78" s="27" t="n">
        <v>36617</v>
      </c>
      <c r="K78" s="27" t="n">
        <v>37711</v>
      </c>
      <c r="L78" s="0" t="n">
        <v>8400</v>
      </c>
      <c r="M78" s="0" t="n">
        <v>0.025</v>
      </c>
      <c r="N78" s="0" t="n">
        <v>0</v>
      </c>
      <c r="O78" s="0" t="n">
        <v>0</v>
      </c>
      <c r="P78" s="0" t="n">
        <v>0</v>
      </c>
      <c r="Q78" s="0" t="n">
        <v>0.025</v>
      </c>
      <c r="R78" s="0" t="n">
        <v>6510</v>
      </c>
      <c r="S78" s="0" t="n">
        <v>8400</v>
      </c>
      <c r="T78" s="0" t="n">
        <v>0.025</v>
      </c>
      <c r="U78" s="0" t="n">
        <v>5880</v>
      </c>
      <c r="V78" s="0" t="n">
        <v>8400</v>
      </c>
      <c r="W78" s="0" t="n">
        <v>0.025</v>
      </c>
      <c r="X78" s="0" t="n">
        <v>6510</v>
      </c>
      <c r="Y78" s="0" t="n">
        <v>8400</v>
      </c>
      <c r="Z78" s="0" t="n">
        <v>0.025</v>
      </c>
      <c r="AA78" s="0" t="n">
        <v>6300</v>
      </c>
      <c r="AB78" s="0" t="n">
        <v>8400</v>
      </c>
      <c r="AC78" s="0" t="n">
        <v>0.025</v>
      </c>
      <c r="AD78" s="0" t="n">
        <v>6510</v>
      </c>
      <c r="AE78" s="0" t="n">
        <v>8400</v>
      </c>
      <c r="AF78" s="0" t="n">
        <v>0.025</v>
      </c>
      <c r="AG78" s="0" t="n">
        <v>6300</v>
      </c>
      <c r="AH78" s="0" t="n">
        <v>8400</v>
      </c>
      <c r="AI78" s="0" t="n">
        <v>0.025</v>
      </c>
      <c r="AJ78" s="0" t="n">
        <v>6510</v>
      </c>
      <c r="AK78" s="0" t="n">
        <v>8400</v>
      </c>
      <c r="AL78" s="0" t="n">
        <v>0.025</v>
      </c>
      <c r="AM78" s="0" t="n">
        <v>6510</v>
      </c>
      <c r="AN78" s="0" t="n">
        <v>8400</v>
      </c>
      <c r="AO78" s="0" t="n">
        <v>0.025</v>
      </c>
      <c r="AP78" s="0" t="n">
        <v>6300</v>
      </c>
      <c r="AQ78" s="0" t="n">
        <v>8400</v>
      </c>
      <c r="AR78" s="0" t="n">
        <v>0.025</v>
      </c>
      <c r="AS78" s="0" t="n">
        <v>6510</v>
      </c>
      <c r="AT78" s="0" t="n">
        <v>8400</v>
      </c>
      <c r="AU78" s="0" t="n">
        <v>0.025</v>
      </c>
      <c r="AV78" s="0" t="n">
        <v>6300</v>
      </c>
      <c r="AW78" s="0" t="n">
        <v>8400</v>
      </c>
      <c r="AX78" s="0" t="n">
        <v>0.025</v>
      </c>
      <c r="AY78" s="0" t="n">
        <v>6510</v>
      </c>
      <c r="AZ78" s="0" t="n">
        <v>0</v>
      </c>
      <c r="BA78" s="0" t="n">
        <v>0</v>
      </c>
      <c r="BB78" s="0" t="n">
        <v>0</v>
      </c>
      <c r="BC78" s="0" t="n">
        <v>0</v>
      </c>
      <c r="BD78" s="0" t="n">
        <v>0</v>
      </c>
      <c r="BE78" s="0" t="n">
        <v>0</v>
      </c>
      <c r="BF78" s="0" t="n">
        <v>0</v>
      </c>
      <c r="BG78" s="0" t="n">
        <v>0</v>
      </c>
      <c r="BH78" s="0" t="n">
        <v>0</v>
      </c>
      <c r="BI78" s="0" t="n">
        <v>0</v>
      </c>
      <c r="BJ78" s="0" t="n">
        <v>0</v>
      </c>
      <c r="BK78" s="0" t="n">
        <v>0</v>
      </c>
      <c r="BL78" s="0" t="n">
        <v>0</v>
      </c>
      <c r="BM78" s="0" t="n">
        <v>0</v>
      </c>
      <c r="BN78" s="0" t="n">
        <v>0</v>
      </c>
      <c r="BO78" s="0" t="n">
        <v>0</v>
      </c>
      <c r="BP78" s="0" t="n">
        <v>0</v>
      </c>
      <c r="BQ78" s="0" t="n">
        <v>0</v>
      </c>
      <c r="BR78" s="0" t="n">
        <v>0</v>
      </c>
      <c r="BS78" s="0" t="n">
        <v>0</v>
      </c>
      <c r="BT78" s="0" t="n">
        <v>0</v>
      </c>
      <c r="BU78" s="0" t="n">
        <v>0</v>
      </c>
      <c r="BV78" s="0" t="n">
        <v>0</v>
      </c>
      <c r="BW78" s="0" t="n">
        <v>0</v>
      </c>
      <c r="BX78" s="0" t="n">
        <v>0</v>
      </c>
      <c r="BY78" s="0" t="n">
        <v>0</v>
      </c>
      <c r="BZ78" s="0" t="n">
        <v>0</v>
      </c>
      <c r="CA78" s="0" t="n">
        <v>0</v>
      </c>
      <c r="CB78" s="0" t="n">
        <v>0</v>
      </c>
      <c r="CC78" s="0" t="n">
        <v>0</v>
      </c>
      <c r="CD78" s="0" t="n">
        <v>0</v>
      </c>
      <c r="CE78" s="0" t="n">
        <v>0</v>
      </c>
      <c r="CF78" s="0" t="n">
        <v>0</v>
      </c>
      <c r="CG78" s="0" t="n">
        <v>0</v>
      </c>
      <c r="CH78" s="0" t="n">
        <v>0</v>
      </c>
      <c r="CI78" s="0" t="n">
        <v>0</v>
      </c>
      <c r="CJ78" s="0" t="n">
        <v>0</v>
      </c>
      <c r="CK78" s="0" t="n">
        <v>0</v>
      </c>
      <c r="CL78" s="0" t="n">
        <v>0</v>
      </c>
      <c r="CM78" s="0" t="n">
        <v>0</v>
      </c>
      <c r="CN78" s="0" t="n">
        <v>0</v>
      </c>
      <c r="CO78" s="0" t="n">
        <v>0</v>
      </c>
      <c r="CP78" s="0" t="n">
        <v>0</v>
      </c>
      <c r="CQ78" s="0" t="n">
        <v>0</v>
      </c>
      <c r="CR78" s="0" t="n">
        <v>0</v>
      </c>
      <c r="CS78" s="0" t="n">
        <v>0</v>
      </c>
      <c r="CT78" s="0" t="n">
        <v>0</v>
      </c>
      <c r="CU78" s="0" t="n">
        <v>0</v>
      </c>
      <c r="CV78" s="0" t="n">
        <v>0</v>
      </c>
      <c r="CW78" s="0" t="n">
        <v>0</v>
      </c>
      <c r="CX78" s="0" t="n">
        <v>0</v>
      </c>
      <c r="CY78" s="0" t="n">
        <v>0</v>
      </c>
      <c r="CZ78" s="0" t="n">
        <v>0</v>
      </c>
      <c r="DA78" s="0" t="n">
        <v>0</v>
      </c>
      <c r="DB78" s="0" t="n">
        <v>0</v>
      </c>
      <c r="DC78" s="0" t="n">
        <v>0</v>
      </c>
      <c r="DD78" s="0" t="n">
        <v>0</v>
      </c>
      <c r="DE78" s="0" t="n">
        <v>0</v>
      </c>
      <c r="DF78" s="0" t="n">
        <v>0</v>
      </c>
      <c r="DG78" s="0" t="n">
        <v>0</v>
      </c>
      <c r="DH78" s="0" t="n">
        <v>0</v>
      </c>
      <c r="DI78" s="0" t="n">
        <v>0</v>
      </c>
      <c r="DJ78" s="0" t="n">
        <v>0</v>
      </c>
      <c r="DK78" s="0" t="n">
        <v>0</v>
      </c>
      <c r="DL78" s="0" t="n">
        <v>0</v>
      </c>
      <c r="DM78" s="0" t="n">
        <v>0</v>
      </c>
      <c r="DN78" s="0" t="n">
        <v>0</v>
      </c>
      <c r="DO78" s="0" t="n">
        <v>0</v>
      </c>
      <c r="DP78" s="0" t="n">
        <v>0</v>
      </c>
      <c r="DQ78" s="0" t="n">
        <v>0</v>
      </c>
      <c r="DR78" s="0" t="n">
        <v>0</v>
      </c>
      <c r="DS78" s="0" t="n">
        <v>0</v>
      </c>
    </row>
    <row r="79" customFormat="false" ht="12.75" hidden="false" customHeight="false" outlineLevel="0" collapsed="false">
      <c r="A79" s="0" t="s">
        <v>13</v>
      </c>
      <c r="B79" s="0" t="s">
        <v>14</v>
      </c>
      <c r="C79" s="0" t="s">
        <v>19</v>
      </c>
      <c r="D79" s="0" t="n">
        <v>500168</v>
      </c>
      <c r="E79" s="0" t="n">
        <v>500179</v>
      </c>
      <c r="F79" s="0" t="s">
        <v>55</v>
      </c>
      <c r="G79" s="0" t="n">
        <v>27161</v>
      </c>
      <c r="H79" s="0" t="s">
        <v>15</v>
      </c>
      <c r="I79" s="0" t="s">
        <v>16</v>
      </c>
      <c r="J79" s="27" t="n">
        <v>36617</v>
      </c>
      <c r="K79" s="27" t="n">
        <v>37711</v>
      </c>
      <c r="L79" s="0" t="n">
        <v>10000</v>
      </c>
      <c r="M79" s="0" t="n">
        <v>0.025</v>
      </c>
      <c r="N79" s="0" t="n">
        <v>0</v>
      </c>
      <c r="O79" s="0" t="n">
        <v>0</v>
      </c>
      <c r="P79" s="0" t="n">
        <v>0</v>
      </c>
      <c r="Q79" s="0" t="n">
        <v>0.025</v>
      </c>
      <c r="R79" s="0" t="n">
        <v>7750</v>
      </c>
      <c r="S79" s="0" t="n">
        <v>10000</v>
      </c>
      <c r="T79" s="0" t="n">
        <v>0.025</v>
      </c>
      <c r="U79" s="0" t="n">
        <v>7000</v>
      </c>
      <c r="V79" s="0" t="n">
        <v>10000</v>
      </c>
      <c r="W79" s="0" t="n">
        <v>0.025</v>
      </c>
      <c r="X79" s="0" t="n">
        <v>7750</v>
      </c>
      <c r="Y79" s="0" t="n">
        <v>10000</v>
      </c>
      <c r="Z79" s="0" t="n">
        <v>0.025</v>
      </c>
      <c r="AA79" s="0" t="n">
        <v>7500</v>
      </c>
      <c r="AB79" s="0" t="n">
        <v>10000</v>
      </c>
      <c r="AC79" s="0" t="n">
        <v>0.025</v>
      </c>
      <c r="AD79" s="0" t="n">
        <v>7750</v>
      </c>
      <c r="AE79" s="0" t="n">
        <v>10000</v>
      </c>
      <c r="AF79" s="0" t="n">
        <v>0.025</v>
      </c>
      <c r="AG79" s="0" t="n">
        <v>7500</v>
      </c>
      <c r="AH79" s="0" t="n">
        <v>10000</v>
      </c>
      <c r="AI79" s="0" t="n">
        <v>0.025</v>
      </c>
      <c r="AJ79" s="0" t="n">
        <v>7750</v>
      </c>
      <c r="AK79" s="0" t="n">
        <v>10000</v>
      </c>
      <c r="AL79" s="0" t="n">
        <v>0.025</v>
      </c>
      <c r="AM79" s="0" t="n">
        <v>7750</v>
      </c>
      <c r="AN79" s="0" t="n">
        <v>10000</v>
      </c>
      <c r="AO79" s="0" t="n">
        <v>0.025</v>
      </c>
      <c r="AP79" s="0" t="n">
        <v>7500</v>
      </c>
      <c r="AQ79" s="0" t="n">
        <v>10000</v>
      </c>
      <c r="AR79" s="0" t="n">
        <v>0.025</v>
      </c>
      <c r="AS79" s="0" t="n">
        <v>7750</v>
      </c>
      <c r="AT79" s="0" t="n">
        <v>10000</v>
      </c>
      <c r="AU79" s="0" t="n">
        <v>0.025</v>
      </c>
      <c r="AV79" s="0" t="n">
        <v>7500</v>
      </c>
      <c r="AW79" s="0" t="n">
        <v>10000</v>
      </c>
      <c r="AX79" s="0" t="n">
        <v>0.025</v>
      </c>
      <c r="AY79" s="0" t="n">
        <v>7750</v>
      </c>
      <c r="AZ79" s="0" t="n">
        <v>0</v>
      </c>
      <c r="BA79" s="0" t="n">
        <v>0</v>
      </c>
      <c r="BB79" s="0" t="n">
        <v>0</v>
      </c>
      <c r="BC79" s="0" t="n">
        <v>0</v>
      </c>
      <c r="BD79" s="0" t="n">
        <v>0</v>
      </c>
      <c r="BE79" s="0" t="n">
        <v>0</v>
      </c>
      <c r="BF79" s="0" t="n">
        <v>0</v>
      </c>
      <c r="BG79" s="0" t="n">
        <v>0</v>
      </c>
      <c r="BH79" s="0" t="n">
        <v>0</v>
      </c>
      <c r="BI79" s="0" t="n">
        <v>0</v>
      </c>
      <c r="BJ79" s="0" t="n">
        <v>0</v>
      </c>
      <c r="BK79" s="0" t="n">
        <v>0</v>
      </c>
      <c r="BL79" s="0" t="n">
        <v>0</v>
      </c>
      <c r="BM79" s="0" t="n">
        <v>0</v>
      </c>
      <c r="BN79" s="0" t="n">
        <v>0</v>
      </c>
      <c r="BO79" s="0" t="n">
        <v>0</v>
      </c>
      <c r="BP79" s="0" t="n">
        <v>0</v>
      </c>
      <c r="BQ79" s="0" t="n">
        <v>0</v>
      </c>
      <c r="BR79" s="0" t="n">
        <v>0</v>
      </c>
      <c r="BS79" s="0" t="n">
        <v>0</v>
      </c>
      <c r="BT79" s="0" t="n">
        <v>0</v>
      </c>
      <c r="BU79" s="0" t="n">
        <v>0</v>
      </c>
      <c r="BV79" s="0" t="n">
        <v>0</v>
      </c>
      <c r="BW79" s="0" t="n">
        <v>0</v>
      </c>
      <c r="BX79" s="0" t="n">
        <v>0</v>
      </c>
      <c r="BY79" s="0" t="n">
        <v>0</v>
      </c>
      <c r="BZ79" s="0" t="n">
        <v>0</v>
      </c>
      <c r="CA79" s="0" t="n">
        <v>0</v>
      </c>
      <c r="CB79" s="0" t="n">
        <v>0</v>
      </c>
      <c r="CC79" s="0" t="n">
        <v>0</v>
      </c>
      <c r="CD79" s="0" t="n">
        <v>0</v>
      </c>
      <c r="CE79" s="0" t="n">
        <v>0</v>
      </c>
      <c r="CF79" s="0" t="n">
        <v>0</v>
      </c>
      <c r="CG79" s="0" t="n">
        <v>0</v>
      </c>
      <c r="CH79" s="0" t="n">
        <v>0</v>
      </c>
      <c r="CI79" s="0" t="n">
        <v>0</v>
      </c>
      <c r="CJ79" s="0" t="n">
        <v>0</v>
      </c>
      <c r="CK79" s="0" t="n">
        <v>0</v>
      </c>
      <c r="CL79" s="0" t="n">
        <v>0</v>
      </c>
      <c r="CM79" s="0" t="n">
        <v>0</v>
      </c>
      <c r="CN79" s="0" t="n">
        <v>0</v>
      </c>
      <c r="CO79" s="0" t="n">
        <v>0</v>
      </c>
      <c r="CP79" s="0" t="n">
        <v>0</v>
      </c>
      <c r="CQ79" s="0" t="n">
        <v>0</v>
      </c>
      <c r="CR79" s="0" t="n">
        <v>0</v>
      </c>
      <c r="CS79" s="0" t="n">
        <v>0</v>
      </c>
      <c r="CT79" s="0" t="n">
        <v>0</v>
      </c>
      <c r="CU79" s="0" t="n">
        <v>0</v>
      </c>
      <c r="CV79" s="0" t="n">
        <v>0</v>
      </c>
      <c r="CW79" s="0" t="n">
        <v>0</v>
      </c>
      <c r="CX79" s="0" t="n">
        <v>0</v>
      </c>
      <c r="CY79" s="0" t="n">
        <v>0</v>
      </c>
      <c r="CZ79" s="0" t="n">
        <v>0</v>
      </c>
      <c r="DA79" s="0" t="n">
        <v>0</v>
      </c>
      <c r="DB79" s="0" t="n">
        <v>0</v>
      </c>
      <c r="DC79" s="0" t="n">
        <v>0</v>
      </c>
      <c r="DD79" s="0" t="n">
        <v>0</v>
      </c>
      <c r="DE79" s="0" t="n">
        <v>0</v>
      </c>
      <c r="DF79" s="0" t="n">
        <v>0</v>
      </c>
      <c r="DG79" s="0" t="n">
        <v>0</v>
      </c>
      <c r="DH79" s="0" t="n">
        <v>0</v>
      </c>
      <c r="DI79" s="0" t="n">
        <v>0</v>
      </c>
      <c r="DJ79" s="0" t="n">
        <v>0</v>
      </c>
      <c r="DK79" s="0" t="n">
        <v>0</v>
      </c>
      <c r="DL79" s="0" t="n">
        <v>0</v>
      </c>
      <c r="DM79" s="0" t="n">
        <v>0</v>
      </c>
      <c r="DN79" s="0" t="n">
        <v>0</v>
      </c>
      <c r="DO79" s="0" t="n">
        <v>0</v>
      </c>
      <c r="DP79" s="0" t="n">
        <v>0</v>
      </c>
      <c r="DQ79" s="0" t="n">
        <v>0</v>
      </c>
      <c r="DR79" s="0" t="n">
        <v>0</v>
      </c>
      <c r="DS79" s="0" t="n">
        <v>0</v>
      </c>
    </row>
    <row r="80" customFormat="false" ht="12.75" hidden="false" customHeight="false" outlineLevel="0" collapsed="false">
      <c r="A80" s="0" t="s">
        <v>13</v>
      </c>
      <c r="B80" s="0" t="s">
        <v>14</v>
      </c>
      <c r="C80" s="0" t="s">
        <v>19</v>
      </c>
      <c r="D80" s="0" t="n">
        <v>500515</v>
      </c>
      <c r="E80" s="0" t="n">
        <v>500179</v>
      </c>
      <c r="F80" s="0" t="s">
        <v>55</v>
      </c>
      <c r="G80" s="0" t="n">
        <v>27161</v>
      </c>
      <c r="H80" s="0" t="s">
        <v>15</v>
      </c>
      <c r="I80" s="0" t="s">
        <v>16</v>
      </c>
      <c r="J80" s="27" t="n">
        <v>36617</v>
      </c>
      <c r="K80" s="27" t="n">
        <v>37711</v>
      </c>
      <c r="L80" s="0" t="n">
        <v>11200</v>
      </c>
      <c r="M80" s="0" t="n">
        <v>0.025</v>
      </c>
      <c r="N80" s="0" t="n">
        <v>0</v>
      </c>
      <c r="O80" s="0" t="n">
        <v>0</v>
      </c>
      <c r="P80" s="0" t="n">
        <v>0</v>
      </c>
      <c r="Q80" s="0" t="n">
        <v>0.025</v>
      </c>
      <c r="R80" s="0" t="n">
        <v>8680</v>
      </c>
      <c r="S80" s="0" t="n">
        <v>11200</v>
      </c>
      <c r="T80" s="0" t="n">
        <v>0.025</v>
      </c>
      <c r="U80" s="0" t="n">
        <v>7840</v>
      </c>
      <c r="V80" s="0" t="n">
        <v>11200</v>
      </c>
      <c r="W80" s="0" t="n">
        <v>0.025</v>
      </c>
      <c r="X80" s="0" t="n">
        <v>8680</v>
      </c>
      <c r="Y80" s="0" t="n">
        <v>11200</v>
      </c>
      <c r="Z80" s="0" t="n">
        <v>0.025</v>
      </c>
      <c r="AA80" s="0" t="n">
        <v>8400</v>
      </c>
      <c r="AB80" s="0" t="n">
        <v>11200</v>
      </c>
      <c r="AC80" s="0" t="n">
        <v>0.025</v>
      </c>
      <c r="AD80" s="0" t="n">
        <v>8680</v>
      </c>
      <c r="AE80" s="0" t="n">
        <v>11200</v>
      </c>
      <c r="AF80" s="0" t="n">
        <v>0.025</v>
      </c>
      <c r="AG80" s="0" t="n">
        <v>8400</v>
      </c>
      <c r="AH80" s="0" t="n">
        <v>11200</v>
      </c>
      <c r="AI80" s="0" t="n">
        <v>0.025</v>
      </c>
      <c r="AJ80" s="0" t="n">
        <v>8680</v>
      </c>
      <c r="AK80" s="0" t="n">
        <v>11200</v>
      </c>
      <c r="AL80" s="0" t="n">
        <v>0.025</v>
      </c>
      <c r="AM80" s="0" t="n">
        <v>8680</v>
      </c>
      <c r="AN80" s="0" t="n">
        <v>11200</v>
      </c>
      <c r="AO80" s="0" t="n">
        <v>0.025</v>
      </c>
      <c r="AP80" s="0" t="n">
        <v>8400</v>
      </c>
      <c r="AQ80" s="0" t="n">
        <v>11200</v>
      </c>
      <c r="AR80" s="0" t="n">
        <v>0.025</v>
      </c>
      <c r="AS80" s="0" t="n">
        <v>8680</v>
      </c>
      <c r="AT80" s="0" t="n">
        <v>11200</v>
      </c>
      <c r="AU80" s="0" t="n">
        <v>0.025</v>
      </c>
      <c r="AV80" s="0" t="n">
        <v>8400</v>
      </c>
      <c r="AW80" s="0" t="n">
        <v>11200</v>
      </c>
      <c r="AX80" s="0" t="n">
        <v>0.025</v>
      </c>
      <c r="AY80" s="0" t="n">
        <v>8680</v>
      </c>
      <c r="AZ80" s="0" t="n">
        <v>0</v>
      </c>
      <c r="BA80" s="0" t="n">
        <v>0</v>
      </c>
      <c r="BB80" s="0" t="n">
        <v>0</v>
      </c>
      <c r="BC80" s="0" t="n">
        <v>0</v>
      </c>
      <c r="BD80" s="0" t="n">
        <v>0</v>
      </c>
      <c r="BE80" s="0" t="n">
        <v>0</v>
      </c>
      <c r="BF80" s="0" t="n">
        <v>0</v>
      </c>
      <c r="BG80" s="0" t="n">
        <v>0</v>
      </c>
      <c r="BH80" s="0" t="n">
        <v>0</v>
      </c>
      <c r="BI80" s="0" t="n">
        <v>0</v>
      </c>
      <c r="BJ80" s="0" t="n">
        <v>0</v>
      </c>
      <c r="BK80" s="0" t="n">
        <v>0</v>
      </c>
      <c r="BL80" s="0" t="n">
        <v>0</v>
      </c>
      <c r="BM80" s="0" t="n">
        <v>0</v>
      </c>
      <c r="BN80" s="0" t="n">
        <v>0</v>
      </c>
      <c r="BO80" s="0" t="n">
        <v>0</v>
      </c>
      <c r="BP80" s="0" t="n">
        <v>0</v>
      </c>
      <c r="BQ80" s="0" t="n">
        <v>0</v>
      </c>
      <c r="BR80" s="0" t="n">
        <v>0</v>
      </c>
      <c r="BS80" s="0" t="n">
        <v>0</v>
      </c>
      <c r="BT80" s="0" t="n">
        <v>0</v>
      </c>
      <c r="BU80" s="0" t="n">
        <v>0</v>
      </c>
      <c r="BV80" s="0" t="n">
        <v>0</v>
      </c>
      <c r="BW80" s="0" t="n">
        <v>0</v>
      </c>
      <c r="BX80" s="0" t="n">
        <v>0</v>
      </c>
      <c r="BY80" s="0" t="n">
        <v>0</v>
      </c>
      <c r="BZ80" s="0" t="n">
        <v>0</v>
      </c>
      <c r="CA80" s="0" t="n">
        <v>0</v>
      </c>
      <c r="CB80" s="0" t="n">
        <v>0</v>
      </c>
      <c r="CC80" s="0" t="n">
        <v>0</v>
      </c>
      <c r="CD80" s="0" t="n">
        <v>0</v>
      </c>
      <c r="CE80" s="0" t="n">
        <v>0</v>
      </c>
      <c r="CF80" s="0" t="n">
        <v>0</v>
      </c>
      <c r="CG80" s="0" t="n">
        <v>0</v>
      </c>
      <c r="CH80" s="0" t="n">
        <v>0</v>
      </c>
      <c r="CI80" s="0" t="n">
        <v>0</v>
      </c>
      <c r="CJ80" s="0" t="n">
        <v>0</v>
      </c>
      <c r="CK80" s="0" t="n">
        <v>0</v>
      </c>
      <c r="CL80" s="0" t="n">
        <v>0</v>
      </c>
      <c r="CM80" s="0" t="n">
        <v>0</v>
      </c>
      <c r="CN80" s="0" t="n">
        <v>0</v>
      </c>
      <c r="CO80" s="0" t="n">
        <v>0</v>
      </c>
      <c r="CP80" s="0" t="n">
        <v>0</v>
      </c>
      <c r="CQ80" s="0" t="n">
        <v>0</v>
      </c>
      <c r="CR80" s="0" t="n">
        <v>0</v>
      </c>
      <c r="CS80" s="0" t="n">
        <v>0</v>
      </c>
      <c r="CT80" s="0" t="n">
        <v>0</v>
      </c>
      <c r="CU80" s="0" t="n">
        <v>0</v>
      </c>
      <c r="CV80" s="0" t="n">
        <v>0</v>
      </c>
      <c r="CW80" s="0" t="n">
        <v>0</v>
      </c>
      <c r="CX80" s="0" t="n">
        <v>0</v>
      </c>
      <c r="CY80" s="0" t="n">
        <v>0</v>
      </c>
      <c r="CZ80" s="0" t="n">
        <v>0</v>
      </c>
      <c r="DA80" s="0" t="n">
        <v>0</v>
      </c>
      <c r="DB80" s="0" t="n">
        <v>0</v>
      </c>
      <c r="DC80" s="0" t="n">
        <v>0</v>
      </c>
      <c r="DD80" s="0" t="n">
        <v>0</v>
      </c>
      <c r="DE80" s="0" t="n">
        <v>0</v>
      </c>
      <c r="DF80" s="0" t="n">
        <v>0</v>
      </c>
      <c r="DG80" s="0" t="n">
        <v>0</v>
      </c>
      <c r="DH80" s="0" t="n">
        <v>0</v>
      </c>
      <c r="DI80" s="0" t="n">
        <v>0</v>
      </c>
      <c r="DJ80" s="0" t="n">
        <v>0</v>
      </c>
      <c r="DK80" s="0" t="n">
        <v>0</v>
      </c>
      <c r="DL80" s="0" t="n">
        <v>0</v>
      </c>
      <c r="DM80" s="0" t="n">
        <v>0</v>
      </c>
      <c r="DN80" s="0" t="n">
        <v>0</v>
      </c>
      <c r="DO80" s="0" t="n">
        <v>0</v>
      </c>
      <c r="DP80" s="0" t="n">
        <v>0</v>
      </c>
      <c r="DQ80" s="0" t="n">
        <v>0</v>
      </c>
      <c r="DR80" s="0" t="n">
        <v>0</v>
      </c>
      <c r="DS80" s="0" t="n">
        <v>0</v>
      </c>
    </row>
    <row r="81" customFormat="false" ht="12.75" hidden="false" customHeight="false" outlineLevel="0" collapsed="false">
      <c r="A81" s="0" t="s">
        <v>60</v>
      </c>
      <c r="G81" s="4" t="s">
        <v>35</v>
      </c>
      <c r="H81" s="4" t="s">
        <v>15</v>
      </c>
      <c r="L81" s="4" t="n">
        <f aca="false">SUM(L72:L80)</f>
        <v>80000</v>
      </c>
      <c r="R81" s="4" t="n">
        <f aca="false">SUM(R72:R80)</f>
        <v>62000</v>
      </c>
      <c r="S81" s="4" t="n">
        <f aca="false">SUM(S72:S80)</f>
        <v>80000</v>
      </c>
      <c r="U81" s="4" t="n">
        <f aca="false">SUM(U72:U80)</f>
        <v>56000</v>
      </c>
      <c r="V81" s="4" t="n">
        <f aca="false">SUM(V72:V80)</f>
        <v>80000</v>
      </c>
      <c r="X81" s="4" t="n">
        <f aca="false">SUM(X72:X80)</f>
        <v>62000</v>
      </c>
      <c r="Y81" s="4" t="n">
        <f aca="false">SUM(Y72:Y80)</f>
        <v>80000</v>
      </c>
      <c r="AA81" s="4" t="n">
        <f aca="false">SUM(AA72:AA80)</f>
        <v>60000</v>
      </c>
      <c r="AB81" s="4" t="n">
        <f aca="false">SUM(AB72:AB80)</f>
        <v>80000</v>
      </c>
      <c r="AD81" s="4" t="n">
        <f aca="false">SUM(AD72:AD80)</f>
        <v>62000</v>
      </c>
      <c r="AE81" s="4" t="n">
        <f aca="false">SUM(AE72:AE80)</f>
        <v>80000</v>
      </c>
      <c r="AG81" s="4" t="n">
        <f aca="false">SUM(AG72:AG80)</f>
        <v>60000</v>
      </c>
      <c r="AH81" s="4" t="n">
        <f aca="false">SUM(AH72:AH80)</f>
        <v>80000</v>
      </c>
      <c r="AJ81" s="4" t="n">
        <f aca="false">SUM(AJ72:AJ80)</f>
        <v>62000</v>
      </c>
      <c r="AK81" s="4" t="n">
        <f aca="false">SUM(AK72:AK80)</f>
        <v>80000</v>
      </c>
      <c r="AM81" s="4" t="n">
        <f aca="false">SUM(AM72:AM80)</f>
        <v>62000</v>
      </c>
      <c r="AN81" s="4" t="n">
        <f aca="false">SUM(AN72:AN80)</f>
        <v>80000</v>
      </c>
      <c r="AP81" s="4" t="n">
        <f aca="false">SUM(AP72:AP80)</f>
        <v>60000</v>
      </c>
      <c r="AQ81" s="4" t="n">
        <f aca="false">SUM(AQ72:AQ80)</f>
        <v>80000</v>
      </c>
      <c r="AS81" s="4" t="n">
        <f aca="false">SUM(AS72:AS80)</f>
        <v>62000</v>
      </c>
      <c r="AT81" s="4" t="n">
        <f aca="false">SUM(AT72:AT80)</f>
        <v>80000</v>
      </c>
      <c r="AV81" s="4" t="n">
        <f aca="false">SUM(AV72:AV80)</f>
        <v>60000</v>
      </c>
      <c r="AW81" s="4" t="n">
        <f aca="false">SUM(AW72:AW80)</f>
        <v>80000</v>
      </c>
      <c r="AY81" s="4" t="n">
        <f aca="false">SUM(AY72:AY80)</f>
        <v>62000</v>
      </c>
      <c r="AZ81" s="4" t="n">
        <f aca="false">SUM(AZ72:AZ80)</f>
        <v>0</v>
      </c>
      <c r="BB81" s="4" t="n">
        <f aca="false">SUM(BB72:BB80)</f>
        <v>0</v>
      </c>
      <c r="BC81" s="4" t="n">
        <f aca="false">SUM(BC72:BC80)</f>
        <v>0</v>
      </c>
      <c r="BE81" s="4" t="n">
        <f aca="false">SUM(BE72:BE80)</f>
        <v>0</v>
      </c>
      <c r="BF81" s="4" t="n">
        <f aca="false">SUM(BF72:BF80)</f>
        <v>0</v>
      </c>
      <c r="BH81" s="4" t="n">
        <f aca="false">SUM(BH72:BH80)</f>
        <v>0</v>
      </c>
      <c r="BI81" s="4" t="n">
        <f aca="false">SUM(BI72:BI80)</f>
        <v>0</v>
      </c>
      <c r="BK81" s="4" t="n">
        <f aca="false">SUM(BK72:BK80)</f>
        <v>0</v>
      </c>
      <c r="BL81" s="4" t="n">
        <f aca="false">SUM(BL72:BL80)</f>
        <v>0</v>
      </c>
      <c r="BN81" s="4" t="n">
        <f aca="false">SUM(BN72:BN80)</f>
        <v>0</v>
      </c>
      <c r="BO81" s="4" t="n">
        <f aca="false">SUM(BO72:BO80)</f>
        <v>0</v>
      </c>
      <c r="BQ81" s="4" t="n">
        <f aca="false">SUM(BQ72:BQ80)</f>
        <v>0</v>
      </c>
      <c r="BR81" s="4" t="n">
        <f aca="false">SUM(BR72:BR80)</f>
        <v>0</v>
      </c>
      <c r="BT81" s="4" t="n">
        <f aca="false">SUM(BT72:BT80)</f>
        <v>0</v>
      </c>
      <c r="BU81" s="4" t="n">
        <f aca="false">SUM(BU72:BU80)</f>
        <v>0</v>
      </c>
      <c r="BW81" s="4" t="n">
        <f aca="false">SUM(BW72:BW80)</f>
        <v>0</v>
      </c>
      <c r="BX81" s="4" t="n">
        <f aca="false">SUM(BX72:BX80)</f>
        <v>0</v>
      </c>
      <c r="BZ81" s="4" t="n">
        <f aca="false">SUM(BZ72:BZ80)</f>
        <v>0</v>
      </c>
      <c r="CA81" s="4" t="n">
        <f aca="false">SUM(CA72:CA80)</f>
        <v>0</v>
      </c>
      <c r="CC81" s="4" t="n">
        <f aca="false">SUM(CC72:CC80)</f>
        <v>0</v>
      </c>
      <c r="CD81" s="4" t="n">
        <f aca="false">SUM(CD72:CD80)</f>
        <v>0</v>
      </c>
      <c r="CF81" s="4" t="n">
        <f aca="false">SUM(CF72:CF80)</f>
        <v>0</v>
      </c>
      <c r="CG81" s="4" t="n">
        <f aca="false">SUM(CG72:CG80)</f>
        <v>0</v>
      </c>
      <c r="CI81" s="4" t="n">
        <f aca="false">SUM(CI72:CI80)</f>
        <v>0</v>
      </c>
      <c r="CJ81" s="4" t="n">
        <f aca="false">SUM(CJ72:CJ80)</f>
        <v>0</v>
      </c>
      <c r="CL81" s="4" t="n">
        <f aca="false">SUM(CL72:CL80)</f>
        <v>0</v>
      </c>
      <c r="CM81" s="4" t="n">
        <f aca="false">SUM(CM72:CM80)</f>
        <v>0</v>
      </c>
      <c r="CO81" s="4" t="n">
        <f aca="false">SUM(CO72:CO80)</f>
        <v>0</v>
      </c>
      <c r="CP81" s="4" t="n">
        <f aca="false">SUM(CP72:CP80)</f>
        <v>0</v>
      </c>
      <c r="CR81" s="4" t="n">
        <f aca="false">SUM(CR72:CR80)</f>
        <v>0</v>
      </c>
      <c r="CS81" s="4" t="n">
        <f aca="false">SUM(CS72:CS80)</f>
        <v>0</v>
      </c>
      <c r="CU81" s="4" t="n">
        <f aca="false">SUM(CU72:CU80)</f>
        <v>0</v>
      </c>
      <c r="CV81" s="4" t="n">
        <f aca="false">SUM(CV72:CV80)</f>
        <v>0</v>
      </c>
      <c r="CX81" s="4" t="n">
        <f aca="false">SUM(CX72:CX80)</f>
        <v>0</v>
      </c>
      <c r="CY81" s="4" t="n">
        <f aca="false">SUM(CY72:CY80)</f>
        <v>0</v>
      </c>
      <c r="DA81" s="4" t="n">
        <f aca="false">SUM(DA72:DA80)</f>
        <v>0</v>
      </c>
      <c r="DB81" s="4" t="n">
        <f aca="false">SUM(DB72:DB80)</f>
        <v>0</v>
      </c>
      <c r="DD81" s="4" t="n">
        <f aca="false">SUM(DD72:DD80)</f>
        <v>0</v>
      </c>
      <c r="DE81" s="4" t="n">
        <f aca="false">SUM(DE72:DE80)</f>
        <v>0</v>
      </c>
      <c r="DG81" s="4" t="n">
        <f aca="false">SUM(DG72:DG80)</f>
        <v>0</v>
      </c>
      <c r="DH81" s="4" t="n">
        <f aca="false">SUM(DH72:DH80)</f>
        <v>0</v>
      </c>
      <c r="DJ81" s="4" t="n">
        <f aca="false">SUM(DJ72:DJ80)</f>
        <v>0</v>
      </c>
      <c r="DK81" s="4" t="n">
        <f aca="false">SUM(DK72:DK80)</f>
        <v>0</v>
      </c>
      <c r="DM81" s="4" t="n">
        <f aca="false">SUM(DM72:DM80)</f>
        <v>0</v>
      </c>
      <c r="DN81" s="4" t="n">
        <f aca="false">SUM(DN72:DN80)</f>
        <v>0</v>
      </c>
      <c r="DP81" s="4" t="n">
        <f aca="false">SUM(DP72:DP80)</f>
        <v>0</v>
      </c>
      <c r="DQ81" s="4" t="n">
        <f aca="false">SUM(DQ72:DQ80)</f>
        <v>0</v>
      </c>
      <c r="DS81" s="4" t="n">
        <f aca="false">SUM(DS72:DS80)</f>
        <v>0</v>
      </c>
    </row>
    <row r="82" customFormat="false" ht="12.75" hidden="false" customHeight="false" outlineLevel="0" collapsed="false">
      <c r="A82" s="4" t="s">
        <v>63</v>
      </c>
      <c r="G82" s="4"/>
      <c r="H82" s="4"/>
      <c r="L82" s="4" t="n">
        <f aca="false">SUM(0+L64+L69+L71+L81)</f>
        <v>692214</v>
      </c>
      <c r="R82" s="4" t="n">
        <f aca="false">SUM(0+R64+R69+R71+R81)</f>
        <v>1043591.936</v>
      </c>
      <c r="S82" s="4" t="n">
        <f aca="false">SUM(0+S64+S69+S71+S81)</f>
        <v>692214</v>
      </c>
      <c r="U82" s="4" t="n">
        <f aca="false">SUM(0+U64+U69+U71+U81)</f>
        <v>942599.168</v>
      </c>
      <c r="V82" s="4" t="n">
        <f aca="false">SUM(0+V64+V69+V71+V81)</f>
        <v>682214</v>
      </c>
      <c r="X82" s="4" t="n">
        <f aca="false">SUM(0+X64+X69+X71+X81)</f>
        <v>1028091.936</v>
      </c>
      <c r="Y82" s="4" t="n">
        <f aca="false">SUM(0+Y64+Y69+Y71+Y81)</f>
        <v>682214</v>
      </c>
      <c r="AA82" s="4" t="n">
        <f aca="false">SUM(0+AA64+AA69+AA71+AA81)</f>
        <v>994927.68</v>
      </c>
      <c r="AB82" s="4" t="n">
        <f aca="false">SUM(0+AB64+AB69+AB71+AB81)</f>
        <v>683827</v>
      </c>
      <c r="AD82" s="4" t="n">
        <f aca="false">SUM(0+AD64+AD69+AD71+AD81)</f>
        <v>1030592.086</v>
      </c>
      <c r="AE82" s="4" t="n">
        <f aca="false">SUM(0+AE64+AE69+AE71+AE81)</f>
        <v>668047</v>
      </c>
      <c r="AG82" s="4" t="n">
        <f aca="false">SUM(0+AG64+AG69+AG71+AG81)</f>
        <v>964677.18</v>
      </c>
      <c r="AH82" s="4" t="n">
        <f aca="false">SUM(0+AH64+AH69+AH71+AH81)</f>
        <v>672617</v>
      </c>
      <c r="AJ82" s="4" t="n">
        <f aca="false">SUM(0+AJ64+AJ69+AJ71+AJ81)</f>
        <v>1003916.586</v>
      </c>
      <c r="AK82" s="4" t="n">
        <f aca="false">SUM(0+AK64+AK69+AK71+AK81)</f>
        <v>649391</v>
      </c>
      <c r="AM82" s="4" t="n">
        <f aca="false">SUM(0+AM64+AM69+AM71+AM81)</f>
        <v>983416.286</v>
      </c>
      <c r="AN82" s="4" t="n">
        <f aca="false">SUM(0+AN64+AN69+AN71+AN81)</f>
        <v>643047</v>
      </c>
      <c r="AP82" s="4" t="n">
        <f aca="false">SUM(0+AP64+AP69+AP71+AP81)</f>
        <v>942177.18</v>
      </c>
      <c r="AQ82" s="4" t="n">
        <f aca="false">SUM(0+AQ64+AQ69+AQ71+AQ81)</f>
        <v>639714</v>
      </c>
      <c r="AS82" s="4" t="n">
        <f aca="false">SUM(0+AS64+AS69+AS71+AS81)</f>
        <v>968416.936</v>
      </c>
      <c r="AT82" s="4" t="n">
        <f aca="false">SUM(0+AT64+AT69+AT71+AT81)</f>
        <v>639714</v>
      </c>
      <c r="AV82" s="4" t="n">
        <f aca="false">SUM(0+AV64+AV69+AV71+AV81)</f>
        <v>937177.68</v>
      </c>
      <c r="AW82" s="4" t="n">
        <f aca="false">SUM(0+AW64+AW69+AW71+AW81)</f>
        <v>604000</v>
      </c>
      <c r="AY82" s="4" t="n">
        <f aca="false">SUM(0+AY64+AY69+AY71+AY81)</f>
        <v>865675</v>
      </c>
      <c r="AZ82" s="4" t="n">
        <f aca="false">SUM(0+AZ64+AZ69+AZ71+AZ81)</f>
        <v>0</v>
      </c>
      <c r="BB82" s="4" t="n">
        <f aca="false">SUM(0+BB64+BB69+BB71+BB81)</f>
        <v>0</v>
      </c>
      <c r="BC82" s="4" t="n">
        <f aca="false">SUM(0+BC64+BC69+BC71+BC81)</f>
        <v>0</v>
      </c>
      <c r="BE82" s="4" t="n">
        <f aca="false">SUM(0+BE64+BE69+BE71+BE81)</f>
        <v>0</v>
      </c>
      <c r="BF82" s="4" t="n">
        <f aca="false">SUM(0+BF64+BF69+BF71+BF81)</f>
        <v>0</v>
      </c>
      <c r="BH82" s="4" t="n">
        <f aca="false">SUM(0+BH64+BH69+BH71+BH81)</f>
        <v>0</v>
      </c>
      <c r="BI82" s="4" t="n">
        <f aca="false">SUM(0+BI64+BI69+BI71+BI81)</f>
        <v>0</v>
      </c>
      <c r="BK82" s="4" t="n">
        <f aca="false">SUM(0+BK64+BK69+BK71+BK81)</f>
        <v>0</v>
      </c>
      <c r="BL82" s="4" t="n">
        <f aca="false">SUM(0+BL64+BL69+BL71+BL81)</f>
        <v>0</v>
      </c>
      <c r="BN82" s="4" t="n">
        <f aca="false">SUM(0+BN64+BN69+BN71+BN81)</f>
        <v>0</v>
      </c>
      <c r="BO82" s="4" t="n">
        <f aca="false">SUM(0+BO64+BO69+BO71+BO81)</f>
        <v>0</v>
      </c>
      <c r="BQ82" s="4" t="n">
        <f aca="false">SUM(0+BQ64+BQ69+BQ71+BQ81)</f>
        <v>0</v>
      </c>
      <c r="BR82" s="4" t="n">
        <f aca="false">SUM(0+BR64+BR69+BR71+BR81)</f>
        <v>0</v>
      </c>
      <c r="BT82" s="4" t="n">
        <f aca="false">SUM(0+BT64+BT69+BT71+BT81)</f>
        <v>0</v>
      </c>
      <c r="BU82" s="4" t="n">
        <f aca="false">SUM(0+BU64+BU69+BU71+BU81)</f>
        <v>0</v>
      </c>
      <c r="BW82" s="4" t="n">
        <f aca="false">SUM(0+BW64+BW69+BW71+BW81)</f>
        <v>0</v>
      </c>
      <c r="BX82" s="4" t="n">
        <f aca="false">SUM(0+BX64+BX69+BX71+BX81)</f>
        <v>0</v>
      </c>
      <c r="BZ82" s="4" t="n">
        <f aca="false">SUM(0+BZ64+BZ69+BZ71+BZ81)</f>
        <v>0</v>
      </c>
      <c r="CA82" s="4" t="n">
        <f aca="false">SUM(0+CA64+CA69+CA71+CA81)</f>
        <v>0</v>
      </c>
      <c r="CC82" s="4" t="n">
        <f aca="false">SUM(0+CC64+CC69+CC71+CC81)</f>
        <v>0</v>
      </c>
      <c r="CD82" s="4" t="n">
        <f aca="false">SUM(0+CD64+CD69+CD71+CD81)</f>
        <v>0</v>
      </c>
      <c r="CF82" s="4" t="n">
        <f aca="false">SUM(0+CF64+CF69+CF71+CF81)</f>
        <v>0</v>
      </c>
      <c r="CG82" s="4" t="n">
        <f aca="false">SUM(0+CG64+CG69+CG71+CG81)</f>
        <v>0</v>
      </c>
      <c r="CI82" s="4" t="n">
        <f aca="false">SUM(0+CI64+CI69+CI71+CI81)</f>
        <v>0</v>
      </c>
      <c r="CJ82" s="4" t="n">
        <f aca="false">SUM(0+CJ64+CJ69+CJ71+CJ81)</f>
        <v>0</v>
      </c>
      <c r="CL82" s="4" t="n">
        <f aca="false">SUM(0+CL64+CL69+CL71+CL81)</f>
        <v>0</v>
      </c>
      <c r="CM82" s="4" t="n">
        <f aca="false">SUM(0+CM64+CM69+CM71+CM81)</f>
        <v>0</v>
      </c>
      <c r="CO82" s="4" t="n">
        <f aca="false">SUM(0+CO64+CO69+CO71+CO81)</f>
        <v>0</v>
      </c>
      <c r="CP82" s="4" t="n">
        <f aca="false">SUM(0+CP64+CP69+CP71+CP81)</f>
        <v>0</v>
      </c>
      <c r="CR82" s="4" t="n">
        <f aca="false">SUM(0+CR64+CR69+CR71+CR81)</f>
        <v>0</v>
      </c>
      <c r="CS82" s="4" t="n">
        <f aca="false">SUM(0+CS64+CS69+CS71+CS81)</f>
        <v>0</v>
      </c>
      <c r="CU82" s="4" t="n">
        <f aca="false">SUM(0+CU64+CU69+CU71+CU81)</f>
        <v>0</v>
      </c>
      <c r="CV82" s="4" t="n">
        <f aca="false">SUM(0+CV64+CV69+CV71+CV81)</f>
        <v>0</v>
      </c>
      <c r="CX82" s="4" t="n">
        <f aca="false">SUM(0+CX64+CX69+CX71+CX81)</f>
        <v>0</v>
      </c>
      <c r="CY82" s="4" t="n">
        <f aca="false">SUM(0+CY64+CY69+CY71+CY81)</f>
        <v>0</v>
      </c>
      <c r="DA82" s="4" t="n">
        <f aca="false">SUM(0+DA64+DA69+DA71+DA81)</f>
        <v>0</v>
      </c>
      <c r="DB82" s="4" t="n">
        <f aca="false">SUM(0+DB64+DB69+DB71+DB81)</f>
        <v>0</v>
      </c>
      <c r="DD82" s="4" t="n">
        <f aca="false">SUM(0+DD64+DD69+DD71+DD81)</f>
        <v>0</v>
      </c>
      <c r="DE82" s="4" t="n">
        <f aca="false">SUM(0+DE64+DE69+DE71+DE81)</f>
        <v>0</v>
      </c>
      <c r="DG82" s="4" t="n">
        <f aca="false">SUM(0+DG64+DG69+DG71+DG81)</f>
        <v>0</v>
      </c>
      <c r="DH82" s="4" t="n">
        <f aca="false">SUM(0+DH64+DH69+DH71+DH81)</f>
        <v>0</v>
      </c>
      <c r="DJ82" s="4" t="n">
        <f aca="false">SUM(0+DJ64+DJ69+DJ71+DJ81)</f>
        <v>0</v>
      </c>
      <c r="DK82" s="4" t="n">
        <f aca="false">SUM(0+DK64+DK69+DK71+DK81)</f>
        <v>0</v>
      </c>
      <c r="DM82" s="4" t="n">
        <f aca="false">SUM(0+DM64+DM69+DM71+DM81)</f>
        <v>0</v>
      </c>
      <c r="DN82" s="4" t="n">
        <f aca="false">SUM(0+DN64+DN69+DN71+DN81)</f>
        <v>0</v>
      </c>
      <c r="DP82" s="4" t="n">
        <f aca="false">SUM(0+DP64+DP69+DP71+DP81)</f>
        <v>0</v>
      </c>
      <c r="DQ82" s="4" t="n">
        <f aca="false">SUM(0+DQ64+DQ69+DQ71+DQ81)</f>
        <v>0</v>
      </c>
      <c r="DS82" s="4" t="n">
        <f aca="false">SUM(0+DS64+DS69+DS71+DS81)</f>
        <v>0</v>
      </c>
    </row>
    <row r="83" customFormat="false" ht="12.75" hidden="false" customHeight="false" outlineLevel="0" collapsed="false">
      <c r="A83" s="0" t="s">
        <v>21</v>
      </c>
      <c r="B83" s="0" t="s">
        <v>17</v>
      </c>
      <c r="C83" s="0" t="s">
        <v>17</v>
      </c>
      <c r="D83" s="0" t="n">
        <v>500540</v>
      </c>
      <c r="E83" s="0" t="n">
        <v>500538</v>
      </c>
      <c r="F83" s="0" t="s">
        <v>64</v>
      </c>
      <c r="G83" s="0" t="n">
        <v>24669</v>
      </c>
      <c r="H83" s="0" t="s">
        <v>15</v>
      </c>
      <c r="I83" s="0" t="s">
        <v>16</v>
      </c>
      <c r="J83" s="27" t="n">
        <v>35309</v>
      </c>
      <c r="K83" s="27" t="n">
        <v>38748</v>
      </c>
      <c r="L83" s="0" t="n">
        <v>12500</v>
      </c>
      <c r="M83" s="0" t="n">
        <v>0</v>
      </c>
      <c r="N83" s="0" t="n">
        <v>0</v>
      </c>
      <c r="O83" s="0" t="n">
        <v>0</v>
      </c>
      <c r="P83" s="0" t="n">
        <v>0</v>
      </c>
      <c r="Q83" s="0" t="n">
        <v>0</v>
      </c>
      <c r="R83" s="0" t="n">
        <v>0</v>
      </c>
      <c r="S83" s="0" t="n">
        <v>12500</v>
      </c>
      <c r="T83" s="0" t="n">
        <v>0</v>
      </c>
      <c r="U83" s="0" t="n">
        <v>0</v>
      </c>
      <c r="V83" s="0" t="n">
        <v>12500</v>
      </c>
      <c r="W83" s="0" t="n">
        <v>0</v>
      </c>
      <c r="X83" s="0" t="n">
        <v>0</v>
      </c>
      <c r="Y83" s="0" t="n">
        <v>12500</v>
      </c>
      <c r="Z83" s="0" t="n">
        <v>0</v>
      </c>
      <c r="AA83" s="0" t="n">
        <v>0</v>
      </c>
      <c r="AB83" s="0" t="n">
        <v>12500</v>
      </c>
      <c r="AC83" s="0" t="n">
        <v>0</v>
      </c>
      <c r="AD83" s="0" t="n">
        <v>0</v>
      </c>
      <c r="AE83" s="0" t="n">
        <v>12500</v>
      </c>
      <c r="AF83" s="0" t="n">
        <v>0</v>
      </c>
      <c r="AG83" s="0" t="n">
        <v>0</v>
      </c>
      <c r="AH83" s="0" t="n">
        <v>12500</v>
      </c>
      <c r="AI83" s="0" t="n">
        <v>0</v>
      </c>
      <c r="AJ83" s="0" t="n">
        <v>0</v>
      </c>
      <c r="AK83" s="0" t="n">
        <v>12500</v>
      </c>
      <c r="AL83" s="0" t="n">
        <v>0</v>
      </c>
      <c r="AM83" s="0" t="n">
        <v>0</v>
      </c>
      <c r="AN83" s="0" t="n">
        <v>12500</v>
      </c>
      <c r="AO83" s="0" t="n">
        <v>0</v>
      </c>
      <c r="AP83" s="0" t="n">
        <v>0</v>
      </c>
      <c r="AQ83" s="0" t="n">
        <v>12500</v>
      </c>
      <c r="AR83" s="0" t="n">
        <v>0</v>
      </c>
      <c r="AS83" s="0" t="n">
        <v>0</v>
      </c>
      <c r="AT83" s="0" t="n">
        <v>12500</v>
      </c>
      <c r="AU83" s="0" t="n">
        <v>0</v>
      </c>
      <c r="AV83" s="0" t="n">
        <v>0</v>
      </c>
      <c r="AW83" s="0" t="n">
        <v>12500</v>
      </c>
      <c r="AX83" s="0" t="n">
        <v>0</v>
      </c>
      <c r="AY83" s="0" t="n">
        <v>0</v>
      </c>
      <c r="AZ83" s="0" t="n">
        <v>0</v>
      </c>
      <c r="BA83" s="0" t="n">
        <v>0</v>
      </c>
      <c r="BB83" s="0" t="n">
        <v>0</v>
      </c>
      <c r="BC83" s="0" t="n">
        <v>0</v>
      </c>
      <c r="BD83" s="0" t="n">
        <v>0</v>
      </c>
      <c r="BE83" s="0" t="n">
        <v>0</v>
      </c>
      <c r="BF83" s="0" t="n">
        <v>0</v>
      </c>
      <c r="BG83" s="0" t="n">
        <v>0</v>
      </c>
      <c r="BH83" s="0" t="n">
        <v>0</v>
      </c>
      <c r="BI83" s="0" t="n">
        <v>0</v>
      </c>
      <c r="BJ83" s="0" t="n">
        <v>0</v>
      </c>
      <c r="BK83" s="0" t="n">
        <v>0</v>
      </c>
      <c r="BL83" s="0" t="n">
        <v>0</v>
      </c>
      <c r="BM83" s="0" t="n">
        <v>0</v>
      </c>
      <c r="BN83" s="0" t="n">
        <v>0</v>
      </c>
      <c r="BO83" s="0" t="n">
        <v>0</v>
      </c>
      <c r="BP83" s="0" t="n">
        <v>0</v>
      </c>
      <c r="BQ83" s="0" t="n">
        <v>0</v>
      </c>
      <c r="BR83" s="0" t="n">
        <v>0</v>
      </c>
      <c r="BS83" s="0" t="n">
        <v>0</v>
      </c>
      <c r="BT83" s="0" t="n">
        <v>0</v>
      </c>
      <c r="BU83" s="0" t="n">
        <v>0</v>
      </c>
      <c r="BV83" s="0" t="n">
        <v>0</v>
      </c>
      <c r="BW83" s="0" t="n">
        <v>0</v>
      </c>
      <c r="BX83" s="0" t="n">
        <v>0</v>
      </c>
      <c r="BY83" s="0" t="n">
        <v>0</v>
      </c>
      <c r="BZ83" s="0" t="n">
        <v>0</v>
      </c>
      <c r="CA83" s="0" t="n">
        <v>0</v>
      </c>
      <c r="CB83" s="0" t="n">
        <v>0</v>
      </c>
      <c r="CC83" s="0" t="n">
        <v>0</v>
      </c>
      <c r="CD83" s="0" t="n">
        <v>0</v>
      </c>
      <c r="CE83" s="0" t="n">
        <v>0</v>
      </c>
      <c r="CF83" s="0" t="n">
        <v>0</v>
      </c>
      <c r="CG83" s="0" t="n">
        <v>0</v>
      </c>
      <c r="CH83" s="0" t="n">
        <v>0</v>
      </c>
      <c r="CI83" s="0" t="n">
        <v>0</v>
      </c>
      <c r="CJ83" s="0" t="n">
        <v>0</v>
      </c>
      <c r="CK83" s="0" t="n">
        <v>0</v>
      </c>
      <c r="CL83" s="0" t="n">
        <v>0</v>
      </c>
      <c r="CM83" s="0" t="n">
        <v>0</v>
      </c>
      <c r="CN83" s="0" t="n">
        <v>0</v>
      </c>
      <c r="CO83" s="0" t="n">
        <v>0</v>
      </c>
      <c r="CP83" s="0" t="n">
        <v>0</v>
      </c>
      <c r="CQ83" s="0" t="n">
        <v>0</v>
      </c>
      <c r="CR83" s="0" t="n">
        <v>0</v>
      </c>
      <c r="CS83" s="0" t="n">
        <v>0</v>
      </c>
      <c r="CT83" s="0" t="n">
        <v>0</v>
      </c>
      <c r="CU83" s="0" t="n">
        <v>0</v>
      </c>
      <c r="CV83" s="0" t="n">
        <v>0</v>
      </c>
      <c r="CW83" s="0" t="n">
        <v>0</v>
      </c>
      <c r="CX83" s="0" t="n">
        <v>0</v>
      </c>
      <c r="CY83" s="0" t="n">
        <v>0</v>
      </c>
      <c r="CZ83" s="0" t="n">
        <v>0</v>
      </c>
      <c r="DA83" s="0" t="n">
        <v>0</v>
      </c>
      <c r="DB83" s="0" t="n">
        <v>0</v>
      </c>
      <c r="DC83" s="0" t="n">
        <v>0</v>
      </c>
      <c r="DD83" s="0" t="n">
        <v>0</v>
      </c>
      <c r="DE83" s="0" t="n">
        <v>0</v>
      </c>
      <c r="DF83" s="0" t="n">
        <v>0</v>
      </c>
      <c r="DG83" s="0" t="n">
        <v>0</v>
      </c>
      <c r="DH83" s="0" t="n">
        <v>0</v>
      </c>
      <c r="DI83" s="0" t="n">
        <v>0</v>
      </c>
      <c r="DJ83" s="0" t="n">
        <v>0</v>
      </c>
      <c r="DK83" s="0" t="n">
        <v>0</v>
      </c>
      <c r="DL83" s="0" t="n">
        <v>0</v>
      </c>
      <c r="DM83" s="0" t="n">
        <v>0</v>
      </c>
      <c r="DN83" s="0" t="n">
        <v>0</v>
      </c>
      <c r="DO83" s="0" t="n">
        <v>0</v>
      </c>
      <c r="DP83" s="0" t="n">
        <v>0</v>
      </c>
      <c r="DQ83" s="0" t="n">
        <v>0</v>
      </c>
      <c r="DR83" s="0" t="n">
        <v>0</v>
      </c>
      <c r="DS83" s="0" t="n">
        <v>0</v>
      </c>
    </row>
    <row r="84" customFormat="false" ht="12.75" hidden="false" customHeight="false" outlineLevel="0" collapsed="false">
      <c r="A84" s="0" t="s">
        <v>21</v>
      </c>
      <c r="B84" s="0" t="s">
        <v>17</v>
      </c>
      <c r="C84" s="0" t="s">
        <v>17</v>
      </c>
      <c r="D84" s="0" t="n">
        <v>500540</v>
      </c>
      <c r="E84" s="0" t="n">
        <v>500535</v>
      </c>
      <c r="F84" s="0" t="s">
        <v>65</v>
      </c>
      <c r="G84" s="0" t="n">
        <v>24925</v>
      </c>
      <c r="H84" s="0" t="s">
        <v>15</v>
      </c>
      <c r="I84" s="0" t="s">
        <v>16</v>
      </c>
      <c r="J84" s="27" t="n">
        <v>35309</v>
      </c>
      <c r="K84" s="27" t="n">
        <v>38017</v>
      </c>
      <c r="L84" s="0" t="n">
        <v>50000</v>
      </c>
      <c r="M84" s="0" t="n">
        <v>0.06</v>
      </c>
      <c r="N84" s="0" t="n">
        <v>0</v>
      </c>
      <c r="O84" s="0" t="n">
        <v>0</v>
      </c>
      <c r="P84" s="0" t="n">
        <v>0</v>
      </c>
      <c r="Q84" s="0" t="n">
        <v>0.06</v>
      </c>
      <c r="R84" s="0" t="n">
        <v>93000</v>
      </c>
      <c r="S84" s="0" t="n">
        <v>50000</v>
      </c>
      <c r="T84" s="0" t="n">
        <v>0.06</v>
      </c>
      <c r="U84" s="0" t="n">
        <v>84000</v>
      </c>
      <c r="V84" s="0" t="n">
        <v>50000</v>
      </c>
      <c r="W84" s="0" t="n">
        <v>0.06</v>
      </c>
      <c r="X84" s="0" t="n">
        <v>93000</v>
      </c>
      <c r="Y84" s="0" t="n">
        <v>50000</v>
      </c>
      <c r="Z84" s="0" t="n">
        <v>0.06</v>
      </c>
      <c r="AA84" s="0" t="n">
        <v>90000</v>
      </c>
      <c r="AB84" s="0" t="n">
        <v>50000</v>
      </c>
      <c r="AC84" s="0" t="n">
        <v>0.06</v>
      </c>
      <c r="AD84" s="0" t="n">
        <v>93000</v>
      </c>
      <c r="AE84" s="0" t="n">
        <v>50000</v>
      </c>
      <c r="AF84" s="0" t="n">
        <v>0.06</v>
      </c>
      <c r="AG84" s="0" t="n">
        <v>90000</v>
      </c>
      <c r="AH84" s="0" t="n">
        <v>50000</v>
      </c>
      <c r="AI84" s="0" t="n">
        <v>0.06</v>
      </c>
      <c r="AJ84" s="0" t="n">
        <v>93000</v>
      </c>
      <c r="AK84" s="0" t="n">
        <v>50000</v>
      </c>
      <c r="AL84" s="0" t="n">
        <v>0.06</v>
      </c>
      <c r="AM84" s="0" t="n">
        <v>93000</v>
      </c>
      <c r="AN84" s="0" t="n">
        <v>50000</v>
      </c>
      <c r="AO84" s="0" t="n">
        <v>0.06</v>
      </c>
      <c r="AP84" s="0" t="n">
        <v>90000</v>
      </c>
      <c r="AQ84" s="0" t="n">
        <v>50000</v>
      </c>
      <c r="AR84" s="0" t="n">
        <v>0.06</v>
      </c>
      <c r="AS84" s="0" t="n">
        <v>93000</v>
      </c>
      <c r="AT84" s="0" t="n">
        <v>50000</v>
      </c>
      <c r="AU84" s="0" t="n">
        <v>0.06</v>
      </c>
      <c r="AV84" s="0" t="n">
        <v>90000</v>
      </c>
      <c r="AW84" s="0" t="n">
        <v>50000</v>
      </c>
      <c r="AX84" s="0" t="n">
        <v>0.06</v>
      </c>
      <c r="AY84" s="0" t="n">
        <v>93000</v>
      </c>
      <c r="AZ84" s="0" t="n">
        <v>0</v>
      </c>
      <c r="BA84" s="0" t="n">
        <v>0</v>
      </c>
      <c r="BB84" s="0" t="n">
        <v>0</v>
      </c>
      <c r="BC84" s="0" t="n">
        <v>0</v>
      </c>
      <c r="BD84" s="0" t="n">
        <v>0</v>
      </c>
      <c r="BE84" s="0" t="n">
        <v>0</v>
      </c>
      <c r="BF84" s="0" t="n">
        <v>0</v>
      </c>
      <c r="BG84" s="0" t="n">
        <v>0</v>
      </c>
      <c r="BH84" s="0" t="n">
        <v>0</v>
      </c>
      <c r="BI84" s="0" t="n">
        <v>0</v>
      </c>
      <c r="BJ84" s="0" t="n">
        <v>0</v>
      </c>
      <c r="BK84" s="0" t="n">
        <v>0</v>
      </c>
      <c r="BL84" s="0" t="n">
        <v>0</v>
      </c>
      <c r="BM84" s="0" t="n">
        <v>0</v>
      </c>
      <c r="BN84" s="0" t="n">
        <v>0</v>
      </c>
      <c r="BO84" s="0" t="n">
        <v>0</v>
      </c>
      <c r="BP84" s="0" t="n">
        <v>0</v>
      </c>
      <c r="BQ84" s="0" t="n">
        <v>0</v>
      </c>
      <c r="BR84" s="0" t="n">
        <v>0</v>
      </c>
      <c r="BS84" s="0" t="n">
        <v>0</v>
      </c>
      <c r="BT84" s="0" t="n">
        <v>0</v>
      </c>
      <c r="BU84" s="0" t="n">
        <v>0</v>
      </c>
      <c r="BV84" s="0" t="n">
        <v>0</v>
      </c>
      <c r="BW84" s="0" t="n">
        <v>0</v>
      </c>
      <c r="BX84" s="0" t="n">
        <v>0</v>
      </c>
      <c r="BY84" s="0" t="n">
        <v>0</v>
      </c>
      <c r="BZ84" s="0" t="n">
        <v>0</v>
      </c>
      <c r="CA84" s="0" t="n">
        <v>0</v>
      </c>
      <c r="CB84" s="0" t="n">
        <v>0</v>
      </c>
      <c r="CC84" s="0" t="n">
        <v>0</v>
      </c>
      <c r="CD84" s="0" t="n">
        <v>0</v>
      </c>
      <c r="CE84" s="0" t="n">
        <v>0</v>
      </c>
      <c r="CF84" s="0" t="n">
        <v>0</v>
      </c>
      <c r="CG84" s="0" t="n">
        <v>0</v>
      </c>
      <c r="CH84" s="0" t="n">
        <v>0</v>
      </c>
      <c r="CI84" s="0" t="n">
        <v>0</v>
      </c>
      <c r="CJ84" s="0" t="n">
        <v>0</v>
      </c>
      <c r="CK84" s="0" t="n">
        <v>0</v>
      </c>
      <c r="CL84" s="0" t="n">
        <v>0</v>
      </c>
      <c r="CM84" s="0" t="n">
        <v>0</v>
      </c>
      <c r="CN84" s="0" t="n">
        <v>0</v>
      </c>
      <c r="CO84" s="0" t="n">
        <v>0</v>
      </c>
      <c r="CP84" s="0" t="n">
        <v>0</v>
      </c>
      <c r="CQ84" s="0" t="n">
        <v>0</v>
      </c>
      <c r="CR84" s="0" t="n">
        <v>0</v>
      </c>
      <c r="CS84" s="0" t="n">
        <v>0</v>
      </c>
      <c r="CT84" s="0" t="n">
        <v>0</v>
      </c>
      <c r="CU84" s="0" t="n">
        <v>0</v>
      </c>
      <c r="CV84" s="0" t="n">
        <v>0</v>
      </c>
      <c r="CW84" s="0" t="n">
        <v>0</v>
      </c>
      <c r="CX84" s="0" t="n">
        <v>0</v>
      </c>
      <c r="CY84" s="0" t="n">
        <v>0</v>
      </c>
      <c r="CZ84" s="0" t="n">
        <v>0</v>
      </c>
      <c r="DA84" s="0" t="n">
        <v>0</v>
      </c>
      <c r="DB84" s="0" t="n">
        <v>0</v>
      </c>
      <c r="DC84" s="0" t="n">
        <v>0</v>
      </c>
      <c r="DD84" s="0" t="n">
        <v>0</v>
      </c>
      <c r="DE84" s="0" t="n">
        <v>0</v>
      </c>
      <c r="DF84" s="0" t="n">
        <v>0</v>
      </c>
      <c r="DG84" s="0" t="n">
        <v>0</v>
      </c>
      <c r="DH84" s="0" t="n">
        <v>0</v>
      </c>
      <c r="DI84" s="0" t="n">
        <v>0</v>
      </c>
      <c r="DJ84" s="0" t="n">
        <v>0</v>
      </c>
      <c r="DK84" s="0" t="n">
        <v>0</v>
      </c>
      <c r="DL84" s="0" t="n">
        <v>0</v>
      </c>
      <c r="DM84" s="0" t="n">
        <v>0</v>
      </c>
      <c r="DN84" s="0" t="n">
        <v>0</v>
      </c>
      <c r="DO84" s="0" t="n">
        <v>0</v>
      </c>
      <c r="DP84" s="0" t="n">
        <v>0</v>
      </c>
      <c r="DQ84" s="0" t="n">
        <v>0</v>
      </c>
      <c r="DR84" s="0" t="n">
        <v>0</v>
      </c>
      <c r="DS84" s="0" t="n">
        <v>0</v>
      </c>
    </row>
    <row r="85" customFormat="false" ht="12.75" hidden="false" customHeight="false" outlineLevel="0" collapsed="false">
      <c r="A85" s="0" t="s">
        <v>21</v>
      </c>
      <c r="B85" s="0" t="s">
        <v>17</v>
      </c>
      <c r="C85" s="0" t="s">
        <v>17</v>
      </c>
      <c r="D85" s="0" t="n">
        <v>500540</v>
      </c>
      <c r="E85" s="0" t="n">
        <v>500535</v>
      </c>
      <c r="F85" s="0" t="s">
        <v>66</v>
      </c>
      <c r="G85" s="0" t="n">
        <v>24927</v>
      </c>
      <c r="H85" s="0" t="s">
        <v>15</v>
      </c>
      <c r="I85" s="0" t="s">
        <v>16</v>
      </c>
      <c r="J85" s="27" t="n">
        <v>35309</v>
      </c>
      <c r="K85" s="27" t="n">
        <v>38748</v>
      </c>
      <c r="L85" s="0" t="n">
        <v>30000</v>
      </c>
      <c r="M85" s="0" t="n">
        <v>0.102</v>
      </c>
      <c r="N85" s="0" t="n">
        <v>0</v>
      </c>
      <c r="O85" s="0" t="n">
        <v>0</v>
      </c>
      <c r="P85" s="0" t="n">
        <v>0</v>
      </c>
      <c r="Q85" s="0" t="n">
        <v>0.102</v>
      </c>
      <c r="R85" s="0" t="n">
        <v>94860</v>
      </c>
      <c r="S85" s="0" t="n">
        <v>30000</v>
      </c>
      <c r="T85" s="0" t="n">
        <v>0.102</v>
      </c>
      <c r="U85" s="0" t="n">
        <v>85680</v>
      </c>
      <c r="V85" s="0" t="n">
        <v>30000</v>
      </c>
      <c r="W85" s="0" t="n">
        <v>0.102</v>
      </c>
      <c r="X85" s="0" t="n">
        <v>94860</v>
      </c>
      <c r="Y85" s="0" t="n">
        <v>30000</v>
      </c>
      <c r="Z85" s="0" t="n">
        <v>0.102</v>
      </c>
      <c r="AA85" s="0" t="n">
        <v>91800</v>
      </c>
      <c r="AB85" s="0" t="n">
        <v>30000</v>
      </c>
      <c r="AC85" s="0" t="n">
        <v>0.102</v>
      </c>
      <c r="AD85" s="0" t="n">
        <v>94860</v>
      </c>
      <c r="AE85" s="0" t="n">
        <v>30000</v>
      </c>
      <c r="AF85" s="0" t="n">
        <v>0.102</v>
      </c>
      <c r="AG85" s="0" t="n">
        <v>91800</v>
      </c>
      <c r="AH85" s="0" t="n">
        <v>30000</v>
      </c>
      <c r="AI85" s="0" t="n">
        <v>0.102</v>
      </c>
      <c r="AJ85" s="0" t="n">
        <v>94860</v>
      </c>
      <c r="AK85" s="0" t="n">
        <v>30000</v>
      </c>
      <c r="AL85" s="0" t="n">
        <v>0.102</v>
      </c>
      <c r="AM85" s="0" t="n">
        <v>94860</v>
      </c>
      <c r="AN85" s="0" t="n">
        <v>30000</v>
      </c>
      <c r="AO85" s="0" t="n">
        <v>0.102</v>
      </c>
      <c r="AP85" s="0" t="n">
        <v>91800</v>
      </c>
      <c r="AQ85" s="0" t="n">
        <v>30000</v>
      </c>
      <c r="AR85" s="0" t="n">
        <v>0.102</v>
      </c>
      <c r="AS85" s="0" t="n">
        <v>94860</v>
      </c>
      <c r="AT85" s="0" t="n">
        <v>30000</v>
      </c>
      <c r="AU85" s="0" t="n">
        <v>0.102</v>
      </c>
      <c r="AV85" s="0" t="n">
        <v>91800</v>
      </c>
      <c r="AW85" s="0" t="n">
        <v>30000</v>
      </c>
      <c r="AX85" s="0" t="n">
        <v>0.102</v>
      </c>
      <c r="AY85" s="0" t="n">
        <v>94860</v>
      </c>
      <c r="AZ85" s="0" t="n">
        <v>0</v>
      </c>
      <c r="BA85" s="0" t="n">
        <v>0</v>
      </c>
      <c r="BB85" s="0" t="n">
        <v>0</v>
      </c>
      <c r="BC85" s="0" t="n">
        <v>0</v>
      </c>
      <c r="BD85" s="0" t="n">
        <v>0</v>
      </c>
      <c r="BE85" s="0" t="n">
        <v>0</v>
      </c>
      <c r="BF85" s="0" t="n">
        <v>0</v>
      </c>
      <c r="BG85" s="0" t="n">
        <v>0</v>
      </c>
      <c r="BH85" s="0" t="n">
        <v>0</v>
      </c>
      <c r="BI85" s="0" t="n">
        <v>0</v>
      </c>
      <c r="BJ85" s="0" t="n">
        <v>0</v>
      </c>
      <c r="BK85" s="0" t="n">
        <v>0</v>
      </c>
      <c r="BL85" s="0" t="n">
        <v>0</v>
      </c>
      <c r="BM85" s="0" t="n">
        <v>0</v>
      </c>
      <c r="BN85" s="0" t="n">
        <v>0</v>
      </c>
      <c r="BO85" s="0" t="n">
        <v>0</v>
      </c>
      <c r="BP85" s="0" t="n">
        <v>0</v>
      </c>
      <c r="BQ85" s="0" t="n">
        <v>0</v>
      </c>
      <c r="BR85" s="0" t="n">
        <v>0</v>
      </c>
      <c r="BS85" s="0" t="n">
        <v>0</v>
      </c>
      <c r="BT85" s="0" t="n">
        <v>0</v>
      </c>
      <c r="BU85" s="0" t="n">
        <v>0</v>
      </c>
      <c r="BV85" s="0" t="n">
        <v>0</v>
      </c>
      <c r="BW85" s="0" t="n">
        <v>0</v>
      </c>
      <c r="BX85" s="0" t="n">
        <v>0</v>
      </c>
      <c r="BY85" s="0" t="n">
        <v>0</v>
      </c>
      <c r="BZ85" s="0" t="n">
        <v>0</v>
      </c>
      <c r="CA85" s="0" t="n">
        <v>0</v>
      </c>
      <c r="CB85" s="0" t="n">
        <v>0</v>
      </c>
      <c r="CC85" s="0" t="n">
        <v>0</v>
      </c>
      <c r="CD85" s="0" t="n">
        <v>0</v>
      </c>
      <c r="CE85" s="0" t="n">
        <v>0</v>
      </c>
      <c r="CF85" s="0" t="n">
        <v>0</v>
      </c>
      <c r="CG85" s="0" t="n">
        <v>0</v>
      </c>
      <c r="CH85" s="0" t="n">
        <v>0</v>
      </c>
      <c r="CI85" s="0" t="n">
        <v>0</v>
      </c>
      <c r="CJ85" s="0" t="n">
        <v>0</v>
      </c>
      <c r="CK85" s="0" t="n">
        <v>0</v>
      </c>
      <c r="CL85" s="0" t="n">
        <v>0</v>
      </c>
      <c r="CM85" s="0" t="n">
        <v>0</v>
      </c>
      <c r="CN85" s="0" t="n">
        <v>0</v>
      </c>
      <c r="CO85" s="0" t="n">
        <v>0</v>
      </c>
      <c r="CP85" s="0" t="n">
        <v>0</v>
      </c>
      <c r="CQ85" s="0" t="n">
        <v>0</v>
      </c>
      <c r="CR85" s="0" t="n">
        <v>0</v>
      </c>
      <c r="CS85" s="0" t="n">
        <v>0</v>
      </c>
      <c r="CT85" s="0" t="n">
        <v>0</v>
      </c>
      <c r="CU85" s="0" t="n">
        <v>0</v>
      </c>
      <c r="CV85" s="0" t="n">
        <v>0</v>
      </c>
      <c r="CW85" s="0" t="n">
        <v>0</v>
      </c>
      <c r="CX85" s="0" t="n">
        <v>0</v>
      </c>
      <c r="CY85" s="0" t="n">
        <v>0</v>
      </c>
      <c r="CZ85" s="0" t="n">
        <v>0</v>
      </c>
      <c r="DA85" s="0" t="n">
        <v>0</v>
      </c>
      <c r="DB85" s="0" t="n">
        <v>0</v>
      </c>
      <c r="DC85" s="0" t="n">
        <v>0</v>
      </c>
      <c r="DD85" s="0" t="n">
        <v>0</v>
      </c>
      <c r="DE85" s="0" t="n">
        <v>0</v>
      </c>
      <c r="DF85" s="0" t="n">
        <v>0</v>
      </c>
      <c r="DG85" s="0" t="n">
        <v>0</v>
      </c>
      <c r="DH85" s="0" t="n">
        <v>0</v>
      </c>
      <c r="DI85" s="0" t="n">
        <v>0</v>
      </c>
      <c r="DJ85" s="0" t="n">
        <v>0</v>
      </c>
      <c r="DK85" s="0" t="n">
        <v>0</v>
      </c>
      <c r="DL85" s="0" t="n">
        <v>0</v>
      </c>
      <c r="DM85" s="0" t="n">
        <v>0</v>
      </c>
      <c r="DN85" s="0" t="n">
        <v>0</v>
      </c>
      <c r="DO85" s="0" t="n">
        <v>0</v>
      </c>
      <c r="DP85" s="0" t="n">
        <v>0</v>
      </c>
      <c r="DQ85" s="0" t="n">
        <v>0</v>
      </c>
      <c r="DR85" s="0" t="n">
        <v>0</v>
      </c>
      <c r="DS85" s="0" t="n">
        <v>0</v>
      </c>
    </row>
    <row r="86" customFormat="false" ht="12.75" hidden="false" customHeight="false" outlineLevel="0" collapsed="false">
      <c r="A86" s="0" t="s">
        <v>21</v>
      </c>
      <c r="B86" s="0" t="s">
        <v>17</v>
      </c>
      <c r="C86" s="0" t="s">
        <v>17</v>
      </c>
      <c r="D86" s="0" t="n">
        <v>500540</v>
      </c>
      <c r="E86" s="0" t="n">
        <v>500538</v>
      </c>
      <c r="F86" s="0" t="s">
        <v>67</v>
      </c>
      <c r="G86" s="0" t="n">
        <v>27047</v>
      </c>
      <c r="H86" s="0" t="s">
        <v>15</v>
      </c>
      <c r="I86" s="0" t="s">
        <v>16</v>
      </c>
      <c r="J86" s="27" t="n">
        <v>36557</v>
      </c>
      <c r="K86" s="27" t="n">
        <v>38717</v>
      </c>
      <c r="L86" s="0" t="n">
        <v>150000</v>
      </c>
      <c r="M86" s="0" t="n">
        <v>0.026</v>
      </c>
      <c r="N86" s="0" t="n">
        <v>0</v>
      </c>
      <c r="O86" s="0" t="n">
        <v>0</v>
      </c>
      <c r="P86" s="0" t="n">
        <v>0</v>
      </c>
      <c r="Q86" s="0" t="n">
        <v>0.026</v>
      </c>
      <c r="R86" s="0" t="n">
        <v>120900</v>
      </c>
      <c r="S86" s="0" t="n">
        <v>150000</v>
      </c>
      <c r="T86" s="0" t="n">
        <v>0.026</v>
      </c>
      <c r="U86" s="0" t="n">
        <v>109200</v>
      </c>
      <c r="V86" s="0" t="n">
        <v>150000</v>
      </c>
      <c r="W86" s="0" t="n">
        <v>0.026</v>
      </c>
      <c r="X86" s="0" t="n">
        <v>120900</v>
      </c>
      <c r="Y86" s="0" t="n">
        <v>150000</v>
      </c>
      <c r="Z86" s="0" t="n">
        <v>0.026</v>
      </c>
      <c r="AA86" s="0" t="n">
        <v>117000</v>
      </c>
      <c r="AB86" s="0" t="n">
        <v>150000</v>
      </c>
      <c r="AC86" s="0" t="n">
        <v>0.026</v>
      </c>
      <c r="AD86" s="0" t="n">
        <v>120900</v>
      </c>
      <c r="AE86" s="0" t="n">
        <v>150000</v>
      </c>
      <c r="AF86" s="0" t="n">
        <v>0.026</v>
      </c>
      <c r="AG86" s="0" t="n">
        <v>117000</v>
      </c>
      <c r="AH86" s="0" t="n">
        <v>150000</v>
      </c>
      <c r="AI86" s="0" t="n">
        <v>0.026</v>
      </c>
      <c r="AJ86" s="0" t="n">
        <v>120900</v>
      </c>
      <c r="AK86" s="0" t="n">
        <v>150000</v>
      </c>
      <c r="AL86" s="0" t="n">
        <v>0.026</v>
      </c>
      <c r="AM86" s="0" t="n">
        <v>120900</v>
      </c>
      <c r="AN86" s="0" t="n">
        <v>150000</v>
      </c>
      <c r="AO86" s="0" t="n">
        <v>0.026</v>
      </c>
      <c r="AP86" s="0" t="n">
        <v>117000</v>
      </c>
      <c r="AQ86" s="0" t="n">
        <v>150000</v>
      </c>
      <c r="AR86" s="0" t="n">
        <v>0.026</v>
      </c>
      <c r="AS86" s="0" t="n">
        <v>120900</v>
      </c>
      <c r="AT86" s="0" t="n">
        <v>150000</v>
      </c>
      <c r="AU86" s="0" t="n">
        <v>0.026</v>
      </c>
      <c r="AV86" s="0" t="n">
        <v>117000</v>
      </c>
      <c r="AW86" s="0" t="n">
        <v>150000</v>
      </c>
      <c r="AX86" s="0" t="n">
        <v>0.026</v>
      </c>
      <c r="AY86" s="0" t="n">
        <v>120900</v>
      </c>
      <c r="AZ86" s="0" t="n">
        <v>0</v>
      </c>
      <c r="BA86" s="0" t="n">
        <v>0</v>
      </c>
      <c r="BB86" s="0" t="n">
        <v>0</v>
      </c>
      <c r="BC86" s="0" t="n">
        <v>0</v>
      </c>
      <c r="BD86" s="0" t="n">
        <v>0</v>
      </c>
      <c r="BE86" s="0" t="n">
        <v>0</v>
      </c>
      <c r="BF86" s="0" t="n">
        <v>0</v>
      </c>
      <c r="BG86" s="0" t="n">
        <v>0</v>
      </c>
      <c r="BH86" s="0" t="n">
        <v>0</v>
      </c>
      <c r="BI86" s="0" t="n">
        <v>0</v>
      </c>
      <c r="BJ86" s="0" t="n">
        <v>0</v>
      </c>
      <c r="BK86" s="0" t="n">
        <v>0</v>
      </c>
      <c r="BL86" s="0" t="n">
        <v>0</v>
      </c>
      <c r="BM86" s="0" t="n">
        <v>0</v>
      </c>
      <c r="BN86" s="0" t="n">
        <v>0</v>
      </c>
      <c r="BO86" s="0" t="n">
        <v>0</v>
      </c>
      <c r="BP86" s="0" t="n">
        <v>0</v>
      </c>
      <c r="BQ86" s="0" t="n">
        <v>0</v>
      </c>
      <c r="BR86" s="0" t="n">
        <v>0</v>
      </c>
      <c r="BS86" s="0" t="n">
        <v>0</v>
      </c>
      <c r="BT86" s="0" t="n">
        <v>0</v>
      </c>
      <c r="BU86" s="0" t="n">
        <v>0</v>
      </c>
      <c r="BV86" s="0" t="n">
        <v>0</v>
      </c>
      <c r="BW86" s="0" t="n">
        <v>0</v>
      </c>
      <c r="BX86" s="0" t="n">
        <v>0</v>
      </c>
      <c r="BY86" s="0" t="n">
        <v>0</v>
      </c>
      <c r="BZ86" s="0" t="n">
        <v>0</v>
      </c>
      <c r="CA86" s="0" t="n">
        <v>0</v>
      </c>
      <c r="CB86" s="0" t="n">
        <v>0</v>
      </c>
      <c r="CC86" s="0" t="n">
        <v>0</v>
      </c>
      <c r="CD86" s="0" t="n">
        <v>0</v>
      </c>
      <c r="CE86" s="0" t="n">
        <v>0</v>
      </c>
      <c r="CF86" s="0" t="n">
        <v>0</v>
      </c>
      <c r="CG86" s="0" t="n">
        <v>0</v>
      </c>
      <c r="CH86" s="0" t="n">
        <v>0</v>
      </c>
      <c r="CI86" s="0" t="n">
        <v>0</v>
      </c>
      <c r="CJ86" s="0" t="n">
        <v>0</v>
      </c>
      <c r="CK86" s="0" t="n">
        <v>0</v>
      </c>
      <c r="CL86" s="0" t="n">
        <v>0</v>
      </c>
      <c r="CM86" s="0" t="n">
        <v>0</v>
      </c>
      <c r="CN86" s="0" t="n">
        <v>0</v>
      </c>
      <c r="CO86" s="0" t="n">
        <v>0</v>
      </c>
      <c r="CP86" s="0" t="n">
        <v>0</v>
      </c>
      <c r="CQ86" s="0" t="n">
        <v>0</v>
      </c>
      <c r="CR86" s="0" t="n">
        <v>0</v>
      </c>
      <c r="CS86" s="0" t="n">
        <v>0</v>
      </c>
      <c r="CT86" s="0" t="n">
        <v>0</v>
      </c>
      <c r="CU86" s="0" t="n">
        <v>0</v>
      </c>
      <c r="CV86" s="0" t="n">
        <v>0</v>
      </c>
      <c r="CW86" s="0" t="n">
        <v>0</v>
      </c>
      <c r="CX86" s="0" t="n">
        <v>0</v>
      </c>
      <c r="CY86" s="0" t="n">
        <v>0</v>
      </c>
      <c r="CZ86" s="0" t="n">
        <v>0</v>
      </c>
      <c r="DA86" s="0" t="n">
        <v>0</v>
      </c>
      <c r="DB86" s="0" t="n">
        <v>0</v>
      </c>
      <c r="DC86" s="0" t="n">
        <v>0</v>
      </c>
      <c r="DD86" s="0" t="n">
        <v>0</v>
      </c>
      <c r="DE86" s="0" t="n">
        <v>0</v>
      </c>
      <c r="DF86" s="0" t="n">
        <v>0</v>
      </c>
      <c r="DG86" s="0" t="n">
        <v>0</v>
      </c>
      <c r="DH86" s="0" t="n">
        <v>0</v>
      </c>
      <c r="DI86" s="0" t="n">
        <v>0</v>
      </c>
      <c r="DJ86" s="0" t="n">
        <v>0</v>
      </c>
      <c r="DK86" s="0" t="n">
        <v>0</v>
      </c>
      <c r="DL86" s="0" t="n">
        <v>0</v>
      </c>
      <c r="DM86" s="0" t="n">
        <v>0</v>
      </c>
      <c r="DN86" s="0" t="n">
        <v>0</v>
      </c>
      <c r="DO86" s="0" t="n">
        <v>0</v>
      </c>
      <c r="DP86" s="0" t="n">
        <v>0</v>
      </c>
      <c r="DQ86" s="0" t="n">
        <v>0</v>
      </c>
      <c r="DR86" s="0" t="n">
        <v>0</v>
      </c>
      <c r="DS86" s="0" t="n">
        <v>0</v>
      </c>
    </row>
    <row r="87" customFormat="false" ht="12.75" hidden="false" customHeight="false" outlineLevel="0" collapsed="false">
      <c r="A87" s="0" t="s">
        <v>21</v>
      </c>
      <c r="B87" s="0" t="s">
        <v>17</v>
      </c>
      <c r="C87" s="0" t="s">
        <v>17</v>
      </c>
      <c r="D87" s="0" t="n">
        <v>500540</v>
      </c>
      <c r="E87" s="0" t="n">
        <v>500538</v>
      </c>
      <c r="F87" s="0" t="s">
        <v>68</v>
      </c>
      <c r="G87" s="0" t="n">
        <v>27344</v>
      </c>
      <c r="H87" s="0" t="s">
        <v>15</v>
      </c>
      <c r="I87" s="0" t="s">
        <v>16</v>
      </c>
      <c r="J87" s="27" t="n">
        <v>36892</v>
      </c>
      <c r="K87" s="27" t="n">
        <v>37621</v>
      </c>
      <c r="L87" s="0" t="n">
        <v>13500</v>
      </c>
      <c r="M87" s="0" t="n">
        <v>0.045</v>
      </c>
      <c r="N87" s="0" t="n">
        <v>0</v>
      </c>
      <c r="O87" s="0" t="n">
        <v>0</v>
      </c>
      <c r="P87" s="0" t="n">
        <v>0</v>
      </c>
      <c r="Q87" s="0" t="n">
        <v>0.045</v>
      </c>
      <c r="R87" s="0" t="n">
        <v>18832.5</v>
      </c>
      <c r="S87" s="0" t="n">
        <v>13500</v>
      </c>
      <c r="T87" s="0" t="n">
        <v>0.045</v>
      </c>
      <c r="U87" s="0" t="n">
        <v>17010</v>
      </c>
      <c r="V87" s="0" t="n">
        <v>13500</v>
      </c>
      <c r="W87" s="0" t="n">
        <v>0.045</v>
      </c>
      <c r="X87" s="0" t="n">
        <v>18832.5</v>
      </c>
      <c r="Y87" s="0" t="n">
        <v>13500</v>
      </c>
      <c r="Z87" s="0" t="n">
        <v>0.045</v>
      </c>
      <c r="AA87" s="0" t="n">
        <v>18225</v>
      </c>
      <c r="AB87" s="0" t="n">
        <v>13500</v>
      </c>
      <c r="AC87" s="0" t="n">
        <v>0.045</v>
      </c>
      <c r="AD87" s="0" t="n">
        <v>18832.5</v>
      </c>
      <c r="AE87" s="0" t="n">
        <v>13500</v>
      </c>
      <c r="AF87" s="0" t="n">
        <v>0.045</v>
      </c>
      <c r="AG87" s="0" t="n">
        <v>18225</v>
      </c>
      <c r="AH87" s="0" t="n">
        <v>13500</v>
      </c>
      <c r="AI87" s="0" t="n">
        <v>0.045</v>
      </c>
      <c r="AJ87" s="0" t="n">
        <v>18832.5</v>
      </c>
      <c r="AK87" s="0" t="n">
        <v>13500</v>
      </c>
      <c r="AL87" s="0" t="n">
        <v>0.045</v>
      </c>
      <c r="AM87" s="0" t="n">
        <v>18832.5</v>
      </c>
      <c r="AN87" s="0" t="n">
        <v>13500</v>
      </c>
      <c r="AO87" s="0" t="n">
        <v>0.045</v>
      </c>
      <c r="AP87" s="0" t="n">
        <v>18225</v>
      </c>
      <c r="AQ87" s="0" t="n">
        <v>13500</v>
      </c>
      <c r="AR87" s="0" t="n">
        <v>0.045</v>
      </c>
      <c r="AS87" s="0" t="n">
        <v>18832.5</v>
      </c>
      <c r="AT87" s="0" t="n">
        <v>13500</v>
      </c>
      <c r="AU87" s="0" t="n">
        <v>0.045</v>
      </c>
      <c r="AV87" s="0" t="n">
        <v>18225</v>
      </c>
      <c r="AW87" s="0" t="n">
        <v>13500</v>
      </c>
      <c r="AX87" s="0" t="n">
        <v>0.045</v>
      </c>
      <c r="AY87" s="0" t="n">
        <v>18832.5</v>
      </c>
      <c r="AZ87" s="0" t="n">
        <v>0</v>
      </c>
      <c r="BA87" s="0" t="n">
        <v>0</v>
      </c>
      <c r="BB87" s="0" t="n">
        <v>0</v>
      </c>
      <c r="BC87" s="0" t="n">
        <v>0</v>
      </c>
      <c r="BD87" s="0" t="n">
        <v>0</v>
      </c>
      <c r="BE87" s="0" t="n">
        <v>0</v>
      </c>
      <c r="BF87" s="0" t="n">
        <v>0</v>
      </c>
      <c r="BG87" s="0" t="n">
        <v>0</v>
      </c>
      <c r="BH87" s="0" t="n">
        <v>0</v>
      </c>
      <c r="BI87" s="0" t="n">
        <v>0</v>
      </c>
      <c r="BJ87" s="0" t="n">
        <v>0</v>
      </c>
      <c r="BK87" s="0" t="n">
        <v>0</v>
      </c>
      <c r="BL87" s="0" t="n">
        <v>0</v>
      </c>
      <c r="BM87" s="0" t="n">
        <v>0</v>
      </c>
      <c r="BN87" s="0" t="n">
        <v>0</v>
      </c>
      <c r="BO87" s="0" t="n">
        <v>0</v>
      </c>
      <c r="BP87" s="0" t="n">
        <v>0</v>
      </c>
      <c r="BQ87" s="0" t="n">
        <v>0</v>
      </c>
      <c r="BR87" s="0" t="n">
        <v>0</v>
      </c>
      <c r="BS87" s="0" t="n">
        <v>0</v>
      </c>
      <c r="BT87" s="0" t="n">
        <v>0</v>
      </c>
      <c r="BU87" s="0" t="n">
        <v>0</v>
      </c>
      <c r="BV87" s="0" t="n">
        <v>0</v>
      </c>
      <c r="BW87" s="0" t="n">
        <v>0</v>
      </c>
      <c r="BX87" s="0" t="n">
        <v>0</v>
      </c>
      <c r="BY87" s="0" t="n">
        <v>0</v>
      </c>
      <c r="BZ87" s="0" t="n">
        <v>0</v>
      </c>
      <c r="CA87" s="0" t="n">
        <v>0</v>
      </c>
      <c r="CB87" s="0" t="n">
        <v>0</v>
      </c>
      <c r="CC87" s="0" t="n">
        <v>0</v>
      </c>
      <c r="CD87" s="0" t="n">
        <v>0</v>
      </c>
      <c r="CE87" s="0" t="n">
        <v>0</v>
      </c>
      <c r="CF87" s="0" t="n">
        <v>0</v>
      </c>
      <c r="CG87" s="0" t="n">
        <v>0</v>
      </c>
      <c r="CH87" s="0" t="n">
        <v>0</v>
      </c>
      <c r="CI87" s="0" t="n">
        <v>0</v>
      </c>
      <c r="CJ87" s="0" t="n">
        <v>0</v>
      </c>
      <c r="CK87" s="0" t="n">
        <v>0</v>
      </c>
      <c r="CL87" s="0" t="n">
        <v>0</v>
      </c>
      <c r="CM87" s="0" t="n">
        <v>0</v>
      </c>
      <c r="CN87" s="0" t="n">
        <v>0</v>
      </c>
      <c r="CO87" s="0" t="n">
        <v>0</v>
      </c>
      <c r="CP87" s="0" t="n">
        <v>0</v>
      </c>
      <c r="CQ87" s="0" t="n">
        <v>0</v>
      </c>
      <c r="CR87" s="0" t="n">
        <v>0</v>
      </c>
      <c r="CS87" s="0" t="n">
        <v>0</v>
      </c>
      <c r="CT87" s="0" t="n">
        <v>0</v>
      </c>
      <c r="CU87" s="0" t="n">
        <v>0</v>
      </c>
      <c r="CV87" s="0" t="n">
        <v>0</v>
      </c>
      <c r="CW87" s="0" t="n">
        <v>0</v>
      </c>
      <c r="CX87" s="0" t="n">
        <v>0</v>
      </c>
      <c r="CY87" s="0" t="n">
        <v>0</v>
      </c>
      <c r="CZ87" s="0" t="n">
        <v>0</v>
      </c>
      <c r="DA87" s="0" t="n">
        <v>0</v>
      </c>
      <c r="DB87" s="0" t="n">
        <v>0</v>
      </c>
      <c r="DC87" s="0" t="n">
        <v>0</v>
      </c>
      <c r="DD87" s="0" t="n">
        <v>0</v>
      </c>
      <c r="DE87" s="0" t="n">
        <v>0</v>
      </c>
      <c r="DF87" s="0" t="n">
        <v>0</v>
      </c>
      <c r="DG87" s="0" t="n">
        <v>0</v>
      </c>
      <c r="DH87" s="0" t="n">
        <v>0</v>
      </c>
      <c r="DI87" s="0" t="n">
        <v>0</v>
      </c>
      <c r="DJ87" s="0" t="n">
        <v>0</v>
      </c>
      <c r="DK87" s="0" t="n">
        <v>0</v>
      </c>
      <c r="DL87" s="0" t="n">
        <v>0</v>
      </c>
      <c r="DM87" s="0" t="n">
        <v>0</v>
      </c>
      <c r="DN87" s="0" t="n">
        <v>0</v>
      </c>
      <c r="DO87" s="0" t="n">
        <v>0</v>
      </c>
      <c r="DP87" s="0" t="n">
        <v>0</v>
      </c>
      <c r="DQ87" s="0" t="n">
        <v>0</v>
      </c>
      <c r="DR87" s="0" t="n">
        <v>0</v>
      </c>
      <c r="DS87" s="0" t="n">
        <v>0</v>
      </c>
    </row>
    <row r="88" customFormat="false" ht="12.75" hidden="false" customHeight="false" outlineLevel="0" collapsed="false">
      <c r="A88" s="0" t="s">
        <v>21</v>
      </c>
      <c r="B88" s="0" t="s">
        <v>17</v>
      </c>
      <c r="C88" s="0" t="s">
        <v>17</v>
      </c>
      <c r="D88" s="0" t="n">
        <v>500540</v>
      </c>
      <c r="E88" s="0" t="n">
        <v>500543</v>
      </c>
      <c r="F88" s="0" t="s">
        <v>51</v>
      </c>
      <c r="G88" s="0" t="n">
        <v>27460</v>
      </c>
      <c r="H88" s="0" t="s">
        <v>15</v>
      </c>
      <c r="I88" s="0" t="s">
        <v>16</v>
      </c>
      <c r="J88" s="27" t="n">
        <v>37257</v>
      </c>
      <c r="K88" s="27" t="n">
        <v>37986</v>
      </c>
      <c r="L88" s="0" t="n">
        <v>55000</v>
      </c>
      <c r="M88" s="0" t="n">
        <v>0.102</v>
      </c>
      <c r="N88" s="0" t="n">
        <v>0</v>
      </c>
      <c r="O88" s="0" t="n">
        <v>0</v>
      </c>
      <c r="P88" s="0" t="n">
        <v>0</v>
      </c>
      <c r="Q88" s="0" t="n">
        <v>0.102</v>
      </c>
      <c r="R88" s="0" t="n">
        <v>173910</v>
      </c>
      <c r="S88" s="0" t="n">
        <v>55000</v>
      </c>
      <c r="T88" s="0" t="n">
        <v>0.102</v>
      </c>
      <c r="U88" s="0" t="n">
        <v>157080</v>
      </c>
      <c r="V88" s="0" t="n">
        <v>55000</v>
      </c>
      <c r="W88" s="0" t="n">
        <v>0.102</v>
      </c>
      <c r="X88" s="0" t="n">
        <v>173910</v>
      </c>
      <c r="Y88" s="0" t="n">
        <v>55000</v>
      </c>
      <c r="Z88" s="0" t="n">
        <v>0.102</v>
      </c>
      <c r="AA88" s="0" t="n">
        <v>168300</v>
      </c>
      <c r="AB88" s="0" t="n">
        <v>55000</v>
      </c>
      <c r="AC88" s="0" t="n">
        <v>0.102</v>
      </c>
      <c r="AD88" s="0" t="n">
        <v>173910</v>
      </c>
      <c r="AE88" s="0" t="n">
        <v>55000</v>
      </c>
      <c r="AF88" s="0" t="n">
        <v>0.102</v>
      </c>
      <c r="AG88" s="0" t="n">
        <v>168300</v>
      </c>
      <c r="AH88" s="0" t="n">
        <v>55000</v>
      </c>
      <c r="AI88" s="0" t="n">
        <v>0.102</v>
      </c>
      <c r="AJ88" s="0" t="n">
        <v>173910</v>
      </c>
      <c r="AK88" s="0" t="n">
        <v>55000</v>
      </c>
      <c r="AL88" s="0" t="n">
        <v>0.102</v>
      </c>
      <c r="AM88" s="0" t="n">
        <v>173910</v>
      </c>
      <c r="AN88" s="0" t="n">
        <v>55000</v>
      </c>
      <c r="AO88" s="0" t="n">
        <v>0.102</v>
      </c>
      <c r="AP88" s="0" t="n">
        <v>168300</v>
      </c>
      <c r="AQ88" s="0" t="n">
        <v>55000</v>
      </c>
      <c r="AR88" s="0" t="n">
        <v>0.102</v>
      </c>
      <c r="AS88" s="0" t="n">
        <v>173910</v>
      </c>
      <c r="AT88" s="0" t="n">
        <v>55000</v>
      </c>
      <c r="AU88" s="0" t="n">
        <v>0.102</v>
      </c>
      <c r="AV88" s="0" t="n">
        <v>168300</v>
      </c>
      <c r="AW88" s="0" t="n">
        <v>55000</v>
      </c>
      <c r="AX88" s="0" t="n">
        <v>0.102</v>
      </c>
      <c r="AY88" s="0" t="n">
        <v>173910</v>
      </c>
      <c r="AZ88" s="0" t="n">
        <v>0</v>
      </c>
      <c r="BA88" s="0" t="n">
        <v>0</v>
      </c>
      <c r="BB88" s="0" t="n">
        <v>0</v>
      </c>
      <c r="BC88" s="0" t="n">
        <v>0</v>
      </c>
      <c r="BD88" s="0" t="n">
        <v>0</v>
      </c>
      <c r="BE88" s="0" t="n">
        <v>0</v>
      </c>
      <c r="BF88" s="0" t="n">
        <v>0</v>
      </c>
      <c r="BG88" s="0" t="n">
        <v>0</v>
      </c>
      <c r="BH88" s="0" t="n">
        <v>0</v>
      </c>
      <c r="BI88" s="0" t="n">
        <v>0</v>
      </c>
      <c r="BJ88" s="0" t="n">
        <v>0</v>
      </c>
      <c r="BK88" s="0" t="n">
        <v>0</v>
      </c>
      <c r="BL88" s="0" t="n">
        <v>0</v>
      </c>
      <c r="BM88" s="0" t="n">
        <v>0</v>
      </c>
      <c r="BN88" s="0" t="n">
        <v>0</v>
      </c>
      <c r="BO88" s="0" t="n">
        <v>0</v>
      </c>
      <c r="BP88" s="0" t="n">
        <v>0</v>
      </c>
      <c r="BQ88" s="0" t="n">
        <v>0</v>
      </c>
      <c r="BR88" s="0" t="n">
        <v>0</v>
      </c>
      <c r="BS88" s="0" t="n">
        <v>0</v>
      </c>
      <c r="BT88" s="0" t="n">
        <v>0</v>
      </c>
      <c r="BU88" s="0" t="n">
        <v>0</v>
      </c>
      <c r="BV88" s="0" t="n">
        <v>0</v>
      </c>
      <c r="BW88" s="0" t="n">
        <v>0</v>
      </c>
      <c r="BX88" s="0" t="n">
        <v>0</v>
      </c>
      <c r="BY88" s="0" t="n">
        <v>0</v>
      </c>
      <c r="BZ88" s="0" t="n">
        <v>0</v>
      </c>
      <c r="CA88" s="0" t="n">
        <v>0</v>
      </c>
      <c r="CB88" s="0" t="n">
        <v>0</v>
      </c>
      <c r="CC88" s="0" t="n">
        <v>0</v>
      </c>
      <c r="CD88" s="0" t="n">
        <v>0</v>
      </c>
      <c r="CE88" s="0" t="n">
        <v>0</v>
      </c>
      <c r="CF88" s="0" t="n">
        <v>0</v>
      </c>
      <c r="CG88" s="0" t="n">
        <v>0</v>
      </c>
      <c r="CH88" s="0" t="n">
        <v>0</v>
      </c>
      <c r="CI88" s="0" t="n">
        <v>0</v>
      </c>
      <c r="CJ88" s="0" t="n">
        <v>0</v>
      </c>
      <c r="CK88" s="0" t="n">
        <v>0</v>
      </c>
      <c r="CL88" s="0" t="n">
        <v>0</v>
      </c>
      <c r="CM88" s="0" t="n">
        <v>0</v>
      </c>
      <c r="CN88" s="0" t="n">
        <v>0</v>
      </c>
      <c r="CO88" s="0" t="n">
        <v>0</v>
      </c>
      <c r="CP88" s="0" t="n">
        <v>0</v>
      </c>
      <c r="CQ88" s="0" t="n">
        <v>0</v>
      </c>
      <c r="CR88" s="0" t="n">
        <v>0</v>
      </c>
      <c r="CS88" s="0" t="n">
        <v>0</v>
      </c>
      <c r="CT88" s="0" t="n">
        <v>0</v>
      </c>
      <c r="CU88" s="0" t="n">
        <v>0</v>
      </c>
      <c r="CV88" s="0" t="n">
        <v>0</v>
      </c>
      <c r="CW88" s="0" t="n">
        <v>0</v>
      </c>
      <c r="CX88" s="0" t="n">
        <v>0</v>
      </c>
      <c r="CY88" s="0" t="n">
        <v>0</v>
      </c>
      <c r="CZ88" s="0" t="n">
        <v>0</v>
      </c>
      <c r="DA88" s="0" t="n">
        <v>0</v>
      </c>
      <c r="DB88" s="0" t="n">
        <v>0</v>
      </c>
      <c r="DC88" s="0" t="n">
        <v>0</v>
      </c>
      <c r="DD88" s="0" t="n">
        <v>0</v>
      </c>
      <c r="DE88" s="0" t="n">
        <v>0</v>
      </c>
      <c r="DF88" s="0" t="n">
        <v>0</v>
      </c>
      <c r="DG88" s="0" t="n">
        <v>0</v>
      </c>
      <c r="DH88" s="0" t="n">
        <v>0</v>
      </c>
      <c r="DI88" s="0" t="n">
        <v>0</v>
      </c>
      <c r="DJ88" s="0" t="n">
        <v>0</v>
      </c>
      <c r="DK88" s="0" t="n">
        <v>0</v>
      </c>
      <c r="DL88" s="0" t="n">
        <v>0</v>
      </c>
      <c r="DM88" s="0" t="n">
        <v>0</v>
      </c>
      <c r="DN88" s="0" t="n">
        <v>0</v>
      </c>
      <c r="DO88" s="0" t="n">
        <v>0</v>
      </c>
      <c r="DP88" s="0" t="n">
        <v>0</v>
      </c>
      <c r="DQ88" s="0" t="n">
        <v>0</v>
      </c>
      <c r="DR88" s="0" t="n">
        <v>0</v>
      </c>
      <c r="DS88" s="0" t="n">
        <v>0</v>
      </c>
    </row>
    <row r="89" customFormat="false" ht="12.75" hidden="false" customHeight="false" outlineLevel="0" collapsed="false">
      <c r="A89" s="0" t="s">
        <v>60</v>
      </c>
      <c r="G89" s="4" t="s">
        <v>35</v>
      </c>
      <c r="H89" s="4" t="s">
        <v>15</v>
      </c>
      <c r="L89" s="4" t="n">
        <f aca="false">SUM(L83:L88)</f>
        <v>311000</v>
      </c>
      <c r="R89" s="4" t="n">
        <f aca="false">SUM(R83:R88)</f>
        <v>501502.5</v>
      </c>
      <c r="S89" s="4" t="n">
        <f aca="false">SUM(S83:S88)</f>
        <v>311000</v>
      </c>
      <c r="U89" s="4" t="n">
        <f aca="false">SUM(U83:U88)</f>
        <v>452970</v>
      </c>
      <c r="V89" s="4" t="n">
        <f aca="false">SUM(V83:V88)</f>
        <v>311000</v>
      </c>
      <c r="X89" s="4" t="n">
        <f aca="false">SUM(X83:X88)</f>
        <v>501502.5</v>
      </c>
      <c r="Y89" s="4" t="n">
        <f aca="false">SUM(Y83:Y88)</f>
        <v>311000</v>
      </c>
      <c r="AA89" s="4" t="n">
        <f aca="false">SUM(AA83:AA88)</f>
        <v>485325</v>
      </c>
      <c r="AB89" s="4" t="n">
        <f aca="false">SUM(AB83:AB88)</f>
        <v>311000</v>
      </c>
      <c r="AD89" s="4" t="n">
        <f aca="false">SUM(AD83:AD88)</f>
        <v>501502.5</v>
      </c>
      <c r="AE89" s="4" t="n">
        <f aca="false">SUM(AE83:AE88)</f>
        <v>311000</v>
      </c>
      <c r="AG89" s="4" t="n">
        <f aca="false">SUM(AG83:AG88)</f>
        <v>485325</v>
      </c>
      <c r="AH89" s="4" t="n">
        <f aca="false">SUM(AH83:AH88)</f>
        <v>311000</v>
      </c>
      <c r="AJ89" s="4" t="n">
        <f aca="false">SUM(AJ83:AJ88)</f>
        <v>501502.5</v>
      </c>
      <c r="AK89" s="4" t="n">
        <f aca="false">SUM(AK83:AK88)</f>
        <v>311000</v>
      </c>
      <c r="AM89" s="4" t="n">
        <f aca="false">SUM(AM83:AM88)</f>
        <v>501502.5</v>
      </c>
      <c r="AN89" s="4" t="n">
        <f aca="false">SUM(AN83:AN88)</f>
        <v>311000</v>
      </c>
      <c r="AP89" s="4" t="n">
        <f aca="false">SUM(AP83:AP88)</f>
        <v>485325</v>
      </c>
      <c r="AQ89" s="4" t="n">
        <f aca="false">SUM(AQ83:AQ88)</f>
        <v>311000</v>
      </c>
      <c r="AS89" s="4" t="n">
        <f aca="false">SUM(AS83:AS88)</f>
        <v>501502.5</v>
      </c>
      <c r="AT89" s="4" t="n">
        <f aca="false">SUM(AT83:AT88)</f>
        <v>311000</v>
      </c>
      <c r="AV89" s="4" t="n">
        <f aca="false">SUM(AV83:AV88)</f>
        <v>485325</v>
      </c>
      <c r="AW89" s="4" t="n">
        <f aca="false">SUM(AW83:AW88)</f>
        <v>311000</v>
      </c>
      <c r="AY89" s="4" t="n">
        <f aca="false">SUM(AY83:AY88)</f>
        <v>501502.5</v>
      </c>
      <c r="AZ89" s="4" t="n">
        <f aca="false">SUM(AZ83:AZ88)</f>
        <v>0</v>
      </c>
      <c r="BB89" s="4" t="n">
        <f aca="false">SUM(BB83:BB88)</f>
        <v>0</v>
      </c>
      <c r="BC89" s="4" t="n">
        <f aca="false">SUM(BC83:BC88)</f>
        <v>0</v>
      </c>
      <c r="BE89" s="4" t="n">
        <f aca="false">SUM(BE83:BE88)</f>
        <v>0</v>
      </c>
      <c r="BF89" s="4" t="n">
        <f aca="false">SUM(BF83:BF88)</f>
        <v>0</v>
      </c>
      <c r="BH89" s="4" t="n">
        <f aca="false">SUM(BH83:BH88)</f>
        <v>0</v>
      </c>
      <c r="BI89" s="4" t="n">
        <f aca="false">SUM(BI83:BI88)</f>
        <v>0</v>
      </c>
      <c r="BK89" s="4" t="n">
        <f aca="false">SUM(BK83:BK88)</f>
        <v>0</v>
      </c>
      <c r="BL89" s="4" t="n">
        <f aca="false">SUM(BL83:BL88)</f>
        <v>0</v>
      </c>
      <c r="BN89" s="4" t="n">
        <f aca="false">SUM(BN83:BN88)</f>
        <v>0</v>
      </c>
      <c r="BO89" s="4" t="n">
        <f aca="false">SUM(BO83:BO88)</f>
        <v>0</v>
      </c>
      <c r="BQ89" s="4" t="n">
        <f aca="false">SUM(BQ83:BQ88)</f>
        <v>0</v>
      </c>
      <c r="BR89" s="4" t="n">
        <f aca="false">SUM(BR83:BR88)</f>
        <v>0</v>
      </c>
      <c r="BT89" s="4" t="n">
        <f aca="false">SUM(BT83:BT88)</f>
        <v>0</v>
      </c>
      <c r="BU89" s="4" t="n">
        <f aca="false">SUM(BU83:BU88)</f>
        <v>0</v>
      </c>
      <c r="BW89" s="4" t="n">
        <f aca="false">SUM(BW83:BW88)</f>
        <v>0</v>
      </c>
      <c r="BX89" s="4" t="n">
        <f aca="false">SUM(BX83:BX88)</f>
        <v>0</v>
      </c>
      <c r="BZ89" s="4" t="n">
        <f aca="false">SUM(BZ83:BZ88)</f>
        <v>0</v>
      </c>
      <c r="CA89" s="4" t="n">
        <f aca="false">SUM(CA83:CA88)</f>
        <v>0</v>
      </c>
      <c r="CC89" s="4" t="n">
        <f aca="false">SUM(CC83:CC88)</f>
        <v>0</v>
      </c>
      <c r="CD89" s="4" t="n">
        <f aca="false">SUM(CD83:CD88)</f>
        <v>0</v>
      </c>
      <c r="CF89" s="4" t="n">
        <f aca="false">SUM(CF83:CF88)</f>
        <v>0</v>
      </c>
      <c r="CG89" s="4" t="n">
        <f aca="false">SUM(CG83:CG88)</f>
        <v>0</v>
      </c>
      <c r="CI89" s="4" t="n">
        <f aca="false">SUM(CI83:CI88)</f>
        <v>0</v>
      </c>
      <c r="CJ89" s="4" t="n">
        <f aca="false">SUM(CJ83:CJ88)</f>
        <v>0</v>
      </c>
      <c r="CL89" s="4" t="n">
        <f aca="false">SUM(CL83:CL88)</f>
        <v>0</v>
      </c>
      <c r="CM89" s="4" t="n">
        <f aca="false">SUM(CM83:CM88)</f>
        <v>0</v>
      </c>
      <c r="CO89" s="4" t="n">
        <f aca="false">SUM(CO83:CO88)</f>
        <v>0</v>
      </c>
      <c r="CP89" s="4" t="n">
        <f aca="false">SUM(CP83:CP88)</f>
        <v>0</v>
      </c>
      <c r="CR89" s="4" t="n">
        <f aca="false">SUM(CR83:CR88)</f>
        <v>0</v>
      </c>
      <c r="CS89" s="4" t="n">
        <f aca="false">SUM(CS83:CS88)</f>
        <v>0</v>
      </c>
      <c r="CU89" s="4" t="n">
        <f aca="false">SUM(CU83:CU88)</f>
        <v>0</v>
      </c>
      <c r="CV89" s="4" t="n">
        <f aca="false">SUM(CV83:CV88)</f>
        <v>0</v>
      </c>
      <c r="CX89" s="4" t="n">
        <f aca="false">SUM(CX83:CX88)</f>
        <v>0</v>
      </c>
      <c r="CY89" s="4" t="n">
        <f aca="false">SUM(CY83:CY88)</f>
        <v>0</v>
      </c>
      <c r="DA89" s="4" t="n">
        <f aca="false">SUM(DA83:DA88)</f>
        <v>0</v>
      </c>
      <c r="DB89" s="4" t="n">
        <f aca="false">SUM(DB83:DB88)</f>
        <v>0</v>
      </c>
      <c r="DD89" s="4" t="n">
        <f aca="false">SUM(DD83:DD88)</f>
        <v>0</v>
      </c>
      <c r="DE89" s="4" t="n">
        <f aca="false">SUM(DE83:DE88)</f>
        <v>0</v>
      </c>
      <c r="DG89" s="4" t="n">
        <f aca="false">SUM(DG83:DG88)</f>
        <v>0</v>
      </c>
      <c r="DH89" s="4" t="n">
        <f aca="false">SUM(DH83:DH88)</f>
        <v>0</v>
      </c>
      <c r="DJ89" s="4" t="n">
        <f aca="false">SUM(DJ83:DJ88)</f>
        <v>0</v>
      </c>
      <c r="DK89" s="4" t="n">
        <f aca="false">SUM(DK83:DK88)</f>
        <v>0</v>
      </c>
      <c r="DM89" s="4" t="n">
        <f aca="false">SUM(DM83:DM88)</f>
        <v>0</v>
      </c>
      <c r="DN89" s="4" t="n">
        <f aca="false">SUM(DN83:DN88)</f>
        <v>0</v>
      </c>
      <c r="DP89" s="4" t="n">
        <f aca="false">SUM(DP83:DP88)</f>
        <v>0</v>
      </c>
      <c r="DQ89" s="4" t="n">
        <f aca="false">SUM(DQ83:DQ88)</f>
        <v>0</v>
      </c>
      <c r="DS89" s="4" t="n">
        <f aca="false">SUM(DS83:DS88)</f>
        <v>0</v>
      </c>
    </row>
    <row r="90" customFormat="false" ht="12.75" hidden="false" customHeight="false" outlineLevel="0" collapsed="false">
      <c r="A90" s="4" t="s">
        <v>69</v>
      </c>
      <c r="G90" s="4"/>
      <c r="H90" s="4"/>
      <c r="L90" s="4" t="n">
        <f aca="false">SUM(0+L89)</f>
        <v>311000</v>
      </c>
      <c r="R90" s="4" t="n">
        <f aca="false">SUM(0+R89)</f>
        <v>501502.5</v>
      </c>
      <c r="S90" s="4" t="n">
        <f aca="false">SUM(0+S89)</f>
        <v>311000</v>
      </c>
      <c r="U90" s="4" t="n">
        <f aca="false">SUM(0+U89)</f>
        <v>452970</v>
      </c>
      <c r="V90" s="4" t="n">
        <f aca="false">SUM(0+V89)</f>
        <v>311000</v>
      </c>
      <c r="X90" s="4" t="n">
        <f aca="false">SUM(0+X89)</f>
        <v>501502.5</v>
      </c>
      <c r="Y90" s="4" t="n">
        <f aca="false">SUM(0+Y89)</f>
        <v>311000</v>
      </c>
      <c r="AA90" s="4" t="n">
        <f aca="false">SUM(0+AA89)</f>
        <v>485325</v>
      </c>
      <c r="AB90" s="4" t="n">
        <f aca="false">SUM(0+AB89)</f>
        <v>311000</v>
      </c>
      <c r="AD90" s="4" t="n">
        <f aca="false">SUM(0+AD89)</f>
        <v>501502.5</v>
      </c>
      <c r="AE90" s="4" t="n">
        <f aca="false">SUM(0+AE89)</f>
        <v>311000</v>
      </c>
      <c r="AG90" s="4" t="n">
        <f aca="false">SUM(0+AG89)</f>
        <v>485325</v>
      </c>
      <c r="AH90" s="4" t="n">
        <f aca="false">SUM(0+AH89)</f>
        <v>311000</v>
      </c>
      <c r="AJ90" s="4" t="n">
        <f aca="false">SUM(0+AJ89)</f>
        <v>501502.5</v>
      </c>
      <c r="AK90" s="4" t="n">
        <f aca="false">SUM(0+AK89)</f>
        <v>311000</v>
      </c>
      <c r="AM90" s="4" t="n">
        <f aca="false">SUM(0+AM89)</f>
        <v>501502.5</v>
      </c>
      <c r="AN90" s="4" t="n">
        <f aca="false">SUM(0+AN89)</f>
        <v>311000</v>
      </c>
      <c r="AP90" s="4" t="n">
        <f aca="false">SUM(0+AP89)</f>
        <v>485325</v>
      </c>
      <c r="AQ90" s="4" t="n">
        <f aca="false">SUM(0+AQ89)</f>
        <v>311000</v>
      </c>
      <c r="AS90" s="4" t="n">
        <f aca="false">SUM(0+AS89)</f>
        <v>501502.5</v>
      </c>
      <c r="AT90" s="4" t="n">
        <f aca="false">SUM(0+AT89)</f>
        <v>311000</v>
      </c>
      <c r="AV90" s="4" t="n">
        <f aca="false">SUM(0+AV89)</f>
        <v>485325</v>
      </c>
      <c r="AW90" s="4" t="n">
        <f aca="false">SUM(0+AW89)</f>
        <v>311000</v>
      </c>
      <c r="AY90" s="4" t="n">
        <f aca="false">SUM(0+AY89)</f>
        <v>501502.5</v>
      </c>
      <c r="AZ90" s="4" t="n">
        <f aca="false">SUM(0+AZ89)</f>
        <v>0</v>
      </c>
      <c r="BB90" s="4" t="n">
        <f aca="false">SUM(0+BB89)</f>
        <v>0</v>
      </c>
      <c r="BC90" s="4" t="n">
        <f aca="false">SUM(0+BC89)</f>
        <v>0</v>
      </c>
      <c r="BE90" s="4" t="n">
        <f aca="false">SUM(0+BE89)</f>
        <v>0</v>
      </c>
      <c r="BF90" s="4" t="n">
        <f aca="false">SUM(0+BF89)</f>
        <v>0</v>
      </c>
      <c r="BH90" s="4" t="n">
        <f aca="false">SUM(0+BH89)</f>
        <v>0</v>
      </c>
      <c r="BI90" s="4" t="n">
        <f aca="false">SUM(0+BI89)</f>
        <v>0</v>
      </c>
      <c r="BK90" s="4" t="n">
        <f aca="false">SUM(0+BK89)</f>
        <v>0</v>
      </c>
      <c r="BL90" s="4" t="n">
        <f aca="false">SUM(0+BL89)</f>
        <v>0</v>
      </c>
      <c r="BN90" s="4" t="n">
        <f aca="false">SUM(0+BN89)</f>
        <v>0</v>
      </c>
      <c r="BO90" s="4" t="n">
        <f aca="false">SUM(0+BO89)</f>
        <v>0</v>
      </c>
      <c r="BQ90" s="4" t="n">
        <f aca="false">SUM(0+BQ89)</f>
        <v>0</v>
      </c>
      <c r="BR90" s="4" t="n">
        <f aca="false">SUM(0+BR89)</f>
        <v>0</v>
      </c>
      <c r="BT90" s="4" t="n">
        <f aca="false">SUM(0+BT89)</f>
        <v>0</v>
      </c>
      <c r="BU90" s="4" t="n">
        <f aca="false">SUM(0+BU89)</f>
        <v>0</v>
      </c>
      <c r="BW90" s="4" t="n">
        <f aca="false">SUM(0+BW89)</f>
        <v>0</v>
      </c>
      <c r="BX90" s="4" t="n">
        <f aca="false">SUM(0+BX89)</f>
        <v>0</v>
      </c>
      <c r="BZ90" s="4" t="n">
        <f aca="false">SUM(0+BZ89)</f>
        <v>0</v>
      </c>
      <c r="CA90" s="4" t="n">
        <f aca="false">SUM(0+CA89)</f>
        <v>0</v>
      </c>
      <c r="CC90" s="4" t="n">
        <f aca="false">SUM(0+CC89)</f>
        <v>0</v>
      </c>
      <c r="CD90" s="4" t="n">
        <f aca="false">SUM(0+CD89)</f>
        <v>0</v>
      </c>
      <c r="CF90" s="4" t="n">
        <f aca="false">SUM(0+CF89)</f>
        <v>0</v>
      </c>
      <c r="CG90" s="4" t="n">
        <f aca="false">SUM(0+CG89)</f>
        <v>0</v>
      </c>
      <c r="CI90" s="4" t="n">
        <f aca="false">SUM(0+CI89)</f>
        <v>0</v>
      </c>
      <c r="CJ90" s="4" t="n">
        <f aca="false">SUM(0+CJ89)</f>
        <v>0</v>
      </c>
      <c r="CL90" s="4" t="n">
        <f aca="false">SUM(0+CL89)</f>
        <v>0</v>
      </c>
      <c r="CM90" s="4" t="n">
        <f aca="false">SUM(0+CM89)</f>
        <v>0</v>
      </c>
      <c r="CO90" s="4" t="n">
        <f aca="false">SUM(0+CO89)</f>
        <v>0</v>
      </c>
      <c r="CP90" s="4" t="n">
        <f aca="false">SUM(0+CP89)</f>
        <v>0</v>
      </c>
      <c r="CR90" s="4" t="n">
        <f aca="false">SUM(0+CR89)</f>
        <v>0</v>
      </c>
      <c r="CS90" s="4" t="n">
        <f aca="false">SUM(0+CS89)</f>
        <v>0</v>
      </c>
      <c r="CU90" s="4" t="n">
        <f aca="false">SUM(0+CU89)</f>
        <v>0</v>
      </c>
      <c r="CV90" s="4" t="n">
        <f aca="false">SUM(0+CV89)</f>
        <v>0</v>
      </c>
      <c r="CX90" s="4" t="n">
        <f aca="false">SUM(0+CX89)</f>
        <v>0</v>
      </c>
      <c r="CY90" s="4" t="n">
        <f aca="false">SUM(0+CY89)</f>
        <v>0</v>
      </c>
      <c r="DA90" s="4" t="n">
        <f aca="false">SUM(0+DA89)</f>
        <v>0</v>
      </c>
      <c r="DB90" s="4" t="n">
        <f aca="false">SUM(0+DB89)</f>
        <v>0</v>
      </c>
      <c r="DD90" s="4" t="n">
        <f aca="false">SUM(0+DD89)</f>
        <v>0</v>
      </c>
      <c r="DE90" s="4" t="n">
        <f aca="false">SUM(0+DE89)</f>
        <v>0</v>
      </c>
      <c r="DG90" s="4" t="n">
        <f aca="false">SUM(0+DG89)</f>
        <v>0</v>
      </c>
      <c r="DH90" s="4" t="n">
        <f aca="false">SUM(0+DH89)</f>
        <v>0</v>
      </c>
      <c r="DJ90" s="4" t="n">
        <f aca="false">SUM(0+DJ89)</f>
        <v>0</v>
      </c>
      <c r="DK90" s="4" t="n">
        <f aca="false">SUM(0+DK89)</f>
        <v>0</v>
      </c>
      <c r="DM90" s="4" t="n">
        <f aca="false">SUM(0+DM89)</f>
        <v>0</v>
      </c>
      <c r="DN90" s="4" t="n">
        <f aca="false">SUM(0+DN89)</f>
        <v>0</v>
      </c>
      <c r="DP90" s="4" t="n">
        <f aca="false">SUM(0+DP89)</f>
        <v>0</v>
      </c>
      <c r="DQ90" s="4" t="n">
        <f aca="false">SUM(0+DQ89)</f>
        <v>0</v>
      </c>
      <c r="DS90" s="4" t="n">
        <f aca="false">SUM(0+DS89)</f>
        <v>0</v>
      </c>
    </row>
    <row r="91" customFormat="false" ht="12.75" hidden="false" customHeight="false" outlineLevel="0" collapsed="false">
      <c r="A91" s="0" t="s">
        <v>23</v>
      </c>
      <c r="B91" s="0" t="s">
        <v>17</v>
      </c>
      <c r="C91" s="0" t="s">
        <v>17</v>
      </c>
      <c r="D91" s="0" t="n">
        <v>500545</v>
      </c>
      <c r="E91" s="0" t="n">
        <v>500535</v>
      </c>
      <c r="F91" s="0" t="s">
        <v>53</v>
      </c>
      <c r="G91" s="0" t="n">
        <v>24924</v>
      </c>
      <c r="H91" s="0" t="s">
        <v>15</v>
      </c>
      <c r="I91" s="0" t="s">
        <v>16</v>
      </c>
      <c r="J91" s="27" t="n">
        <v>35309</v>
      </c>
      <c r="K91" s="27" t="n">
        <v>38017</v>
      </c>
      <c r="L91" s="0" t="n">
        <v>25000</v>
      </c>
      <c r="M91" s="0" t="n">
        <v>0.06</v>
      </c>
      <c r="N91" s="0" t="n">
        <v>0</v>
      </c>
      <c r="O91" s="0" t="n">
        <v>0</v>
      </c>
      <c r="P91" s="0" t="n">
        <v>0</v>
      </c>
      <c r="Q91" s="0" t="n">
        <v>0.06</v>
      </c>
      <c r="R91" s="0" t="n">
        <v>46500</v>
      </c>
      <c r="S91" s="0" t="n">
        <v>25000</v>
      </c>
      <c r="T91" s="0" t="n">
        <v>0.06</v>
      </c>
      <c r="U91" s="0" t="n">
        <v>42000</v>
      </c>
      <c r="V91" s="0" t="n">
        <v>25000</v>
      </c>
      <c r="W91" s="0" t="n">
        <v>0.06</v>
      </c>
      <c r="X91" s="0" t="n">
        <v>46500</v>
      </c>
      <c r="Y91" s="0" t="n">
        <v>25000</v>
      </c>
      <c r="Z91" s="0" t="n">
        <v>0.06</v>
      </c>
      <c r="AA91" s="0" t="n">
        <v>45000</v>
      </c>
      <c r="AB91" s="0" t="n">
        <v>25000</v>
      </c>
      <c r="AC91" s="0" t="n">
        <v>0.06</v>
      </c>
      <c r="AD91" s="0" t="n">
        <v>46500</v>
      </c>
      <c r="AE91" s="0" t="n">
        <v>25000</v>
      </c>
      <c r="AF91" s="0" t="n">
        <v>0.06</v>
      </c>
      <c r="AG91" s="0" t="n">
        <v>45000</v>
      </c>
      <c r="AH91" s="0" t="n">
        <v>25000</v>
      </c>
      <c r="AI91" s="0" t="n">
        <v>0.06</v>
      </c>
      <c r="AJ91" s="0" t="n">
        <v>46500</v>
      </c>
      <c r="AK91" s="0" t="n">
        <v>25000</v>
      </c>
      <c r="AL91" s="0" t="n">
        <v>0.06</v>
      </c>
      <c r="AM91" s="0" t="n">
        <v>46500</v>
      </c>
      <c r="AN91" s="0" t="n">
        <v>25000</v>
      </c>
      <c r="AO91" s="0" t="n">
        <v>0.06</v>
      </c>
      <c r="AP91" s="0" t="n">
        <v>45000</v>
      </c>
      <c r="AQ91" s="0" t="n">
        <v>25000</v>
      </c>
      <c r="AR91" s="0" t="n">
        <v>0.06</v>
      </c>
      <c r="AS91" s="0" t="n">
        <v>46500</v>
      </c>
      <c r="AT91" s="0" t="n">
        <v>25000</v>
      </c>
      <c r="AU91" s="0" t="n">
        <v>0.06</v>
      </c>
      <c r="AV91" s="0" t="n">
        <v>45000</v>
      </c>
      <c r="AW91" s="0" t="n">
        <v>25000</v>
      </c>
      <c r="AX91" s="0" t="n">
        <v>0.06</v>
      </c>
      <c r="AY91" s="0" t="n">
        <v>46500</v>
      </c>
      <c r="AZ91" s="0" t="n">
        <v>0</v>
      </c>
      <c r="BA91" s="0" t="n">
        <v>0</v>
      </c>
      <c r="BB91" s="0" t="n">
        <v>0</v>
      </c>
      <c r="BC91" s="0" t="n">
        <v>0</v>
      </c>
      <c r="BD91" s="0" t="n">
        <v>0</v>
      </c>
      <c r="BE91" s="0" t="n">
        <v>0</v>
      </c>
      <c r="BF91" s="0" t="n">
        <v>0</v>
      </c>
      <c r="BG91" s="0" t="n">
        <v>0</v>
      </c>
      <c r="BH91" s="0" t="n">
        <v>0</v>
      </c>
      <c r="BI91" s="0" t="n">
        <v>0</v>
      </c>
      <c r="BJ91" s="0" t="n">
        <v>0</v>
      </c>
      <c r="BK91" s="0" t="n">
        <v>0</v>
      </c>
      <c r="BL91" s="0" t="n">
        <v>0</v>
      </c>
      <c r="BM91" s="0" t="n">
        <v>0</v>
      </c>
      <c r="BN91" s="0" t="n">
        <v>0</v>
      </c>
      <c r="BO91" s="0" t="n">
        <v>0</v>
      </c>
      <c r="BP91" s="0" t="n">
        <v>0</v>
      </c>
      <c r="BQ91" s="0" t="n">
        <v>0</v>
      </c>
      <c r="BR91" s="0" t="n">
        <v>0</v>
      </c>
      <c r="BS91" s="0" t="n">
        <v>0</v>
      </c>
      <c r="BT91" s="0" t="n">
        <v>0</v>
      </c>
      <c r="BU91" s="0" t="n">
        <v>0</v>
      </c>
      <c r="BV91" s="0" t="n">
        <v>0</v>
      </c>
      <c r="BW91" s="0" t="n">
        <v>0</v>
      </c>
      <c r="BX91" s="0" t="n">
        <v>0</v>
      </c>
      <c r="BY91" s="0" t="n">
        <v>0</v>
      </c>
      <c r="BZ91" s="0" t="n">
        <v>0</v>
      </c>
      <c r="CA91" s="0" t="n">
        <v>0</v>
      </c>
      <c r="CB91" s="0" t="n">
        <v>0</v>
      </c>
      <c r="CC91" s="0" t="n">
        <v>0</v>
      </c>
      <c r="CD91" s="0" t="n">
        <v>0</v>
      </c>
      <c r="CE91" s="0" t="n">
        <v>0</v>
      </c>
      <c r="CF91" s="0" t="n">
        <v>0</v>
      </c>
      <c r="CG91" s="0" t="n">
        <v>0</v>
      </c>
      <c r="CH91" s="0" t="n">
        <v>0</v>
      </c>
      <c r="CI91" s="0" t="n">
        <v>0</v>
      </c>
      <c r="CJ91" s="0" t="n">
        <v>0</v>
      </c>
      <c r="CK91" s="0" t="n">
        <v>0</v>
      </c>
      <c r="CL91" s="0" t="n">
        <v>0</v>
      </c>
      <c r="CM91" s="0" t="n">
        <v>0</v>
      </c>
      <c r="CN91" s="0" t="n">
        <v>0</v>
      </c>
      <c r="CO91" s="0" t="n">
        <v>0</v>
      </c>
      <c r="CP91" s="0" t="n">
        <v>0</v>
      </c>
      <c r="CQ91" s="0" t="n">
        <v>0</v>
      </c>
      <c r="CR91" s="0" t="n">
        <v>0</v>
      </c>
      <c r="CS91" s="0" t="n">
        <v>0</v>
      </c>
      <c r="CT91" s="0" t="n">
        <v>0</v>
      </c>
      <c r="CU91" s="0" t="n">
        <v>0</v>
      </c>
      <c r="CV91" s="0" t="n">
        <v>0</v>
      </c>
      <c r="CW91" s="0" t="n">
        <v>0</v>
      </c>
      <c r="CX91" s="0" t="n">
        <v>0</v>
      </c>
      <c r="CY91" s="0" t="n">
        <v>0</v>
      </c>
      <c r="CZ91" s="0" t="n">
        <v>0</v>
      </c>
      <c r="DA91" s="0" t="n">
        <v>0</v>
      </c>
      <c r="DB91" s="0" t="n">
        <v>0</v>
      </c>
      <c r="DC91" s="0" t="n">
        <v>0</v>
      </c>
      <c r="DD91" s="0" t="n">
        <v>0</v>
      </c>
      <c r="DE91" s="0" t="n">
        <v>0</v>
      </c>
      <c r="DF91" s="0" t="n">
        <v>0</v>
      </c>
      <c r="DG91" s="0" t="n">
        <v>0</v>
      </c>
      <c r="DH91" s="0" t="n">
        <v>0</v>
      </c>
      <c r="DI91" s="0" t="n">
        <v>0</v>
      </c>
      <c r="DJ91" s="0" t="n">
        <v>0</v>
      </c>
      <c r="DK91" s="0" t="n">
        <v>0</v>
      </c>
      <c r="DL91" s="0" t="n">
        <v>0</v>
      </c>
      <c r="DM91" s="0" t="n">
        <v>0</v>
      </c>
      <c r="DN91" s="0" t="n">
        <v>0</v>
      </c>
      <c r="DO91" s="0" t="n">
        <v>0</v>
      </c>
      <c r="DP91" s="0" t="n">
        <v>0</v>
      </c>
      <c r="DQ91" s="0" t="n">
        <v>0</v>
      </c>
      <c r="DR91" s="0" t="n">
        <v>0</v>
      </c>
      <c r="DS91" s="0" t="n">
        <v>0</v>
      </c>
    </row>
    <row r="92" customFormat="false" ht="12.75" hidden="false" customHeight="false" outlineLevel="0" collapsed="false">
      <c r="A92" s="0" t="s">
        <v>23</v>
      </c>
      <c r="B92" s="0" t="s">
        <v>17</v>
      </c>
      <c r="C92" s="0" t="s">
        <v>17</v>
      </c>
      <c r="D92" s="0" t="n">
        <v>500545</v>
      </c>
      <c r="E92" s="0" t="n">
        <v>500535</v>
      </c>
      <c r="F92" s="0" t="s">
        <v>65</v>
      </c>
      <c r="G92" s="0" t="n">
        <v>24925</v>
      </c>
      <c r="H92" s="0" t="s">
        <v>15</v>
      </c>
      <c r="I92" s="0" t="s">
        <v>16</v>
      </c>
      <c r="J92" s="27" t="n">
        <v>35309</v>
      </c>
      <c r="K92" s="27" t="n">
        <v>38017</v>
      </c>
      <c r="L92" s="0" t="n">
        <v>50000</v>
      </c>
      <c r="M92" s="0" t="n">
        <v>0.06</v>
      </c>
      <c r="N92" s="0" t="n">
        <v>0</v>
      </c>
      <c r="O92" s="0" t="n">
        <v>0</v>
      </c>
      <c r="P92" s="0" t="n">
        <v>0</v>
      </c>
      <c r="Q92" s="0" t="n">
        <v>0.06</v>
      </c>
      <c r="R92" s="0" t="n">
        <v>93000</v>
      </c>
      <c r="S92" s="0" t="n">
        <v>50000</v>
      </c>
      <c r="T92" s="0" t="n">
        <v>0.06</v>
      </c>
      <c r="U92" s="0" t="n">
        <v>84000</v>
      </c>
      <c r="V92" s="0" t="n">
        <v>50000</v>
      </c>
      <c r="W92" s="0" t="n">
        <v>0.06</v>
      </c>
      <c r="X92" s="0" t="n">
        <v>93000</v>
      </c>
      <c r="Y92" s="0" t="n">
        <v>50000</v>
      </c>
      <c r="Z92" s="0" t="n">
        <v>0.06</v>
      </c>
      <c r="AA92" s="0" t="n">
        <v>90000</v>
      </c>
      <c r="AB92" s="0" t="n">
        <v>50000</v>
      </c>
      <c r="AC92" s="0" t="n">
        <v>0.06</v>
      </c>
      <c r="AD92" s="0" t="n">
        <v>93000</v>
      </c>
      <c r="AE92" s="0" t="n">
        <v>50000</v>
      </c>
      <c r="AF92" s="0" t="n">
        <v>0.06</v>
      </c>
      <c r="AG92" s="0" t="n">
        <v>90000</v>
      </c>
      <c r="AH92" s="0" t="n">
        <v>50000</v>
      </c>
      <c r="AI92" s="0" t="n">
        <v>0.06</v>
      </c>
      <c r="AJ92" s="0" t="n">
        <v>93000</v>
      </c>
      <c r="AK92" s="0" t="n">
        <v>50000</v>
      </c>
      <c r="AL92" s="0" t="n">
        <v>0.06</v>
      </c>
      <c r="AM92" s="0" t="n">
        <v>93000</v>
      </c>
      <c r="AN92" s="0" t="n">
        <v>50000</v>
      </c>
      <c r="AO92" s="0" t="n">
        <v>0.06</v>
      </c>
      <c r="AP92" s="0" t="n">
        <v>90000</v>
      </c>
      <c r="AQ92" s="0" t="n">
        <v>50000</v>
      </c>
      <c r="AR92" s="0" t="n">
        <v>0.06</v>
      </c>
      <c r="AS92" s="0" t="n">
        <v>93000</v>
      </c>
      <c r="AT92" s="0" t="n">
        <v>50000</v>
      </c>
      <c r="AU92" s="0" t="n">
        <v>0.06</v>
      </c>
      <c r="AV92" s="0" t="n">
        <v>90000</v>
      </c>
      <c r="AW92" s="0" t="n">
        <v>50000</v>
      </c>
      <c r="AX92" s="0" t="n">
        <v>0.06</v>
      </c>
      <c r="AY92" s="0" t="n">
        <v>93000</v>
      </c>
      <c r="AZ92" s="0" t="n">
        <v>0</v>
      </c>
      <c r="BA92" s="0" t="n">
        <v>0</v>
      </c>
      <c r="BB92" s="0" t="n">
        <v>0</v>
      </c>
      <c r="BC92" s="0" t="n">
        <v>0</v>
      </c>
      <c r="BD92" s="0" t="n">
        <v>0</v>
      </c>
      <c r="BE92" s="0" t="n">
        <v>0</v>
      </c>
      <c r="BF92" s="0" t="n">
        <v>0</v>
      </c>
      <c r="BG92" s="0" t="n">
        <v>0</v>
      </c>
      <c r="BH92" s="0" t="n">
        <v>0</v>
      </c>
      <c r="BI92" s="0" t="n">
        <v>0</v>
      </c>
      <c r="BJ92" s="0" t="n">
        <v>0</v>
      </c>
      <c r="BK92" s="0" t="n">
        <v>0</v>
      </c>
      <c r="BL92" s="0" t="n">
        <v>0</v>
      </c>
      <c r="BM92" s="0" t="n">
        <v>0</v>
      </c>
      <c r="BN92" s="0" t="n">
        <v>0</v>
      </c>
      <c r="BO92" s="0" t="n">
        <v>0</v>
      </c>
      <c r="BP92" s="0" t="n">
        <v>0</v>
      </c>
      <c r="BQ92" s="0" t="n">
        <v>0</v>
      </c>
      <c r="BR92" s="0" t="n">
        <v>0</v>
      </c>
      <c r="BS92" s="0" t="n">
        <v>0</v>
      </c>
      <c r="BT92" s="0" t="n">
        <v>0</v>
      </c>
      <c r="BU92" s="0" t="n">
        <v>0</v>
      </c>
      <c r="BV92" s="0" t="n">
        <v>0</v>
      </c>
      <c r="BW92" s="0" t="n">
        <v>0</v>
      </c>
      <c r="BX92" s="0" t="n">
        <v>0</v>
      </c>
      <c r="BY92" s="0" t="n">
        <v>0</v>
      </c>
      <c r="BZ92" s="0" t="n">
        <v>0</v>
      </c>
      <c r="CA92" s="0" t="n">
        <v>0</v>
      </c>
      <c r="CB92" s="0" t="n">
        <v>0</v>
      </c>
      <c r="CC92" s="0" t="n">
        <v>0</v>
      </c>
      <c r="CD92" s="0" t="n">
        <v>0</v>
      </c>
      <c r="CE92" s="0" t="n">
        <v>0</v>
      </c>
      <c r="CF92" s="0" t="n">
        <v>0</v>
      </c>
      <c r="CG92" s="0" t="n">
        <v>0</v>
      </c>
      <c r="CH92" s="0" t="n">
        <v>0</v>
      </c>
      <c r="CI92" s="0" t="n">
        <v>0</v>
      </c>
      <c r="CJ92" s="0" t="n">
        <v>0</v>
      </c>
      <c r="CK92" s="0" t="n">
        <v>0</v>
      </c>
      <c r="CL92" s="0" t="n">
        <v>0</v>
      </c>
      <c r="CM92" s="0" t="n">
        <v>0</v>
      </c>
      <c r="CN92" s="0" t="n">
        <v>0</v>
      </c>
      <c r="CO92" s="0" t="n">
        <v>0</v>
      </c>
      <c r="CP92" s="0" t="n">
        <v>0</v>
      </c>
      <c r="CQ92" s="0" t="n">
        <v>0</v>
      </c>
      <c r="CR92" s="0" t="n">
        <v>0</v>
      </c>
      <c r="CS92" s="0" t="n">
        <v>0</v>
      </c>
      <c r="CT92" s="0" t="n">
        <v>0</v>
      </c>
      <c r="CU92" s="0" t="n">
        <v>0</v>
      </c>
      <c r="CV92" s="0" t="n">
        <v>0</v>
      </c>
      <c r="CW92" s="0" t="n">
        <v>0</v>
      </c>
      <c r="CX92" s="0" t="n">
        <v>0</v>
      </c>
      <c r="CY92" s="0" t="n">
        <v>0</v>
      </c>
      <c r="CZ92" s="0" t="n">
        <v>0</v>
      </c>
      <c r="DA92" s="0" t="n">
        <v>0</v>
      </c>
      <c r="DB92" s="0" t="n">
        <v>0</v>
      </c>
      <c r="DC92" s="0" t="n">
        <v>0</v>
      </c>
      <c r="DD92" s="0" t="n">
        <v>0</v>
      </c>
      <c r="DE92" s="0" t="n">
        <v>0</v>
      </c>
      <c r="DF92" s="0" t="n">
        <v>0</v>
      </c>
      <c r="DG92" s="0" t="n">
        <v>0</v>
      </c>
      <c r="DH92" s="0" t="n">
        <v>0</v>
      </c>
      <c r="DI92" s="0" t="n">
        <v>0</v>
      </c>
      <c r="DJ92" s="0" t="n">
        <v>0</v>
      </c>
      <c r="DK92" s="0" t="n">
        <v>0</v>
      </c>
      <c r="DL92" s="0" t="n">
        <v>0</v>
      </c>
      <c r="DM92" s="0" t="n">
        <v>0</v>
      </c>
      <c r="DN92" s="0" t="n">
        <v>0</v>
      </c>
      <c r="DO92" s="0" t="n">
        <v>0</v>
      </c>
      <c r="DP92" s="0" t="n">
        <v>0</v>
      </c>
      <c r="DQ92" s="0" t="n">
        <v>0</v>
      </c>
      <c r="DR92" s="0" t="n">
        <v>0</v>
      </c>
      <c r="DS92" s="0" t="n">
        <v>0</v>
      </c>
    </row>
    <row r="93" customFormat="false" ht="12.75" hidden="false" customHeight="false" outlineLevel="0" collapsed="false">
      <c r="A93" s="0" t="s">
        <v>23</v>
      </c>
      <c r="B93" s="0" t="s">
        <v>17</v>
      </c>
      <c r="C93" s="0" t="s">
        <v>17</v>
      </c>
      <c r="D93" s="0" t="n">
        <v>500545</v>
      </c>
      <c r="E93" s="0" t="n">
        <v>500535</v>
      </c>
      <c r="F93" s="0" t="s">
        <v>70</v>
      </c>
      <c r="G93" s="0" t="n">
        <v>25397</v>
      </c>
      <c r="H93" s="0" t="s">
        <v>15</v>
      </c>
      <c r="I93" s="0" t="s">
        <v>16</v>
      </c>
      <c r="J93" s="27" t="n">
        <v>35886</v>
      </c>
      <c r="K93" s="27" t="n">
        <v>37711</v>
      </c>
      <c r="L93" s="0" t="n">
        <v>10000</v>
      </c>
      <c r="M93" s="0" t="n">
        <v>0.03</v>
      </c>
      <c r="N93" s="0" t="n">
        <v>0</v>
      </c>
      <c r="O93" s="0" t="n">
        <v>0</v>
      </c>
      <c r="P93" s="0" t="n">
        <v>0</v>
      </c>
      <c r="Q93" s="0" t="n">
        <v>0.03</v>
      </c>
      <c r="R93" s="0" t="n">
        <v>9300</v>
      </c>
      <c r="S93" s="0" t="n">
        <v>10000</v>
      </c>
      <c r="T93" s="0" t="n">
        <v>0.03</v>
      </c>
      <c r="U93" s="0" t="n">
        <v>8400</v>
      </c>
      <c r="V93" s="0" t="n">
        <v>10000</v>
      </c>
      <c r="W93" s="0" t="n">
        <v>0.03</v>
      </c>
      <c r="X93" s="0" t="n">
        <v>9300</v>
      </c>
      <c r="Y93" s="0" t="n">
        <v>10000</v>
      </c>
      <c r="Z93" s="0" t="n">
        <v>0.03</v>
      </c>
      <c r="AA93" s="0" t="n">
        <v>9000</v>
      </c>
      <c r="AB93" s="0" t="n">
        <v>10000</v>
      </c>
      <c r="AC93" s="0" t="n">
        <v>0.03</v>
      </c>
      <c r="AD93" s="0" t="n">
        <v>9300</v>
      </c>
      <c r="AE93" s="0" t="n">
        <v>10000</v>
      </c>
      <c r="AF93" s="0" t="n">
        <v>0.03</v>
      </c>
      <c r="AG93" s="0" t="n">
        <v>9000</v>
      </c>
      <c r="AH93" s="0" t="n">
        <v>10000</v>
      </c>
      <c r="AI93" s="0" t="n">
        <v>0.03</v>
      </c>
      <c r="AJ93" s="0" t="n">
        <v>9300</v>
      </c>
      <c r="AK93" s="0" t="n">
        <v>10000</v>
      </c>
      <c r="AL93" s="0" t="n">
        <v>0.03</v>
      </c>
      <c r="AM93" s="0" t="n">
        <v>9300</v>
      </c>
      <c r="AN93" s="0" t="n">
        <v>10000</v>
      </c>
      <c r="AO93" s="0" t="n">
        <v>0.03</v>
      </c>
      <c r="AP93" s="0" t="n">
        <v>9000</v>
      </c>
      <c r="AQ93" s="0" t="n">
        <v>10000</v>
      </c>
      <c r="AR93" s="0" t="n">
        <v>0.03</v>
      </c>
      <c r="AS93" s="0" t="n">
        <v>9300</v>
      </c>
      <c r="AT93" s="0" t="n">
        <v>10000</v>
      </c>
      <c r="AU93" s="0" t="n">
        <v>0.03</v>
      </c>
      <c r="AV93" s="0" t="n">
        <v>9000</v>
      </c>
      <c r="AW93" s="0" t="n">
        <v>10000</v>
      </c>
      <c r="AX93" s="0" t="n">
        <v>0.03</v>
      </c>
      <c r="AY93" s="0" t="n">
        <v>9300</v>
      </c>
      <c r="AZ93" s="0" t="n">
        <v>0</v>
      </c>
      <c r="BA93" s="0" t="n">
        <v>0</v>
      </c>
      <c r="BB93" s="0" t="n">
        <v>0</v>
      </c>
      <c r="BC93" s="0" t="n">
        <v>0</v>
      </c>
      <c r="BD93" s="0" t="n">
        <v>0</v>
      </c>
      <c r="BE93" s="0" t="n">
        <v>0</v>
      </c>
      <c r="BF93" s="0" t="n">
        <v>0</v>
      </c>
      <c r="BG93" s="0" t="n">
        <v>0</v>
      </c>
      <c r="BH93" s="0" t="n">
        <v>0</v>
      </c>
      <c r="BI93" s="0" t="n">
        <v>0</v>
      </c>
      <c r="BJ93" s="0" t="n">
        <v>0</v>
      </c>
      <c r="BK93" s="0" t="n">
        <v>0</v>
      </c>
      <c r="BL93" s="0" t="n">
        <v>0</v>
      </c>
      <c r="BM93" s="0" t="n">
        <v>0</v>
      </c>
      <c r="BN93" s="0" t="n">
        <v>0</v>
      </c>
      <c r="BO93" s="0" t="n">
        <v>0</v>
      </c>
      <c r="BP93" s="0" t="n">
        <v>0</v>
      </c>
      <c r="BQ93" s="0" t="n">
        <v>0</v>
      </c>
      <c r="BR93" s="0" t="n">
        <v>0</v>
      </c>
      <c r="BS93" s="0" t="n">
        <v>0</v>
      </c>
      <c r="BT93" s="0" t="n">
        <v>0</v>
      </c>
      <c r="BU93" s="0" t="n">
        <v>0</v>
      </c>
      <c r="BV93" s="0" t="n">
        <v>0</v>
      </c>
      <c r="BW93" s="0" t="n">
        <v>0</v>
      </c>
      <c r="BX93" s="0" t="n">
        <v>0</v>
      </c>
      <c r="BY93" s="0" t="n">
        <v>0</v>
      </c>
      <c r="BZ93" s="0" t="n">
        <v>0</v>
      </c>
      <c r="CA93" s="0" t="n">
        <v>0</v>
      </c>
      <c r="CB93" s="0" t="n">
        <v>0</v>
      </c>
      <c r="CC93" s="0" t="n">
        <v>0</v>
      </c>
      <c r="CD93" s="0" t="n">
        <v>0</v>
      </c>
      <c r="CE93" s="0" t="n">
        <v>0</v>
      </c>
      <c r="CF93" s="0" t="n">
        <v>0</v>
      </c>
      <c r="CG93" s="0" t="n">
        <v>0</v>
      </c>
      <c r="CH93" s="0" t="n">
        <v>0</v>
      </c>
      <c r="CI93" s="0" t="n">
        <v>0</v>
      </c>
      <c r="CJ93" s="0" t="n">
        <v>0</v>
      </c>
      <c r="CK93" s="0" t="n">
        <v>0</v>
      </c>
      <c r="CL93" s="0" t="n">
        <v>0</v>
      </c>
      <c r="CM93" s="0" t="n">
        <v>0</v>
      </c>
      <c r="CN93" s="0" t="n">
        <v>0</v>
      </c>
      <c r="CO93" s="0" t="n">
        <v>0</v>
      </c>
      <c r="CP93" s="0" t="n">
        <v>0</v>
      </c>
      <c r="CQ93" s="0" t="n">
        <v>0</v>
      </c>
      <c r="CR93" s="0" t="n">
        <v>0</v>
      </c>
      <c r="CS93" s="0" t="n">
        <v>0</v>
      </c>
      <c r="CT93" s="0" t="n">
        <v>0</v>
      </c>
      <c r="CU93" s="0" t="n">
        <v>0</v>
      </c>
      <c r="CV93" s="0" t="n">
        <v>0</v>
      </c>
      <c r="CW93" s="0" t="n">
        <v>0</v>
      </c>
      <c r="CX93" s="0" t="n">
        <v>0</v>
      </c>
      <c r="CY93" s="0" t="n">
        <v>0</v>
      </c>
      <c r="CZ93" s="0" t="n">
        <v>0</v>
      </c>
      <c r="DA93" s="0" t="n">
        <v>0</v>
      </c>
      <c r="DB93" s="0" t="n">
        <v>0</v>
      </c>
      <c r="DC93" s="0" t="n">
        <v>0</v>
      </c>
      <c r="DD93" s="0" t="n">
        <v>0</v>
      </c>
      <c r="DE93" s="0" t="n">
        <v>0</v>
      </c>
      <c r="DF93" s="0" t="n">
        <v>0</v>
      </c>
      <c r="DG93" s="0" t="n">
        <v>0</v>
      </c>
      <c r="DH93" s="0" t="n">
        <v>0</v>
      </c>
      <c r="DI93" s="0" t="n">
        <v>0</v>
      </c>
      <c r="DJ93" s="0" t="n">
        <v>0</v>
      </c>
      <c r="DK93" s="0" t="n">
        <v>0</v>
      </c>
      <c r="DL93" s="0" t="n">
        <v>0</v>
      </c>
      <c r="DM93" s="0" t="n">
        <v>0</v>
      </c>
      <c r="DN93" s="0" t="n">
        <v>0</v>
      </c>
      <c r="DO93" s="0" t="n">
        <v>0</v>
      </c>
      <c r="DP93" s="0" t="n">
        <v>0</v>
      </c>
      <c r="DQ93" s="0" t="n">
        <v>0</v>
      </c>
      <c r="DR93" s="0" t="n">
        <v>0</v>
      </c>
      <c r="DS93" s="0" t="n">
        <v>0</v>
      </c>
    </row>
    <row r="94" customFormat="false" ht="12.75" hidden="false" customHeight="false" outlineLevel="0" collapsed="false">
      <c r="A94" s="0" t="s">
        <v>23</v>
      </c>
      <c r="B94" s="0" t="s">
        <v>17</v>
      </c>
      <c r="C94" s="0" t="s">
        <v>17</v>
      </c>
      <c r="D94" s="0" t="n">
        <v>500545</v>
      </c>
      <c r="E94" s="0" t="n">
        <v>500533</v>
      </c>
      <c r="F94" s="0" t="s">
        <v>71</v>
      </c>
      <c r="G94" s="0" t="n">
        <v>26044</v>
      </c>
      <c r="H94" s="0" t="s">
        <v>15</v>
      </c>
      <c r="I94" s="0" t="s">
        <v>16</v>
      </c>
      <c r="J94" s="27" t="n">
        <v>35886</v>
      </c>
      <c r="K94" s="27" t="n">
        <v>37925</v>
      </c>
      <c r="L94" s="0" t="n">
        <v>85000</v>
      </c>
      <c r="M94" s="0" t="n">
        <v>0.03</v>
      </c>
      <c r="N94" s="0" t="n">
        <v>0</v>
      </c>
      <c r="O94" s="0" t="n">
        <v>0</v>
      </c>
      <c r="P94" s="0" t="n">
        <v>0</v>
      </c>
      <c r="Q94" s="0" t="n">
        <v>0.03</v>
      </c>
      <c r="R94" s="0" t="n">
        <v>79050</v>
      </c>
      <c r="S94" s="0" t="n">
        <v>85000</v>
      </c>
      <c r="T94" s="0" t="n">
        <v>0.03</v>
      </c>
      <c r="U94" s="0" t="n">
        <v>71400</v>
      </c>
      <c r="V94" s="0" t="n">
        <v>85000</v>
      </c>
      <c r="W94" s="0" t="n">
        <v>0.03</v>
      </c>
      <c r="X94" s="0" t="n">
        <v>79050</v>
      </c>
      <c r="Y94" s="0" t="n">
        <v>85000</v>
      </c>
      <c r="Z94" s="0" t="n">
        <v>0.03</v>
      </c>
      <c r="AA94" s="0" t="n">
        <v>76500</v>
      </c>
      <c r="AB94" s="0" t="n">
        <v>85000</v>
      </c>
      <c r="AC94" s="0" t="n">
        <v>0.03</v>
      </c>
      <c r="AD94" s="0" t="n">
        <v>79050</v>
      </c>
      <c r="AE94" s="0" t="n">
        <v>85000</v>
      </c>
      <c r="AF94" s="0" t="n">
        <v>0.03</v>
      </c>
      <c r="AG94" s="0" t="n">
        <v>76500</v>
      </c>
      <c r="AH94" s="0" t="n">
        <v>85000</v>
      </c>
      <c r="AI94" s="0" t="n">
        <v>0.03</v>
      </c>
      <c r="AJ94" s="0" t="n">
        <v>79050</v>
      </c>
      <c r="AK94" s="0" t="n">
        <v>85000</v>
      </c>
      <c r="AL94" s="0" t="n">
        <v>0.03</v>
      </c>
      <c r="AM94" s="0" t="n">
        <v>79050</v>
      </c>
      <c r="AN94" s="0" t="n">
        <v>85000</v>
      </c>
      <c r="AO94" s="0" t="n">
        <v>0.03</v>
      </c>
      <c r="AP94" s="0" t="n">
        <v>76500</v>
      </c>
      <c r="AQ94" s="0" t="n">
        <v>85000</v>
      </c>
      <c r="AR94" s="0" t="n">
        <v>0.03</v>
      </c>
      <c r="AS94" s="0" t="n">
        <v>79050</v>
      </c>
      <c r="AT94" s="0" t="n">
        <v>85000</v>
      </c>
      <c r="AU94" s="0" t="n">
        <v>0.03</v>
      </c>
      <c r="AV94" s="0" t="n">
        <v>76500</v>
      </c>
      <c r="AW94" s="0" t="n">
        <v>85000</v>
      </c>
      <c r="AX94" s="0" t="n">
        <v>0.03</v>
      </c>
      <c r="AY94" s="0" t="n">
        <v>79050</v>
      </c>
      <c r="AZ94" s="0" t="n">
        <v>0</v>
      </c>
      <c r="BA94" s="0" t="n">
        <v>0</v>
      </c>
      <c r="BB94" s="0" t="n">
        <v>0</v>
      </c>
      <c r="BC94" s="0" t="n">
        <v>0</v>
      </c>
      <c r="BD94" s="0" t="n">
        <v>0</v>
      </c>
      <c r="BE94" s="0" t="n">
        <v>0</v>
      </c>
      <c r="BF94" s="0" t="n">
        <v>0</v>
      </c>
      <c r="BG94" s="0" t="n">
        <v>0</v>
      </c>
      <c r="BH94" s="0" t="n">
        <v>0</v>
      </c>
      <c r="BI94" s="0" t="n">
        <v>0</v>
      </c>
      <c r="BJ94" s="0" t="n">
        <v>0</v>
      </c>
      <c r="BK94" s="0" t="n">
        <v>0</v>
      </c>
      <c r="BL94" s="0" t="n">
        <v>0</v>
      </c>
      <c r="BM94" s="0" t="n">
        <v>0</v>
      </c>
      <c r="BN94" s="0" t="n">
        <v>0</v>
      </c>
      <c r="BO94" s="0" t="n">
        <v>0</v>
      </c>
      <c r="BP94" s="0" t="n">
        <v>0</v>
      </c>
      <c r="BQ94" s="0" t="n">
        <v>0</v>
      </c>
      <c r="BR94" s="0" t="n">
        <v>0</v>
      </c>
      <c r="BS94" s="0" t="n">
        <v>0</v>
      </c>
      <c r="BT94" s="0" t="n">
        <v>0</v>
      </c>
      <c r="BU94" s="0" t="n">
        <v>0</v>
      </c>
      <c r="BV94" s="0" t="n">
        <v>0</v>
      </c>
      <c r="BW94" s="0" t="n">
        <v>0</v>
      </c>
      <c r="BX94" s="0" t="n">
        <v>0</v>
      </c>
      <c r="BY94" s="0" t="n">
        <v>0</v>
      </c>
      <c r="BZ94" s="0" t="n">
        <v>0</v>
      </c>
      <c r="CA94" s="0" t="n">
        <v>0</v>
      </c>
      <c r="CB94" s="0" t="n">
        <v>0</v>
      </c>
      <c r="CC94" s="0" t="n">
        <v>0</v>
      </c>
      <c r="CD94" s="0" t="n">
        <v>0</v>
      </c>
      <c r="CE94" s="0" t="n">
        <v>0</v>
      </c>
      <c r="CF94" s="0" t="n">
        <v>0</v>
      </c>
      <c r="CG94" s="0" t="n">
        <v>0</v>
      </c>
      <c r="CH94" s="0" t="n">
        <v>0</v>
      </c>
      <c r="CI94" s="0" t="n">
        <v>0</v>
      </c>
      <c r="CJ94" s="0" t="n">
        <v>0</v>
      </c>
      <c r="CK94" s="0" t="n">
        <v>0</v>
      </c>
      <c r="CL94" s="0" t="n">
        <v>0</v>
      </c>
      <c r="CM94" s="0" t="n">
        <v>0</v>
      </c>
      <c r="CN94" s="0" t="n">
        <v>0</v>
      </c>
      <c r="CO94" s="0" t="n">
        <v>0</v>
      </c>
      <c r="CP94" s="0" t="n">
        <v>0</v>
      </c>
      <c r="CQ94" s="0" t="n">
        <v>0</v>
      </c>
      <c r="CR94" s="0" t="n">
        <v>0</v>
      </c>
      <c r="CS94" s="0" t="n">
        <v>0</v>
      </c>
      <c r="CT94" s="0" t="n">
        <v>0</v>
      </c>
      <c r="CU94" s="0" t="n">
        <v>0</v>
      </c>
      <c r="CV94" s="0" t="n">
        <v>0</v>
      </c>
      <c r="CW94" s="0" t="n">
        <v>0</v>
      </c>
      <c r="CX94" s="0" t="n">
        <v>0</v>
      </c>
      <c r="CY94" s="0" t="n">
        <v>0</v>
      </c>
      <c r="CZ94" s="0" t="n">
        <v>0</v>
      </c>
      <c r="DA94" s="0" t="n">
        <v>0</v>
      </c>
      <c r="DB94" s="0" t="n">
        <v>0</v>
      </c>
      <c r="DC94" s="0" t="n">
        <v>0</v>
      </c>
      <c r="DD94" s="0" t="n">
        <v>0</v>
      </c>
      <c r="DE94" s="0" t="n">
        <v>0</v>
      </c>
      <c r="DF94" s="0" t="n">
        <v>0</v>
      </c>
      <c r="DG94" s="0" t="n">
        <v>0</v>
      </c>
      <c r="DH94" s="0" t="n">
        <v>0</v>
      </c>
      <c r="DI94" s="0" t="n">
        <v>0</v>
      </c>
      <c r="DJ94" s="0" t="n">
        <v>0</v>
      </c>
      <c r="DK94" s="0" t="n">
        <v>0</v>
      </c>
      <c r="DL94" s="0" t="n">
        <v>0</v>
      </c>
      <c r="DM94" s="0" t="n">
        <v>0</v>
      </c>
      <c r="DN94" s="0" t="n">
        <v>0</v>
      </c>
      <c r="DO94" s="0" t="n">
        <v>0</v>
      </c>
      <c r="DP94" s="0" t="n">
        <v>0</v>
      </c>
      <c r="DQ94" s="0" t="n">
        <v>0</v>
      </c>
      <c r="DR94" s="0" t="n">
        <v>0</v>
      </c>
      <c r="DS94" s="0" t="n">
        <v>0</v>
      </c>
    </row>
    <row r="95" customFormat="false" ht="12.75" hidden="false" customHeight="false" outlineLevel="0" collapsed="false">
      <c r="A95" s="0" t="s">
        <v>23</v>
      </c>
      <c r="B95" s="0" t="s">
        <v>17</v>
      </c>
      <c r="C95" s="0" t="s">
        <v>17</v>
      </c>
      <c r="D95" s="0" t="n">
        <v>500545</v>
      </c>
      <c r="E95" s="0" t="n">
        <v>500533</v>
      </c>
      <c r="F95" s="0" t="s">
        <v>71</v>
      </c>
      <c r="G95" s="0" t="n">
        <v>26436</v>
      </c>
      <c r="H95" s="0" t="s">
        <v>15</v>
      </c>
      <c r="I95" s="0" t="s">
        <v>16</v>
      </c>
      <c r="J95" s="27" t="n">
        <v>36100</v>
      </c>
      <c r="K95" s="27" t="n">
        <v>37955</v>
      </c>
      <c r="L95" s="0" t="n">
        <v>59000</v>
      </c>
      <c r="M95" s="0" t="n">
        <v>0.05</v>
      </c>
      <c r="N95" s="0" t="n">
        <v>0</v>
      </c>
      <c r="O95" s="0" t="n">
        <v>0</v>
      </c>
      <c r="P95" s="0" t="n">
        <v>0</v>
      </c>
      <c r="Q95" s="0" t="n">
        <v>0.05</v>
      </c>
      <c r="R95" s="0" t="n">
        <v>91450</v>
      </c>
      <c r="S95" s="0" t="n">
        <v>59000</v>
      </c>
      <c r="T95" s="0" t="n">
        <v>0.05</v>
      </c>
      <c r="U95" s="0" t="n">
        <v>82600</v>
      </c>
      <c r="V95" s="0" t="n">
        <v>59000</v>
      </c>
      <c r="W95" s="0" t="n">
        <v>0.05</v>
      </c>
      <c r="X95" s="0" t="n">
        <v>91450</v>
      </c>
      <c r="Y95" s="0" t="n">
        <v>59000</v>
      </c>
      <c r="Z95" s="0" t="n">
        <v>0.05</v>
      </c>
      <c r="AA95" s="0" t="n">
        <v>88500</v>
      </c>
      <c r="AB95" s="0" t="n">
        <v>59000</v>
      </c>
      <c r="AC95" s="0" t="n">
        <v>0.05</v>
      </c>
      <c r="AD95" s="0" t="n">
        <v>91450</v>
      </c>
      <c r="AE95" s="0" t="n">
        <v>59000</v>
      </c>
      <c r="AF95" s="0" t="n">
        <v>0.05</v>
      </c>
      <c r="AG95" s="0" t="n">
        <v>88500</v>
      </c>
      <c r="AH95" s="0" t="n">
        <v>59000</v>
      </c>
      <c r="AI95" s="0" t="n">
        <v>0.05</v>
      </c>
      <c r="AJ95" s="0" t="n">
        <v>91450</v>
      </c>
      <c r="AK95" s="0" t="n">
        <v>59000</v>
      </c>
      <c r="AL95" s="0" t="n">
        <v>0.05</v>
      </c>
      <c r="AM95" s="0" t="n">
        <v>91450</v>
      </c>
      <c r="AN95" s="0" t="n">
        <v>59000</v>
      </c>
      <c r="AO95" s="0" t="n">
        <v>0.05</v>
      </c>
      <c r="AP95" s="0" t="n">
        <v>88500</v>
      </c>
      <c r="AQ95" s="0" t="n">
        <v>59000</v>
      </c>
      <c r="AR95" s="0" t="n">
        <v>0.05</v>
      </c>
      <c r="AS95" s="0" t="n">
        <v>91450</v>
      </c>
      <c r="AT95" s="0" t="n">
        <v>59000</v>
      </c>
      <c r="AU95" s="0" t="n">
        <v>0.05</v>
      </c>
      <c r="AV95" s="0" t="n">
        <v>88500</v>
      </c>
      <c r="AW95" s="0" t="n">
        <v>59000</v>
      </c>
      <c r="AX95" s="0" t="n">
        <v>0.05</v>
      </c>
      <c r="AY95" s="0" t="n">
        <v>91450</v>
      </c>
      <c r="AZ95" s="0" t="n">
        <v>0</v>
      </c>
      <c r="BA95" s="0" t="n">
        <v>0</v>
      </c>
      <c r="BB95" s="0" t="n">
        <v>0</v>
      </c>
      <c r="BC95" s="0" t="n">
        <v>0</v>
      </c>
      <c r="BD95" s="0" t="n">
        <v>0</v>
      </c>
      <c r="BE95" s="0" t="n">
        <v>0</v>
      </c>
      <c r="BF95" s="0" t="n">
        <v>0</v>
      </c>
      <c r="BG95" s="0" t="n">
        <v>0</v>
      </c>
      <c r="BH95" s="0" t="n">
        <v>0</v>
      </c>
      <c r="BI95" s="0" t="n">
        <v>0</v>
      </c>
      <c r="BJ95" s="0" t="n">
        <v>0</v>
      </c>
      <c r="BK95" s="0" t="n">
        <v>0</v>
      </c>
      <c r="BL95" s="0" t="n">
        <v>0</v>
      </c>
      <c r="BM95" s="0" t="n">
        <v>0</v>
      </c>
      <c r="BN95" s="0" t="n">
        <v>0</v>
      </c>
      <c r="BO95" s="0" t="n">
        <v>0</v>
      </c>
      <c r="BP95" s="0" t="n">
        <v>0</v>
      </c>
      <c r="BQ95" s="0" t="n">
        <v>0</v>
      </c>
      <c r="BR95" s="0" t="n">
        <v>0</v>
      </c>
      <c r="BS95" s="0" t="n">
        <v>0</v>
      </c>
      <c r="BT95" s="0" t="n">
        <v>0</v>
      </c>
      <c r="BU95" s="0" t="n">
        <v>0</v>
      </c>
      <c r="BV95" s="0" t="n">
        <v>0</v>
      </c>
      <c r="BW95" s="0" t="n">
        <v>0</v>
      </c>
      <c r="BX95" s="0" t="n">
        <v>0</v>
      </c>
      <c r="BY95" s="0" t="n">
        <v>0</v>
      </c>
      <c r="BZ95" s="0" t="n">
        <v>0</v>
      </c>
      <c r="CA95" s="0" t="n">
        <v>0</v>
      </c>
      <c r="CB95" s="0" t="n">
        <v>0</v>
      </c>
      <c r="CC95" s="0" t="n">
        <v>0</v>
      </c>
      <c r="CD95" s="0" t="n">
        <v>0</v>
      </c>
      <c r="CE95" s="0" t="n">
        <v>0</v>
      </c>
      <c r="CF95" s="0" t="n">
        <v>0</v>
      </c>
      <c r="CG95" s="0" t="n">
        <v>0</v>
      </c>
      <c r="CH95" s="0" t="n">
        <v>0</v>
      </c>
      <c r="CI95" s="0" t="n">
        <v>0</v>
      </c>
      <c r="CJ95" s="0" t="n">
        <v>0</v>
      </c>
      <c r="CK95" s="0" t="n">
        <v>0</v>
      </c>
      <c r="CL95" s="0" t="n">
        <v>0</v>
      </c>
      <c r="CM95" s="0" t="n">
        <v>0</v>
      </c>
      <c r="CN95" s="0" t="n">
        <v>0</v>
      </c>
      <c r="CO95" s="0" t="n">
        <v>0</v>
      </c>
      <c r="CP95" s="0" t="n">
        <v>0</v>
      </c>
      <c r="CQ95" s="0" t="n">
        <v>0</v>
      </c>
      <c r="CR95" s="0" t="n">
        <v>0</v>
      </c>
      <c r="CS95" s="0" t="n">
        <v>0</v>
      </c>
      <c r="CT95" s="0" t="n">
        <v>0</v>
      </c>
      <c r="CU95" s="0" t="n">
        <v>0</v>
      </c>
      <c r="CV95" s="0" t="n">
        <v>0</v>
      </c>
      <c r="CW95" s="0" t="n">
        <v>0</v>
      </c>
      <c r="CX95" s="0" t="n">
        <v>0</v>
      </c>
      <c r="CY95" s="0" t="n">
        <v>0</v>
      </c>
      <c r="CZ95" s="0" t="n">
        <v>0</v>
      </c>
      <c r="DA95" s="0" t="n">
        <v>0</v>
      </c>
      <c r="DB95" s="0" t="n">
        <v>0</v>
      </c>
      <c r="DC95" s="0" t="n">
        <v>0</v>
      </c>
      <c r="DD95" s="0" t="n">
        <v>0</v>
      </c>
      <c r="DE95" s="0" t="n">
        <v>0</v>
      </c>
      <c r="DF95" s="0" t="n">
        <v>0</v>
      </c>
      <c r="DG95" s="0" t="n">
        <v>0</v>
      </c>
      <c r="DH95" s="0" t="n">
        <v>0</v>
      </c>
      <c r="DI95" s="0" t="n">
        <v>0</v>
      </c>
      <c r="DJ95" s="0" t="n">
        <v>0</v>
      </c>
      <c r="DK95" s="0" t="n">
        <v>0</v>
      </c>
      <c r="DL95" s="0" t="n">
        <v>0</v>
      </c>
      <c r="DM95" s="0" t="n">
        <v>0</v>
      </c>
      <c r="DN95" s="0" t="n">
        <v>0</v>
      </c>
      <c r="DO95" s="0" t="n">
        <v>0</v>
      </c>
      <c r="DP95" s="0" t="n">
        <v>0</v>
      </c>
      <c r="DQ95" s="0" t="n">
        <v>0</v>
      </c>
      <c r="DR95" s="0" t="n">
        <v>0</v>
      </c>
      <c r="DS95" s="0" t="n">
        <v>0</v>
      </c>
    </row>
    <row r="96" customFormat="false" ht="12.75" hidden="false" customHeight="false" outlineLevel="0" collapsed="false">
      <c r="A96" s="0" t="s">
        <v>60</v>
      </c>
      <c r="G96" s="4" t="s">
        <v>35</v>
      </c>
      <c r="H96" s="4" t="s">
        <v>15</v>
      </c>
      <c r="L96" s="4" t="n">
        <f aca="false">SUM(L91:L95)</f>
        <v>229000</v>
      </c>
      <c r="R96" s="4" t="n">
        <f aca="false">SUM(R91:R95)</f>
        <v>319300</v>
      </c>
      <c r="S96" s="4" t="n">
        <f aca="false">SUM(S91:S95)</f>
        <v>229000</v>
      </c>
      <c r="U96" s="4" t="n">
        <f aca="false">SUM(U91:U95)</f>
        <v>288400</v>
      </c>
      <c r="V96" s="4" t="n">
        <f aca="false">SUM(V91:V95)</f>
        <v>229000</v>
      </c>
      <c r="X96" s="4" t="n">
        <f aca="false">SUM(X91:X95)</f>
        <v>319300</v>
      </c>
      <c r="Y96" s="4" t="n">
        <f aca="false">SUM(Y91:Y95)</f>
        <v>229000</v>
      </c>
      <c r="AA96" s="4" t="n">
        <f aca="false">SUM(AA91:AA95)</f>
        <v>309000</v>
      </c>
      <c r="AB96" s="4" t="n">
        <f aca="false">SUM(AB91:AB95)</f>
        <v>229000</v>
      </c>
      <c r="AD96" s="4" t="n">
        <f aca="false">SUM(AD91:AD95)</f>
        <v>319300</v>
      </c>
      <c r="AE96" s="4" t="n">
        <f aca="false">SUM(AE91:AE95)</f>
        <v>229000</v>
      </c>
      <c r="AG96" s="4" t="n">
        <f aca="false">SUM(AG91:AG95)</f>
        <v>309000</v>
      </c>
      <c r="AH96" s="4" t="n">
        <f aca="false">SUM(AH91:AH95)</f>
        <v>229000</v>
      </c>
      <c r="AJ96" s="4" t="n">
        <f aca="false">SUM(AJ91:AJ95)</f>
        <v>319300</v>
      </c>
      <c r="AK96" s="4" t="n">
        <f aca="false">SUM(AK91:AK95)</f>
        <v>229000</v>
      </c>
      <c r="AM96" s="4" t="n">
        <f aca="false">SUM(AM91:AM95)</f>
        <v>319300</v>
      </c>
      <c r="AN96" s="4" t="n">
        <f aca="false">SUM(AN91:AN95)</f>
        <v>229000</v>
      </c>
      <c r="AP96" s="4" t="n">
        <f aca="false">SUM(AP91:AP95)</f>
        <v>309000</v>
      </c>
      <c r="AQ96" s="4" t="n">
        <f aca="false">SUM(AQ91:AQ95)</f>
        <v>229000</v>
      </c>
      <c r="AS96" s="4" t="n">
        <f aca="false">SUM(AS91:AS95)</f>
        <v>319300</v>
      </c>
      <c r="AT96" s="4" t="n">
        <f aca="false">SUM(AT91:AT95)</f>
        <v>229000</v>
      </c>
      <c r="AV96" s="4" t="n">
        <f aca="false">SUM(AV91:AV95)</f>
        <v>309000</v>
      </c>
      <c r="AW96" s="4" t="n">
        <f aca="false">SUM(AW91:AW95)</f>
        <v>229000</v>
      </c>
      <c r="AY96" s="4" t="n">
        <f aca="false">SUM(AY91:AY95)</f>
        <v>319300</v>
      </c>
      <c r="AZ96" s="4" t="n">
        <f aca="false">SUM(AZ91:AZ95)</f>
        <v>0</v>
      </c>
      <c r="BB96" s="4" t="n">
        <f aca="false">SUM(BB91:BB95)</f>
        <v>0</v>
      </c>
      <c r="BC96" s="4" t="n">
        <f aca="false">SUM(BC91:BC95)</f>
        <v>0</v>
      </c>
      <c r="BE96" s="4" t="n">
        <f aca="false">SUM(BE91:BE95)</f>
        <v>0</v>
      </c>
      <c r="BF96" s="4" t="n">
        <f aca="false">SUM(BF91:BF95)</f>
        <v>0</v>
      </c>
      <c r="BH96" s="4" t="n">
        <f aca="false">SUM(BH91:BH95)</f>
        <v>0</v>
      </c>
      <c r="BI96" s="4" t="n">
        <f aca="false">SUM(BI91:BI95)</f>
        <v>0</v>
      </c>
      <c r="BK96" s="4" t="n">
        <f aca="false">SUM(BK91:BK95)</f>
        <v>0</v>
      </c>
      <c r="BL96" s="4" t="n">
        <f aca="false">SUM(BL91:BL95)</f>
        <v>0</v>
      </c>
      <c r="BN96" s="4" t="n">
        <f aca="false">SUM(BN91:BN95)</f>
        <v>0</v>
      </c>
      <c r="BO96" s="4" t="n">
        <f aca="false">SUM(BO91:BO95)</f>
        <v>0</v>
      </c>
      <c r="BQ96" s="4" t="n">
        <f aca="false">SUM(BQ91:BQ95)</f>
        <v>0</v>
      </c>
      <c r="BR96" s="4" t="n">
        <f aca="false">SUM(BR91:BR95)</f>
        <v>0</v>
      </c>
      <c r="BT96" s="4" t="n">
        <f aca="false">SUM(BT91:BT95)</f>
        <v>0</v>
      </c>
      <c r="BU96" s="4" t="n">
        <f aca="false">SUM(BU91:BU95)</f>
        <v>0</v>
      </c>
      <c r="BW96" s="4" t="n">
        <f aca="false">SUM(BW91:BW95)</f>
        <v>0</v>
      </c>
      <c r="BX96" s="4" t="n">
        <f aca="false">SUM(BX91:BX95)</f>
        <v>0</v>
      </c>
      <c r="BZ96" s="4" t="n">
        <f aca="false">SUM(BZ91:BZ95)</f>
        <v>0</v>
      </c>
      <c r="CA96" s="4" t="n">
        <f aca="false">SUM(CA91:CA95)</f>
        <v>0</v>
      </c>
      <c r="CC96" s="4" t="n">
        <f aca="false">SUM(CC91:CC95)</f>
        <v>0</v>
      </c>
      <c r="CD96" s="4" t="n">
        <f aca="false">SUM(CD91:CD95)</f>
        <v>0</v>
      </c>
      <c r="CF96" s="4" t="n">
        <f aca="false">SUM(CF91:CF95)</f>
        <v>0</v>
      </c>
      <c r="CG96" s="4" t="n">
        <f aca="false">SUM(CG91:CG95)</f>
        <v>0</v>
      </c>
      <c r="CI96" s="4" t="n">
        <f aca="false">SUM(CI91:CI95)</f>
        <v>0</v>
      </c>
      <c r="CJ96" s="4" t="n">
        <f aca="false">SUM(CJ91:CJ95)</f>
        <v>0</v>
      </c>
      <c r="CL96" s="4" t="n">
        <f aca="false">SUM(CL91:CL95)</f>
        <v>0</v>
      </c>
      <c r="CM96" s="4" t="n">
        <f aca="false">SUM(CM91:CM95)</f>
        <v>0</v>
      </c>
      <c r="CO96" s="4" t="n">
        <f aca="false">SUM(CO91:CO95)</f>
        <v>0</v>
      </c>
      <c r="CP96" s="4" t="n">
        <f aca="false">SUM(CP91:CP95)</f>
        <v>0</v>
      </c>
      <c r="CR96" s="4" t="n">
        <f aca="false">SUM(CR91:CR95)</f>
        <v>0</v>
      </c>
      <c r="CS96" s="4" t="n">
        <f aca="false">SUM(CS91:CS95)</f>
        <v>0</v>
      </c>
      <c r="CU96" s="4" t="n">
        <f aca="false">SUM(CU91:CU95)</f>
        <v>0</v>
      </c>
      <c r="CV96" s="4" t="n">
        <f aca="false">SUM(CV91:CV95)</f>
        <v>0</v>
      </c>
      <c r="CX96" s="4" t="n">
        <f aca="false">SUM(CX91:CX95)</f>
        <v>0</v>
      </c>
      <c r="CY96" s="4" t="n">
        <f aca="false">SUM(CY91:CY95)</f>
        <v>0</v>
      </c>
      <c r="DA96" s="4" t="n">
        <f aca="false">SUM(DA91:DA95)</f>
        <v>0</v>
      </c>
      <c r="DB96" s="4" t="n">
        <f aca="false">SUM(DB91:DB95)</f>
        <v>0</v>
      </c>
      <c r="DD96" s="4" t="n">
        <f aca="false">SUM(DD91:DD95)</f>
        <v>0</v>
      </c>
      <c r="DE96" s="4" t="n">
        <f aca="false">SUM(DE91:DE95)</f>
        <v>0</v>
      </c>
      <c r="DG96" s="4" t="n">
        <f aca="false">SUM(DG91:DG95)</f>
        <v>0</v>
      </c>
      <c r="DH96" s="4" t="n">
        <f aca="false">SUM(DH91:DH95)</f>
        <v>0</v>
      </c>
      <c r="DJ96" s="4" t="n">
        <f aca="false">SUM(DJ91:DJ95)</f>
        <v>0</v>
      </c>
      <c r="DK96" s="4" t="n">
        <f aca="false">SUM(DK91:DK95)</f>
        <v>0</v>
      </c>
      <c r="DM96" s="4" t="n">
        <f aca="false">SUM(DM91:DM95)</f>
        <v>0</v>
      </c>
      <c r="DN96" s="4" t="n">
        <f aca="false">SUM(DN91:DN95)</f>
        <v>0</v>
      </c>
      <c r="DP96" s="4" t="n">
        <f aca="false">SUM(DP91:DP95)</f>
        <v>0</v>
      </c>
      <c r="DQ96" s="4" t="n">
        <f aca="false">SUM(DQ91:DQ95)</f>
        <v>0</v>
      </c>
      <c r="DS96" s="4" t="n">
        <f aca="false">SUM(DS91:DS95)</f>
        <v>0</v>
      </c>
    </row>
    <row r="97" customFormat="false" ht="12.75" hidden="false" customHeight="false" outlineLevel="0" collapsed="false">
      <c r="A97" s="4" t="s">
        <v>72</v>
      </c>
      <c r="G97" s="4"/>
      <c r="H97" s="4"/>
      <c r="L97" s="4" t="n">
        <f aca="false">SUM(0+L96)</f>
        <v>229000</v>
      </c>
      <c r="R97" s="4" t="n">
        <f aca="false">SUM(0+R96)</f>
        <v>319300</v>
      </c>
      <c r="S97" s="4" t="n">
        <f aca="false">SUM(0+S96)</f>
        <v>229000</v>
      </c>
      <c r="U97" s="4" t="n">
        <f aca="false">SUM(0+U96)</f>
        <v>288400</v>
      </c>
      <c r="V97" s="4" t="n">
        <f aca="false">SUM(0+V96)</f>
        <v>229000</v>
      </c>
      <c r="X97" s="4" t="n">
        <f aca="false">SUM(0+X96)</f>
        <v>319300</v>
      </c>
      <c r="Y97" s="4" t="n">
        <f aca="false">SUM(0+Y96)</f>
        <v>229000</v>
      </c>
      <c r="AA97" s="4" t="n">
        <f aca="false">SUM(0+AA96)</f>
        <v>309000</v>
      </c>
      <c r="AB97" s="4" t="n">
        <f aca="false">SUM(0+AB96)</f>
        <v>229000</v>
      </c>
      <c r="AD97" s="4" t="n">
        <f aca="false">SUM(0+AD96)</f>
        <v>319300</v>
      </c>
      <c r="AE97" s="4" t="n">
        <f aca="false">SUM(0+AE96)</f>
        <v>229000</v>
      </c>
      <c r="AG97" s="4" t="n">
        <f aca="false">SUM(0+AG96)</f>
        <v>309000</v>
      </c>
      <c r="AH97" s="4" t="n">
        <f aca="false">SUM(0+AH96)</f>
        <v>229000</v>
      </c>
      <c r="AJ97" s="4" t="n">
        <f aca="false">SUM(0+AJ96)</f>
        <v>319300</v>
      </c>
      <c r="AK97" s="4" t="n">
        <f aca="false">SUM(0+AK96)</f>
        <v>229000</v>
      </c>
      <c r="AM97" s="4" t="n">
        <f aca="false">SUM(0+AM96)</f>
        <v>319300</v>
      </c>
      <c r="AN97" s="4" t="n">
        <f aca="false">SUM(0+AN96)</f>
        <v>229000</v>
      </c>
      <c r="AP97" s="4" t="n">
        <f aca="false">SUM(0+AP96)</f>
        <v>309000</v>
      </c>
      <c r="AQ97" s="4" t="n">
        <f aca="false">SUM(0+AQ96)</f>
        <v>229000</v>
      </c>
      <c r="AS97" s="4" t="n">
        <f aca="false">SUM(0+AS96)</f>
        <v>319300</v>
      </c>
      <c r="AT97" s="4" t="n">
        <f aca="false">SUM(0+AT96)</f>
        <v>229000</v>
      </c>
      <c r="AV97" s="4" t="n">
        <f aca="false">SUM(0+AV96)</f>
        <v>309000</v>
      </c>
      <c r="AW97" s="4" t="n">
        <f aca="false">SUM(0+AW96)</f>
        <v>229000</v>
      </c>
      <c r="AY97" s="4" t="n">
        <f aca="false">SUM(0+AY96)</f>
        <v>319300</v>
      </c>
      <c r="AZ97" s="4" t="n">
        <f aca="false">SUM(0+AZ96)</f>
        <v>0</v>
      </c>
      <c r="BB97" s="4" t="n">
        <f aca="false">SUM(0+BB96)</f>
        <v>0</v>
      </c>
      <c r="BC97" s="4" t="n">
        <f aca="false">SUM(0+BC96)</f>
        <v>0</v>
      </c>
      <c r="BE97" s="4" t="n">
        <f aca="false">SUM(0+BE96)</f>
        <v>0</v>
      </c>
      <c r="BF97" s="4" t="n">
        <f aca="false">SUM(0+BF96)</f>
        <v>0</v>
      </c>
      <c r="BH97" s="4" t="n">
        <f aca="false">SUM(0+BH96)</f>
        <v>0</v>
      </c>
      <c r="BI97" s="4" t="n">
        <f aca="false">SUM(0+BI96)</f>
        <v>0</v>
      </c>
      <c r="BK97" s="4" t="n">
        <f aca="false">SUM(0+BK96)</f>
        <v>0</v>
      </c>
      <c r="BL97" s="4" t="n">
        <f aca="false">SUM(0+BL96)</f>
        <v>0</v>
      </c>
      <c r="BN97" s="4" t="n">
        <f aca="false">SUM(0+BN96)</f>
        <v>0</v>
      </c>
      <c r="BO97" s="4" t="n">
        <f aca="false">SUM(0+BO96)</f>
        <v>0</v>
      </c>
      <c r="BQ97" s="4" t="n">
        <f aca="false">SUM(0+BQ96)</f>
        <v>0</v>
      </c>
      <c r="BR97" s="4" t="n">
        <f aca="false">SUM(0+BR96)</f>
        <v>0</v>
      </c>
      <c r="BT97" s="4" t="n">
        <f aca="false">SUM(0+BT96)</f>
        <v>0</v>
      </c>
      <c r="BU97" s="4" t="n">
        <f aca="false">SUM(0+BU96)</f>
        <v>0</v>
      </c>
      <c r="BW97" s="4" t="n">
        <f aca="false">SUM(0+BW96)</f>
        <v>0</v>
      </c>
      <c r="BX97" s="4" t="n">
        <f aca="false">SUM(0+BX96)</f>
        <v>0</v>
      </c>
      <c r="BZ97" s="4" t="n">
        <f aca="false">SUM(0+BZ96)</f>
        <v>0</v>
      </c>
      <c r="CA97" s="4" t="n">
        <f aca="false">SUM(0+CA96)</f>
        <v>0</v>
      </c>
      <c r="CC97" s="4" t="n">
        <f aca="false">SUM(0+CC96)</f>
        <v>0</v>
      </c>
      <c r="CD97" s="4" t="n">
        <f aca="false">SUM(0+CD96)</f>
        <v>0</v>
      </c>
      <c r="CF97" s="4" t="n">
        <f aca="false">SUM(0+CF96)</f>
        <v>0</v>
      </c>
      <c r="CG97" s="4" t="n">
        <f aca="false">SUM(0+CG96)</f>
        <v>0</v>
      </c>
      <c r="CI97" s="4" t="n">
        <f aca="false">SUM(0+CI96)</f>
        <v>0</v>
      </c>
      <c r="CJ97" s="4" t="n">
        <f aca="false">SUM(0+CJ96)</f>
        <v>0</v>
      </c>
      <c r="CL97" s="4" t="n">
        <f aca="false">SUM(0+CL96)</f>
        <v>0</v>
      </c>
      <c r="CM97" s="4" t="n">
        <f aca="false">SUM(0+CM96)</f>
        <v>0</v>
      </c>
      <c r="CO97" s="4" t="n">
        <f aca="false">SUM(0+CO96)</f>
        <v>0</v>
      </c>
      <c r="CP97" s="4" t="n">
        <f aca="false">SUM(0+CP96)</f>
        <v>0</v>
      </c>
      <c r="CR97" s="4" t="n">
        <f aca="false">SUM(0+CR96)</f>
        <v>0</v>
      </c>
      <c r="CS97" s="4" t="n">
        <f aca="false">SUM(0+CS96)</f>
        <v>0</v>
      </c>
      <c r="CU97" s="4" t="n">
        <f aca="false">SUM(0+CU96)</f>
        <v>0</v>
      </c>
      <c r="CV97" s="4" t="n">
        <f aca="false">SUM(0+CV96)</f>
        <v>0</v>
      </c>
      <c r="CX97" s="4" t="n">
        <f aca="false">SUM(0+CX96)</f>
        <v>0</v>
      </c>
      <c r="CY97" s="4" t="n">
        <f aca="false">SUM(0+CY96)</f>
        <v>0</v>
      </c>
      <c r="DA97" s="4" t="n">
        <f aca="false">SUM(0+DA96)</f>
        <v>0</v>
      </c>
      <c r="DB97" s="4" t="n">
        <f aca="false">SUM(0+DB96)</f>
        <v>0</v>
      </c>
      <c r="DD97" s="4" t="n">
        <f aca="false">SUM(0+DD96)</f>
        <v>0</v>
      </c>
      <c r="DE97" s="4" t="n">
        <f aca="false">SUM(0+DE96)</f>
        <v>0</v>
      </c>
      <c r="DG97" s="4" t="n">
        <f aca="false">SUM(0+DG96)</f>
        <v>0</v>
      </c>
      <c r="DH97" s="4" t="n">
        <f aca="false">SUM(0+DH96)</f>
        <v>0</v>
      </c>
      <c r="DJ97" s="4" t="n">
        <f aca="false">SUM(0+DJ96)</f>
        <v>0</v>
      </c>
      <c r="DK97" s="4" t="n">
        <f aca="false">SUM(0+DK96)</f>
        <v>0</v>
      </c>
      <c r="DM97" s="4" t="n">
        <f aca="false">SUM(0+DM96)</f>
        <v>0</v>
      </c>
      <c r="DN97" s="4" t="n">
        <f aca="false">SUM(0+DN96)</f>
        <v>0</v>
      </c>
      <c r="DP97" s="4" t="n">
        <f aca="false">SUM(0+DP96)</f>
        <v>0</v>
      </c>
      <c r="DQ97" s="4" t="n">
        <f aca="false">SUM(0+DQ96)</f>
        <v>0</v>
      </c>
      <c r="DS97" s="4" t="n">
        <f aca="false">SUM(0+DS96)</f>
        <v>0</v>
      </c>
    </row>
    <row r="98" customFormat="false" ht="12.75" hidden="false" customHeight="false" outlineLevel="0" collapsed="false">
      <c r="A98" s="0" t="s">
        <v>25</v>
      </c>
      <c r="B98" s="0" t="s">
        <v>18</v>
      </c>
      <c r="C98" s="0" t="s">
        <v>17</v>
      </c>
      <c r="D98" s="0" t="n">
        <v>56709</v>
      </c>
      <c r="E98" s="0" t="n">
        <v>56498</v>
      </c>
      <c r="F98" s="0" t="s">
        <v>73</v>
      </c>
      <c r="G98" s="0" t="n">
        <v>20715</v>
      </c>
      <c r="H98" s="0" t="s">
        <v>15</v>
      </c>
      <c r="I98" s="0" t="s">
        <v>16</v>
      </c>
      <c r="J98" s="27" t="n">
        <v>33664</v>
      </c>
      <c r="K98" s="27" t="n">
        <v>402133</v>
      </c>
      <c r="L98" s="0" t="n">
        <v>200000</v>
      </c>
      <c r="M98" s="0" t="n">
        <v>0.1052</v>
      </c>
      <c r="N98" s="0" t="n">
        <v>0</v>
      </c>
      <c r="O98" s="0" t="n">
        <v>0</v>
      </c>
      <c r="P98" s="0" t="n">
        <v>0</v>
      </c>
      <c r="Q98" s="0" t="n">
        <v>0.1052</v>
      </c>
      <c r="R98" s="0" t="n">
        <v>652240</v>
      </c>
      <c r="S98" s="0" t="n">
        <v>200000</v>
      </c>
      <c r="T98" s="0" t="n">
        <v>0.1052</v>
      </c>
      <c r="U98" s="0" t="n">
        <v>589120</v>
      </c>
      <c r="V98" s="0" t="n">
        <v>200000</v>
      </c>
      <c r="W98" s="0" t="n">
        <v>0.1052</v>
      </c>
      <c r="X98" s="0" t="n">
        <v>652240</v>
      </c>
      <c r="Y98" s="0" t="n">
        <v>200000</v>
      </c>
      <c r="Z98" s="0" t="n">
        <v>0.1052</v>
      </c>
      <c r="AA98" s="0" t="n">
        <v>631200</v>
      </c>
      <c r="AB98" s="0" t="n">
        <v>200000</v>
      </c>
      <c r="AC98" s="0" t="n">
        <v>0.1052</v>
      </c>
      <c r="AD98" s="0" t="n">
        <v>652240</v>
      </c>
      <c r="AE98" s="0" t="n">
        <v>200000</v>
      </c>
      <c r="AF98" s="0" t="n">
        <v>0.1052</v>
      </c>
      <c r="AG98" s="0" t="n">
        <v>631200</v>
      </c>
      <c r="AH98" s="0" t="n">
        <v>200000</v>
      </c>
      <c r="AI98" s="0" t="n">
        <v>0.1052</v>
      </c>
      <c r="AJ98" s="0" t="n">
        <v>652240</v>
      </c>
      <c r="AK98" s="0" t="n">
        <v>200000</v>
      </c>
      <c r="AL98" s="0" t="n">
        <v>0.1052</v>
      </c>
      <c r="AM98" s="0" t="n">
        <v>652240</v>
      </c>
      <c r="AN98" s="0" t="n">
        <v>200000</v>
      </c>
      <c r="AO98" s="0" t="n">
        <v>0.1052</v>
      </c>
      <c r="AP98" s="0" t="n">
        <v>631200</v>
      </c>
      <c r="AQ98" s="0" t="n">
        <v>200000</v>
      </c>
      <c r="AR98" s="0" t="n">
        <v>0.1052</v>
      </c>
      <c r="AS98" s="0" t="n">
        <v>652240</v>
      </c>
      <c r="AT98" s="0" t="n">
        <v>200000</v>
      </c>
      <c r="AU98" s="0" t="n">
        <v>0.1052</v>
      </c>
      <c r="AV98" s="0" t="n">
        <v>631200</v>
      </c>
      <c r="AW98" s="0" t="n">
        <v>200000</v>
      </c>
      <c r="AX98" s="0" t="n">
        <v>0.1052</v>
      </c>
      <c r="AY98" s="0" t="n">
        <v>652240</v>
      </c>
      <c r="AZ98" s="0" t="n">
        <v>0</v>
      </c>
      <c r="BA98" s="0" t="n">
        <v>0</v>
      </c>
      <c r="BB98" s="0" t="n">
        <v>0</v>
      </c>
      <c r="BC98" s="0" t="n">
        <v>0</v>
      </c>
      <c r="BD98" s="0" t="n">
        <v>0</v>
      </c>
      <c r="BE98" s="0" t="n">
        <v>0</v>
      </c>
      <c r="BF98" s="0" t="n">
        <v>0</v>
      </c>
      <c r="BG98" s="0" t="n">
        <v>0</v>
      </c>
      <c r="BH98" s="0" t="n">
        <v>0</v>
      </c>
      <c r="BI98" s="0" t="n">
        <v>0</v>
      </c>
      <c r="BJ98" s="0" t="n">
        <v>0</v>
      </c>
      <c r="BK98" s="0" t="n">
        <v>0</v>
      </c>
      <c r="BL98" s="0" t="n">
        <v>0</v>
      </c>
      <c r="BM98" s="0" t="n">
        <v>0</v>
      </c>
      <c r="BN98" s="0" t="n">
        <v>0</v>
      </c>
      <c r="BO98" s="0" t="n">
        <v>0</v>
      </c>
      <c r="BP98" s="0" t="n">
        <v>0</v>
      </c>
      <c r="BQ98" s="0" t="n">
        <v>0</v>
      </c>
      <c r="BR98" s="0" t="n">
        <v>0</v>
      </c>
      <c r="BS98" s="0" t="n">
        <v>0</v>
      </c>
      <c r="BT98" s="0" t="n">
        <v>0</v>
      </c>
      <c r="BU98" s="0" t="n">
        <v>0</v>
      </c>
      <c r="BV98" s="0" t="n">
        <v>0</v>
      </c>
      <c r="BW98" s="0" t="n">
        <v>0</v>
      </c>
      <c r="BX98" s="0" t="n">
        <v>0</v>
      </c>
      <c r="BY98" s="0" t="n">
        <v>0</v>
      </c>
      <c r="BZ98" s="0" t="n">
        <v>0</v>
      </c>
      <c r="CA98" s="0" t="n">
        <v>0</v>
      </c>
      <c r="CB98" s="0" t="n">
        <v>0</v>
      </c>
      <c r="CC98" s="0" t="n">
        <v>0</v>
      </c>
      <c r="CD98" s="0" t="n">
        <v>0</v>
      </c>
      <c r="CE98" s="0" t="n">
        <v>0</v>
      </c>
      <c r="CF98" s="0" t="n">
        <v>0</v>
      </c>
      <c r="CG98" s="0" t="n">
        <v>0</v>
      </c>
      <c r="CH98" s="0" t="n">
        <v>0</v>
      </c>
      <c r="CI98" s="0" t="n">
        <v>0</v>
      </c>
      <c r="CJ98" s="0" t="n">
        <v>0</v>
      </c>
      <c r="CK98" s="0" t="n">
        <v>0</v>
      </c>
      <c r="CL98" s="0" t="n">
        <v>0</v>
      </c>
      <c r="CM98" s="0" t="n">
        <v>0</v>
      </c>
      <c r="CN98" s="0" t="n">
        <v>0</v>
      </c>
      <c r="CO98" s="0" t="n">
        <v>0</v>
      </c>
      <c r="CP98" s="0" t="n">
        <v>0</v>
      </c>
      <c r="CQ98" s="0" t="n">
        <v>0</v>
      </c>
      <c r="CR98" s="0" t="n">
        <v>0</v>
      </c>
      <c r="CS98" s="0" t="n">
        <v>0</v>
      </c>
      <c r="CT98" s="0" t="n">
        <v>0</v>
      </c>
      <c r="CU98" s="0" t="n">
        <v>0</v>
      </c>
      <c r="CV98" s="0" t="n">
        <v>0</v>
      </c>
      <c r="CW98" s="0" t="n">
        <v>0</v>
      </c>
      <c r="CX98" s="0" t="n">
        <v>0</v>
      </c>
      <c r="CY98" s="0" t="n">
        <v>0</v>
      </c>
      <c r="CZ98" s="0" t="n">
        <v>0</v>
      </c>
      <c r="DA98" s="0" t="n">
        <v>0</v>
      </c>
      <c r="DB98" s="0" t="n">
        <v>0</v>
      </c>
      <c r="DC98" s="0" t="n">
        <v>0</v>
      </c>
      <c r="DD98" s="0" t="n">
        <v>0</v>
      </c>
      <c r="DE98" s="0" t="n">
        <v>0</v>
      </c>
      <c r="DF98" s="0" t="n">
        <v>0</v>
      </c>
      <c r="DG98" s="0" t="n">
        <v>0</v>
      </c>
      <c r="DH98" s="0" t="n">
        <v>0</v>
      </c>
      <c r="DI98" s="0" t="n">
        <v>0</v>
      </c>
      <c r="DJ98" s="0" t="n">
        <v>0</v>
      </c>
      <c r="DK98" s="0" t="n">
        <v>0</v>
      </c>
      <c r="DL98" s="0" t="n">
        <v>0</v>
      </c>
      <c r="DM98" s="0" t="n">
        <v>0</v>
      </c>
      <c r="DN98" s="0" t="n">
        <v>0</v>
      </c>
      <c r="DO98" s="0" t="n">
        <v>0</v>
      </c>
      <c r="DP98" s="0" t="n">
        <v>0</v>
      </c>
      <c r="DQ98" s="0" t="n">
        <v>0</v>
      </c>
      <c r="DR98" s="0" t="n">
        <v>0</v>
      </c>
      <c r="DS98" s="0" t="n">
        <v>0</v>
      </c>
    </row>
    <row r="99" customFormat="false" ht="12.75" hidden="false" customHeight="false" outlineLevel="0" collapsed="false">
      <c r="A99" s="0" t="s">
        <v>25</v>
      </c>
      <c r="B99" s="0" t="s">
        <v>18</v>
      </c>
      <c r="C99" s="0" t="s">
        <v>17</v>
      </c>
      <c r="D99" s="0" t="n">
        <v>56709</v>
      </c>
      <c r="E99" s="0" t="n">
        <v>56498</v>
      </c>
      <c r="F99" s="0" t="s">
        <v>74</v>
      </c>
      <c r="G99" s="0" t="n">
        <v>20834</v>
      </c>
      <c r="H99" s="0" t="s">
        <v>15</v>
      </c>
      <c r="I99" s="0" t="s">
        <v>16</v>
      </c>
      <c r="J99" s="27" t="n">
        <v>33664</v>
      </c>
      <c r="K99" s="27" t="n">
        <v>402133</v>
      </c>
      <c r="L99" s="0" t="n">
        <v>25000</v>
      </c>
      <c r="M99" s="0" t="n">
        <v>0.1052</v>
      </c>
      <c r="N99" s="0" t="n">
        <v>0</v>
      </c>
      <c r="O99" s="0" t="n">
        <v>0</v>
      </c>
      <c r="P99" s="0" t="n">
        <v>0</v>
      </c>
      <c r="Q99" s="0" t="n">
        <v>0.1052</v>
      </c>
      <c r="R99" s="0" t="n">
        <v>81530</v>
      </c>
      <c r="S99" s="0" t="n">
        <v>25000</v>
      </c>
      <c r="T99" s="0" t="n">
        <v>0.1052</v>
      </c>
      <c r="U99" s="0" t="n">
        <v>73640</v>
      </c>
      <c r="V99" s="0" t="n">
        <v>25000</v>
      </c>
      <c r="W99" s="0" t="n">
        <v>0.1052</v>
      </c>
      <c r="X99" s="0" t="n">
        <v>81530</v>
      </c>
      <c r="Y99" s="0" t="n">
        <v>25000</v>
      </c>
      <c r="Z99" s="0" t="n">
        <v>0.1052</v>
      </c>
      <c r="AA99" s="0" t="n">
        <v>78900</v>
      </c>
      <c r="AB99" s="0" t="n">
        <v>25000</v>
      </c>
      <c r="AC99" s="0" t="n">
        <v>0.1052</v>
      </c>
      <c r="AD99" s="0" t="n">
        <v>81530</v>
      </c>
      <c r="AE99" s="0" t="n">
        <v>25000</v>
      </c>
      <c r="AF99" s="0" t="n">
        <v>0.1052</v>
      </c>
      <c r="AG99" s="0" t="n">
        <v>78900</v>
      </c>
      <c r="AH99" s="0" t="n">
        <v>25000</v>
      </c>
      <c r="AI99" s="0" t="n">
        <v>0.1052</v>
      </c>
      <c r="AJ99" s="0" t="n">
        <v>81530</v>
      </c>
      <c r="AK99" s="0" t="n">
        <v>25000</v>
      </c>
      <c r="AL99" s="0" t="n">
        <v>0.1052</v>
      </c>
      <c r="AM99" s="0" t="n">
        <v>81530</v>
      </c>
      <c r="AN99" s="0" t="n">
        <v>25000</v>
      </c>
      <c r="AO99" s="0" t="n">
        <v>0.1052</v>
      </c>
      <c r="AP99" s="0" t="n">
        <v>78900</v>
      </c>
      <c r="AQ99" s="0" t="n">
        <v>25000</v>
      </c>
      <c r="AR99" s="0" t="n">
        <v>0.1052</v>
      </c>
      <c r="AS99" s="0" t="n">
        <v>81530</v>
      </c>
      <c r="AT99" s="0" t="n">
        <v>25000</v>
      </c>
      <c r="AU99" s="0" t="n">
        <v>0.1052</v>
      </c>
      <c r="AV99" s="0" t="n">
        <v>78900</v>
      </c>
      <c r="AW99" s="0" t="n">
        <v>25000</v>
      </c>
      <c r="AX99" s="0" t="n">
        <v>0.1052</v>
      </c>
      <c r="AY99" s="0" t="n">
        <v>81530</v>
      </c>
      <c r="AZ99" s="0" t="n">
        <v>0</v>
      </c>
      <c r="BA99" s="0" t="n">
        <v>0</v>
      </c>
      <c r="BB99" s="0" t="n">
        <v>0</v>
      </c>
      <c r="BC99" s="0" t="n">
        <v>0</v>
      </c>
      <c r="BD99" s="0" t="n">
        <v>0</v>
      </c>
      <c r="BE99" s="0" t="n">
        <v>0</v>
      </c>
      <c r="BF99" s="0" t="n">
        <v>0</v>
      </c>
      <c r="BG99" s="0" t="n">
        <v>0</v>
      </c>
      <c r="BH99" s="0" t="n">
        <v>0</v>
      </c>
      <c r="BI99" s="0" t="n">
        <v>0</v>
      </c>
      <c r="BJ99" s="0" t="n">
        <v>0</v>
      </c>
      <c r="BK99" s="0" t="n">
        <v>0</v>
      </c>
      <c r="BL99" s="0" t="n">
        <v>0</v>
      </c>
      <c r="BM99" s="0" t="n">
        <v>0</v>
      </c>
      <c r="BN99" s="0" t="n">
        <v>0</v>
      </c>
      <c r="BO99" s="0" t="n">
        <v>0</v>
      </c>
      <c r="BP99" s="0" t="n">
        <v>0</v>
      </c>
      <c r="BQ99" s="0" t="n">
        <v>0</v>
      </c>
      <c r="BR99" s="0" t="n">
        <v>0</v>
      </c>
      <c r="BS99" s="0" t="n">
        <v>0</v>
      </c>
      <c r="BT99" s="0" t="n">
        <v>0</v>
      </c>
      <c r="BU99" s="0" t="n">
        <v>0</v>
      </c>
      <c r="BV99" s="0" t="n">
        <v>0</v>
      </c>
      <c r="BW99" s="0" t="n">
        <v>0</v>
      </c>
      <c r="BX99" s="0" t="n">
        <v>0</v>
      </c>
      <c r="BY99" s="0" t="n">
        <v>0</v>
      </c>
      <c r="BZ99" s="0" t="n">
        <v>0</v>
      </c>
      <c r="CA99" s="0" t="n">
        <v>0</v>
      </c>
      <c r="CB99" s="0" t="n">
        <v>0</v>
      </c>
      <c r="CC99" s="0" t="n">
        <v>0</v>
      </c>
      <c r="CD99" s="0" t="n">
        <v>0</v>
      </c>
      <c r="CE99" s="0" t="n">
        <v>0</v>
      </c>
      <c r="CF99" s="0" t="n">
        <v>0</v>
      </c>
      <c r="CG99" s="0" t="n">
        <v>0</v>
      </c>
      <c r="CH99" s="0" t="n">
        <v>0</v>
      </c>
      <c r="CI99" s="0" t="n">
        <v>0</v>
      </c>
      <c r="CJ99" s="0" t="n">
        <v>0</v>
      </c>
      <c r="CK99" s="0" t="n">
        <v>0</v>
      </c>
      <c r="CL99" s="0" t="n">
        <v>0</v>
      </c>
      <c r="CM99" s="0" t="n">
        <v>0</v>
      </c>
      <c r="CN99" s="0" t="n">
        <v>0</v>
      </c>
      <c r="CO99" s="0" t="n">
        <v>0</v>
      </c>
      <c r="CP99" s="0" t="n">
        <v>0</v>
      </c>
      <c r="CQ99" s="0" t="n">
        <v>0</v>
      </c>
      <c r="CR99" s="0" t="n">
        <v>0</v>
      </c>
      <c r="CS99" s="0" t="n">
        <v>0</v>
      </c>
      <c r="CT99" s="0" t="n">
        <v>0</v>
      </c>
      <c r="CU99" s="0" t="n">
        <v>0</v>
      </c>
      <c r="CV99" s="0" t="n">
        <v>0</v>
      </c>
      <c r="CW99" s="0" t="n">
        <v>0</v>
      </c>
      <c r="CX99" s="0" t="n">
        <v>0</v>
      </c>
      <c r="CY99" s="0" t="n">
        <v>0</v>
      </c>
      <c r="CZ99" s="0" t="n">
        <v>0</v>
      </c>
      <c r="DA99" s="0" t="n">
        <v>0</v>
      </c>
      <c r="DB99" s="0" t="n">
        <v>0</v>
      </c>
      <c r="DC99" s="0" t="n">
        <v>0</v>
      </c>
      <c r="DD99" s="0" t="n">
        <v>0</v>
      </c>
      <c r="DE99" s="0" t="n">
        <v>0</v>
      </c>
      <c r="DF99" s="0" t="n">
        <v>0</v>
      </c>
      <c r="DG99" s="0" t="n">
        <v>0</v>
      </c>
      <c r="DH99" s="0" t="n">
        <v>0</v>
      </c>
      <c r="DI99" s="0" t="n">
        <v>0</v>
      </c>
      <c r="DJ99" s="0" t="n">
        <v>0</v>
      </c>
      <c r="DK99" s="0" t="n">
        <v>0</v>
      </c>
      <c r="DL99" s="0" t="n">
        <v>0</v>
      </c>
      <c r="DM99" s="0" t="n">
        <v>0</v>
      </c>
      <c r="DN99" s="0" t="n">
        <v>0</v>
      </c>
      <c r="DO99" s="0" t="n">
        <v>0</v>
      </c>
      <c r="DP99" s="0" t="n">
        <v>0</v>
      </c>
      <c r="DQ99" s="0" t="n">
        <v>0</v>
      </c>
      <c r="DR99" s="0" t="n">
        <v>0</v>
      </c>
      <c r="DS99" s="0" t="n">
        <v>0</v>
      </c>
    </row>
    <row r="100" customFormat="false" ht="12.75" hidden="false" customHeight="false" outlineLevel="0" collapsed="false">
      <c r="A100" s="0" t="s">
        <v>25</v>
      </c>
      <c r="B100" s="0" t="s">
        <v>18</v>
      </c>
      <c r="C100" s="0" t="s">
        <v>17</v>
      </c>
      <c r="D100" s="0" t="n">
        <v>56709</v>
      </c>
      <c r="E100" s="0" t="n">
        <v>56498</v>
      </c>
      <c r="F100" s="0" t="s">
        <v>62</v>
      </c>
      <c r="G100" s="0" t="n">
        <v>20835</v>
      </c>
      <c r="H100" s="0" t="s">
        <v>15</v>
      </c>
      <c r="I100" s="0" t="s">
        <v>16</v>
      </c>
      <c r="J100" s="27" t="n">
        <v>33664</v>
      </c>
      <c r="K100" s="27" t="n">
        <v>37315</v>
      </c>
      <c r="L100" s="0" t="n">
        <v>20000</v>
      </c>
      <c r="M100" s="0" t="n">
        <v>0.1052</v>
      </c>
      <c r="N100" s="0" t="n">
        <v>0</v>
      </c>
      <c r="O100" s="0" t="n">
        <v>0</v>
      </c>
      <c r="P100" s="0" t="n">
        <v>0</v>
      </c>
      <c r="Q100" s="0" t="n">
        <v>0.1052</v>
      </c>
      <c r="R100" s="0" t="n">
        <v>65224</v>
      </c>
      <c r="S100" s="0" t="n">
        <v>20000</v>
      </c>
      <c r="T100" s="0" t="n">
        <v>0.1052</v>
      </c>
      <c r="U100" s="0" t="n">
        <v>58912</v>
      </c>
      <c r="V100" s="0" t="n">
        <v>0</v>
      </c>
      <c r="W100" s="0" t="n">
        <v>0</v>
      </c>
      <c r="X100" s="0" t="n">
        <v>0</v>
      </c>
      <c r="Y100" s="0" t="n">
        <v>0</v>
      </c>
      <c r="Z100" s="0" t="n">
        <v>0</v>
      </c>
      <c r="AA100" s="0" t="n">
        <v>0</v>
      </c>
      <c r="AB100" s="0" t="n">
        <v>0</v>
      </c>
      <c r="AC100" s="0" t="n">
        <v>0</v>
      </c>
      <c r="AD100" s="0" t="n">
        <v>0</v>
      </c>
      <c r="AE100" s="0" t="n">
        <v>0</v>
      </c>
      <c r="AF100" s="0" t="n">
        <v>0</v>
      </c>
      <c r="AG100" s="0" t="n">
        <v>0</v>
      </c>
      <c r="AH100" s="0" t="n">
        <v>0</v>
      </c>
      <c r="AI100" s="0" t="n">
        <v>0</v>
      </c>
      <c r="AJ100" s="0" t="n">
        <v>0</v>
      </c>
      <c r="AK100" s="0" t="n">
        <v>0</v>
      </c>
      <c r="AL100" s="0" t="n">
        <v>0</v>
      </c>
      <c r="AM100" s="0" t="n">
        <v>0</v>
      </c>
      <c r="AN100" s="0" t="n">
        <v>0</v>
      </c>
      <c r="AO100" s="0" t="n">
        <v>0</v>
      </c>
      <c r="AP100" s="0" t="n">
        <v>0</v>
      </c>
      <c r="AQ100" s="0" t="n">
        <v>0</v>
      </c>
      <c r="AR100" s="0" t="n">
        <v>0</v>
      </c>
      <c r="AS100" s="0" t="n">
        <v>0</v>
      </c>
      <c r="AT100" s="0" t="n">
        <v>0</v>
      </c>
      <c r="AU100" s="0" t="n">
        <v>0</v>
      </c>
      <c r="AV100" s="0" t="n">
        <v>0</v>
      </c>
      <c r="AW100" s="0" t="n">
        <v>0</v>
      </c>
      <c r="AX100" s="0" t="n">
        <v>0</v>
      </c>
      <c r="AY100" s="0" t="n">
        <v>0</v>
      </c>
      <c r="AZ100" s="0" t="n">
        <v>0</v>
      </c>
      <c r="BA100" s="0" t="n">
        <v>0</v>
      </c>
      <c r="BB100" s="0" t="n">
        <v>0</v>
      </c>
      <c r="BC100" s="0" t="n">
        <v>0</v>
      </c>
      <c r="BD100" s="0" t="n">
        <v>0</v>
      </c>
      <c r="BE100" s="0" t="n">
        <v>0</v>
      </c>
      <c r="BF100" s="0" t="n">
        <v>0</v>
      </c>
      <c r="BG100" s="0" t="n">
        <v>0</v>
      </c>
      <c r="BH100" s="0" t="n">
        <v>0</v>
      </c>
      <c r="BI100" s="0" t="n">
        <v>0</v>
      </c>
      <c r="BJ100" s="0" t="n">
        <v>0</v>
      </c>
      <c r="BK100" s="0" t="n">
        <v>0</v>
      </c>
      <c r="BL100" s="0" t="n">
        <v>0</v>
      </c>
      <c r="BM100" s="0" t="n">
        <v>0</v>
      </c>
      <c r="BN100" s="0" t="n">
        <v>0</v>
      </c>
      <c r="BO100" s="0" t="n">
        <v>0</v>
      </c>
      <c r="BP100" s="0" t="n">
        <v>0</v>
      </c>
      <c r="BQ100" s="0" t="n">
        <v>0</v>
      </c>
      <c r="BR100" s="0" t="n">
        <v>0</v>
      </c>
      <c r="BS100" s="0" t="n">
        <v>0</v>
      </c>
      <c r="BT100" s="0" t="n">
        <v>0</v>
      </c>
      <c r="BU100" s="0" t="n">
        <v>0</v>
      </c>
      <c r="BV100" s="0" t="n">
        <v>0</v>
      </c>
      <c r="BW100" s="0" t="n">
        <v>0</v>
      </c>
      <c r="BX100" s="0" t="n">
        <v>0</v>
      </c>
      <c r="BY100" s="0" t="n">
        <v>0</v>
      </c>
      <c r="BZ100" s="0" t="n">
        <v>0</v>
      </c>
      <c r="CA100" s="0" t="n">
        <v>0</v>
      </c>
      <c r="CB100" s="0" t="n">
        <v>0</v>
      </c>
      <c r="CC100" s="0" t="n">
        <v>0</v>
      </c>
      <c r="CD100" s="0" t="n">
        <v>0</v>
      </c>
      <c r="CE100" s="0" t="n">
        <v>0</v>
      </c>
      <c r="CF100" s="0" t="n">
        <v>0</v>
      </c>
      <c r="CG100" s="0" t="n">
        <v>0</v>
      </c>
      <c r="CH100" s="0" t="n">
        <v>0</v>
      </c>
      <c r="CI100" s="0" t="n">
        <v>0</v>
      </c>
      <c r="CJ100" s="0" t="n">
        <v>0</v>
      </c>
      <c r="CK100" s="0" t="n">
        <v>0</v>
      </c>
      <c r="CL100" s="0" t="n">
        <v>0</v>
      </c>
      <c r="CM100" s="0" t="n">
        <v>0</v>
      </c>
      <c r="CN100" s="0" t="n">
        <v>0</v>
      </c>
      <c r="CO100" s="0" t="n">
        <v>0</v>
      </c>
      <c r="CP100" s="0" t="n">
        <v>0</v>
      </c>
      <c r="CQ100" s="0" t="n">
        <v>0</v>
      </c>
      <c r="CR100" s="0" t="n">
        <v>0</v>
      </c>
      <c r="CS100" s="0" t="n">
        <v>0</v>
      </c>
      <c r="CT100" s="0" t="n">
        <v>0</v>
      </c>
      <c r="CU100" s="0" t="n">
        <v>0</v>
      </c>
      <c r="CV100" s="0" t="n">
        <v>0</v>
      </c>
      <c r="CW100" s="0" t="n">
        <v>0</v>
      </c>
      <c r="CX100" s="0" t="n">
        <v>0</v>
      </c>
      <c r="CY100" s="0" t="n">
        <v>0</v>
      </c>
      <c r="CZ100" s="0" t="n">
        <v>0</v>
      </c>
      <c r="DA100" s="0" t="n">
        <v>0</v>
      </c>
      <c r="DB100" s="0" t="n">
        <v>0</v>
      </c>
      <c r="DC100" s="0" t="n">
        <v>0</v>
      </c>
      <c r="DD100" s="0" t="n">
        <v>0</v>
      </c>
      <c r="DE100" s="0" t="n">
        <v>0</v>
      </c>
      <c r="DF100" s="0" t="n">
        <v>0</v>
      </c>
      <c r="DG100" s="0" t="n">
        <v>0</v>
      </c>
      <c r="DH100" s="0" t="n">
        <v>0</v>
      </c>
      <c r="DI100" s="0" t="n">
        <v>0</v>
      </c>
      <c r="DJ100" s="0" t="n">
        <v>0</v>
      </c>
      <c r="DK100" s="0" t="n">
        <v>0</v>
      </c>
      <c r="DL100" s="0" t="n">
        <v>0</v>
      </c>
      <c r="DM100" s="0" t="n">
        <v>0</v>
      </c>
      <c r="DN100" s="0" t="n">
        <v>0</v>
      </c>
      <c r="DO100" s="0" t="n">
        <v>0</v>
      </c>
      <c r="DP100" s="0" t="n">
        <v>0</v>
      </c>
      <c r="DQ100" s="0" t="n">
        <v>0</v>
      </c>
      <c r="DR100" s="0" t="n">
        <v>0</v>
      </c>
      <c r="DS100" s="0" t="n">
        <v>0</v>
      </c>
    </row>
    <row r="101" customFormat="false" ht="12.75" hidden="false" customHeight="false" outlineLevel="0" collapsed="false">
      <c r="A101" s="0" t="s">
        <v>25</v>
      </c>
      <c r="B101" s="0" t="s">
        <v>18</v>
      </c>
      <c r="C101" s="0" t="s">
        <v>17</v>
      </c>
      <c r="D101" s="0" t="n">
        <v>56709</v>
      </c>
      <c r="E101" s="0" t="n">
        <v>56498</v>
      </c>
      <c r="F101" s="0" t="s">
        <v>75</v>
      </c>
      <c r="G101" s="0" t="n">
        <v>21175</v>
      </c>
      <c r="H101" s="0" t="s">
        <v>15</v>
      </c>
      <c r="I101" s="0" t="s">
        <v>16</v>
      </c>
      <c r="J101" s="27" t="n">
        <v>33679</v>
      </c>
      <c r="K101" s="27" t="n">
        <v>402133</v>
      </c>
      <c r="L101" s="0" t="n">
        <v>150000</v>
      </c>
      <c r="M101" s="0" t="n">
        <v>0.1052</v>
      </c>
      <c r="N101" s="0" t="n">
        <v>0</v>
      </c>
      <c r="O101" s="0" t="n">
        <v>0</v>
      </c>
      <c r="P101" s="0" t="n">
        <v>0</v>
      </c>
      <c r="Q101" s="0" t="n">
        <v>0.1052</v>
      </c>
      <c r="R101" s="0" t="n">
        <v>489180</v>
      </c>
      <c r="S101" s="0" t="n">
        <v>150000</v>
      </c>
      <c r="T101" s="0" t="n">
        <v>0.1052</v>
      </c>
      <c r="U101" s="0" t="n">
        <v>441840</v>
      </c>
      <c r="V101" s="0" t="n">
        <v>150000</v>
      </c>
      <c r="W101" s="0" t="n">
        <v>0.1052</v>
      </c>
      <c r="X101" s="0" t="n">
        <v>489180</v>
      </c>
      <c r="Y101" s="0" t="n">
        <v>150000</v>
      </c>
      <c r="Z101" s="0" t="n">
        <v>0.1052</v>
      </c>
      <c r="AA101" s="0" t="n">
        <v>473400</v>
      </c>
      <c r="AB101" s="0" t="n">
        <v>150000</v>
      </c>
      <c r="AC101" s="0" t="n">
        <v>0.1052</v>
      </c>
      <c r="AD101" s="0" t="n">
        <v>489180</v>
      </c>
      <c r="AE101" s="0" t="n">
        <v>150000</v>
      </c>
      <c r="AF101" s="0" t="n">
        <v>0.1052</v>
      </c>
      <c r="AG101" s="0" t="n">
        <v>473400</v>
      </c>
      <c r="AH101" s="0" t="n">
        <v>150000</v>
      </c>
      <c r="AI101" s="0" t="n">
        <v>0.1052</v>
      </c>
      <c r="AJ101" s="0" t="n">
        <v>489180</v>
      </c>
      <c r="AK101" s="0" t="n">
        <v>150000</v>
      </c>
      <c r="AL101" s="0" t="n">
        <v>0.1052</v>
      </c>
      <c r="AM101" s="0" t="n">
        <v>489180</v>
      </c>
      <c r="AN101" s="0" t="n">
        <v>150000</v>
      </c>
      <c r="AO101" s="0" t="n">
        <v>0.1052</v>
      </c>
      <c r="AP101" s="0" t="n">
        <v>473400</v>
      </c>
      <c r="AQ101" s="0" t="n">
        <v>150000</v>
      </c>
      <c r="AR101" s="0" t="n">
        <v>0.1052</v>
      </c>
      <c r="AS101" s="0" t="n">
        <v>489180</v>
      </c>
      <c r="AT101" s="0" t="n">
        <v>150000</v>
      </c>
      <c r="AU101" s="0" t="n">
        <v>0.1052</v>
      </c>
      <c r="AV101" s="0" t="n">
        <v>473400</v>
      </c>
      <c r="AW101" s="0" t="n">
        <v>150000</v>
      </c>
      <c r="AX101" s="0" t="n">
        <v>0.1052</v>
      </c>
      <c r="AY101" s="0" t="n">
        <v>489180</v>
      </c>
      <c r="AZ101" s="0" t="n">
        <v>0</v>
      </c>
      <c r="BA101" s="0" t="n">
        <v>0</v>
      </c>
      <c r="BB101" s="0" t="n">
        <v>0</v>
      </c>
      <c r="BC101" s="0" t="n">
        <v>0</v>
      </c>
      <c r="BD101" s="0" t="n">
        <v>0</v>
      </c>
      <c r="BE101" s="0" t="n">
        <v>0</v>
      </c>
      <c r="BF101" s="0" t="n">
        <v>0</v>
      </c>
      <c r="BG101" s="0" t="n">
        <v>0</v>
      </c>
      <c r="BH101" s="0" t="n">
        <v>0</v>
      </c>
      <c r="BI101" s="0" t="n">
        <v>0</v>
      </c>
      <c r="BJ101" s="0" t="n">
        <v>0</v>
      </c>
      <c r="BK101" s="0" t="n">
        <v>0</v>
      </c>
      <c r="BL101" s="0" t="n">
        <v>0</v>
      </c>
      <c r="BM101" s="0" t="n">
        <v>0</v>
      </c>
      <c r="BN101" s="0" t="n">
        <v>0</v>
      </c>
      <c r="BO101" s="0" t="n">
        <v>0</v>
      </c>
      <c r="BP101" s="0" t="n">
        <v>0</v>
      </c>
      <c r="BQ101" s="0" t="n">
        <v>0</v>
      </c>
      <c r="BR101" s="0" t="n">
        <v>0</v>
      </c>
      <c r="BS101" s="0" t="n">
        <v>0</v>
      </c>
      <c r="BT101" s="0" t="n">
        <v>0</v>
      </c>
      <c r="BU101" s="0" t="n">
        <v>0</v>
      </c>
      <c r="BV101" s="0" t="n">
        <v>0</v>
      </c>
      <c r="BW101" s="0" t="n">
        <v>0</v>
      </c>
      <c r="BX101" s="0" t="n">
        <v>0</v>
      </c>
      <c r="BY101" s="0" t="n">
        <v>0</v>
      </c>
      <c r="BZ101" s="0" t="n">
        <v>0</v>
      </c>
      <c r="CA101" s="0" t="n">
        <v>0</v>
      </c>
      <c r="CB101" s="0" t="n">
        <v>0</v>
      </c>
      <c r="CC101" s="0" t="n">
        <v>0</v>
      </c>
      <c r="CD101" s="0" t="n">
        <v>0</v>
      </c>
      <c r="CE101" s="0" t="n">
        <v>0</v>
      </c>
      <c r="CF101" s="0" t="n">
        <v>0</v>
      </c>
      <c r="CG101" s="0" t="n">
        <v>0</v>
      </c>
      <c r="CH101" s="0" t="n">
        <v>0</v>
      </c>
      <c r="CI101" s="0" t="n">
        <v>0</v>
      </c>
      <c r="CJ101" s="0" t="n">
        <v>0</v>
      </c>
      <c r="CK101" s="0" t="n">
        <v>0</v>
      </c>
      <c r="CL101" s="0" t="n">
        <v>0</v>
      </c>
      <c r="CM101" s="0" t="n">
        <v>0</v>
      </c>
      <c r="CN101" s="0" t="n">
        <v>0</v>
      </c>
      <c r="CO101" s="0" t="n">
        <v>0</v>
      </c>
      <c r="CP101" s="0" t="n">
        <v>0</v>
      </c>
      <c r="CQ101" s="0" t="n">
        <v>0</v>
      </c>
      <c r="CR101" s="0" t="n">
        <v>0</v>
      </c>
      <c r="CS101" s="0" t="n">
        <v>0</v>
      </c>
      <c r="CT101" s="0" t="n">
        <v>0</v>
      </c>
      <c r="CU101" s="0" t="n">
        <v>0</v>
      </c>
      <c r="CV101" s="0" t="n">
        <v>0</v>
      </c>
      <c r="CW101" s="0" t="n">
        <v>0</v>
      </c>
      <c r="CX101" s="0" t="n">
        <v>0</v>
      </c>
      <c r="CY101" s="0" t="n">
        <v>0</v>
      </c>
      <c r="CZ101" s="0" t="n">
        <v>0</v>
      </c>
      <c r="DA101" s="0" t="n">
        <v>0</v>
      </c>
      <c r="DB101" s="0" t="n">
        <v>0</v>
      </c>
      <c r="DC101" s="0" t="n">
        <v>0</v>
      </c>
      <c r="DD101" s="0" t="n">
        <v>0</v>
      </c>
      <c r="DE101" s="0" t="n">
        <v>0</v>
      </c>
      <c r="DF101" s="0" t="n">
        <v>0</v>
      </c>
      <c r="DG101" s="0" t="n">
        <v>0</v>
      </c>
      <c r="DH101" s="0" t="n">
        <v>0</v>
      </c>
      <c r="DI101" s="0" t="n">
        <v>0</v>
      </c>
      <c r="DJ101" s="0" t="n">
        <v>0</v>
      </c>
      <c r="DK101" s="0" t="n">
        <v>0</v>
      </c>
      <c r="DL101" s="0" t="n">
        <v>0</v>
      </c>
      <c r="DM101" s="0" t="n">
        <v>0</v>
      </c>
      <c r="DN101" s="0" t="n">
        <v>0</v>
      </c>
      <c r="DO101" s="0" t="n">
        <v>0</v>
      </c>
      <c r="DP101" s="0" t="n">
        <v>0</v>
      </c>
      <c r="DQ101" s="0" t="n">
        <v>0</v>
      </c>
      <c r="DR101" s="0" t="n">
        <v>0</v>
      </c>
      <c r="DS101" s="0" t="n">
        <v>0</v>
      </c>
    </row>
    <row r="102" customFormat="false" ht="12.75" hidden="false" customHeight="false" outlineLevel="0" collapsed="false">
      <c r="A102" s="0" t="s">
        <v>25</v>
      </c>
      <c r="B102" s="0" t="s">
        <v>18</v>
      </c>
      <c r="C102" s="0" t="s">
        <v>17</v>
      </c>
      <c r="D102" s="0" t="n">
        <v>56709</v>
      </c>
      <c r="E102" s="0" t="n">
        <v>56498</v>
      </c>
      <c r="F102" s="0" t="s">
        <v>68</v>
      </c>
      <c r="G102" s="0" t="n">
        <v>25923</v>
      </c>
      <c r="H102" s="0" t="s">
        <v>15</v>
      </c>
      <c r="I102" s="0" t="s">
        <v>16</v>
      </c>
      <c r="J102" s="27" t="n">
        <v>35855</v>
      </c>
      <c r="K102" s="27" t="n">
        <v>402133</v>
      </c>
      <c r="L102" s="0" t="n">
        <v>20000</v>
      </c>
      <c r="M102" s="0" t="n">
        <v>0.1052</v>
      </c>
      <c r="N102" s="0" t="n">
        <v>0</v>
      </c>
      <c r="O102" s="0" t="n">
        <v>0</v>
      </c>
      <c r="P102" s="0" t="n">
        <v>0</v>
      </c>
      <c r="Q102" s="0" t="n">
        <v>0.1052</v>
      </c>
      <c r="R102" s="0" t="n">
        <v>65224</v>
      </c>
      <c r="S102" s="0" t="n">
        <v>20000</v>
      </c>
      <c r="T102" s="0" t="n">
        <v>0.1052</v>
      </c>
      <c r="U102" s="0" t="n">
        <v>58912</v>
      </c>
      <c r="V102" s="0" t="n">
        <v>20000</v>
      </c>
      <c r="W102" s="0" t="n">
        <v>0.1052</v>
      </c>
      <c r="X102" s="0" t="n">
        <v>65224</v>
      </c>
      <c r="Y102" s="0" t="n">
        <v>20000</v>
      </c>
      <c r="Z102" s="0" t="n">
        <v>0.1052</v>
      </c>
      <c r="AA102" s="0" t="n">
        <v>63120</v>
      </c>
      <c r="AB102" s="0" t="n">
        <v>20000</v>
      </c>
      <c r="AC102" s="0" t="n">
        <v>0.1052</v>
      </c>
      <c r="AD102" s="0" t="n">
        <v>65224</v>
      </c>
      <c r="AE102" s="0" t="n">
        <v>20000</v>
      </c>
      <c r="AF102" s="0" t="n">
        <v>0.1052</v>
      </c>
      <c r="AG102" s="0" t="n">
        <v>63120</v>
      </c>
      <c r="AH102" s="0" t="n">
        <v>20000</v>
      </c>
      <c r="AI102" s="0" t="n">
        <v>0.1052</v>
      </c>
      <c r="AJ102" s="0" t="n">
        <v>65224</v>
      </c>
      <c r="AK102" s="0" t="n">
        <v>20000</v>
      </c>
      <c r="AL102" s="0" t="n">
        <v>0.1052</v>
      </c>
      <c r="AM102" s="0" t="n">
        <v>65224</v>
      </c>
      <c r="AN102" s="0" t="n">
        <v>20000</v>
      </c>
      <c r="AO102" s="0" t="n">
        <v>0.1052</v>
      </c>
      <c r="AP102" s="0" t="n">
        <v>63120</v>
      </c>
      <c r="AQ102" s="0" t="n">
        <v>20000</v>
      </c>
      <c r="AR102" s="0" t="n">
        <v>0.1052</v>
      </c>
      <c r="AS102" s="0" t="n">
        <v>65224</v>
      </c>
      <c r="AT102" s="0" t="n">
        <v>20000</v>
      </c>
      <c r="AU102" s="0" t="n">
        <v>0.1052</v>
      </c>
      <c r="AV102" s="0" t="n">
        <v>63120</v>
      </c>
      <c r="AW102" s="0" t="n">
        <v>20000</v>
      </c>
      <c r="AX102" s="0" t="n">
        <v>0.1052</v>
      </c>
      <c r="AY102" s="0" t="n">
        <v>65224</v>
      </c>
      <c r="AZ102" s="0" t="n">
        <v>0</v>
      </c>
      <c r="BA102" s="0" t="n">
        <v>0</v>
      </c>
      <c r="BB102" s="0" t="n">
        <v>0</v>
      </c>
      <c r="BC102" s="0" t="n">
        <v>0</v>
      </c>
      <c r="BD102" s="0" t="n">
        <v>0</v>
      </c>
      <c r="BE102" s="0" t="n">
        <v>0</v>
      </c>
      <c r="BF102" s="0" t="n">
        <v>0</v>
      </c>
      <c r="BG102" s="0" t="n">
        <v>0</v>
      </c>
      <c r="BH102" s="0" t="n">
        <v>0</v>
      </c>
      <c r="BI102" s="0" t="n">
        <v>0</v>
      </c>
      <c r="BJ102" s="0" t="n">
        <v>0</v>
      </c>
      <c r="BK102" s="0" t="n">
        <v>0</v>
      </c>
      <c r="BL102" s="0" t="n">
        <v>0</v>
      </c>
      <c r="BM102" s="0" t="n">
        <v>0</v>
      </c>
      <c r="BN102" s="0" t="n">
        <v>0</v>
      </c>
      <c r="BO102" s="0" t="n">
        <v>0</v>
      </c>
      <c r="BP102" s="0" t="n">
        <v>0</v>
      </c>
      <c r="BQ102" s="0" t="n">
        <v>0</v>
      </c>
      <c r="BR102" s="0" t="n">
        <v>0</v>
      </c>
      <c r="BS102" s="0" t="n">
        <v>0</v>
      </c>
      <c r="BT102" s="0" t="n">
        <v>0</v>
      </c>
      <c r="BU102" s="0" t="n">
        <v>0</v>
      </c>
      <c r="BV102" s="0" t="n">
        <v>0</v>
      </c>
      <c r="BW102" s="0" t="n">
        <v>0</v>
      </c>
      <c r="BX102" s="0" t="n">
        <v>0</v>
      </c>
      <c r="BY102" s="0" t="n">
        <v>0</v>
      </c>
      <c r="BZ102" s="0" t="n">
        <v>0</v>
      </c>
      <c r="CA102" s="0" t="n">
        <v>0</v>
      </c>
      <c r="CB102" s="0" t="n">
        <v>0</v>
      </c>
      <c r="CC102" s="0" t="n">
        <v>0</v>
      </c>
      <c r="CD102" s="0" t="n">
        <v>0</v>
      </c>
      <c r="CE102" s="0" t="n">
        <v>0</v>
      </c>
      <c r="CF102" s="0" t="n">
        <v>0</v>
      </c>
      <c r="CG102" s="0" t="n">
        <v>0</v>
      </c>
      <c r="CH102" s="0" t="n">
        <v>0</v>
      </c>
      <c r="CI102" s="0" t="n">
        <v>0</v>
      </c>
      <c r="CJ102" s="0" t="n">
        <v>0</v>
      </c>
      <c r="CK102" s="0" t="n">
        <v>0</v>
      </c>
      <c r="CL102" s="0" t="n">
        <v>0</v>
      </c>
      <c r="CM102" s="0" t="n">
        <v>0</v>
      </c>
      <c r="CN102" s="0" t="n">
        <v>0</v>
      </c>
      <c r="CO102" s="0" t="n">
        <v>0</v>
      </c>
      <c r="CP102" s="0" t="n">
        <v>0</v>
      </c>
      <c r="CQ102" s="0" t="n">
        <v>0</v>
      </c>
      <c r="CR102" s="0" t="n">
        <v>0</v>
      </c>
      <c r="CS102" s="0" t="n">
        <v>0</v>
      </c>
      <c r="CT102" s="0" t="n">
        <v>0</v>
      </c>
      <c r="CU102" s="0" t="n">
        <v>0</v>
      </c>
      <c r="CV102" s="0" t="n">
        <v>0</v>
      </c>
      <c r="CW102" s="0" t="n">
        <v>0</v>
      </c>
      <c r="CX102" s="0" t="n">
        <v>0</v>
      </c>
      <c r="CY102" s="0" t="n">
        <v>0</v>
      </c>
      <c r="CZ102" s="0" t="n">
        <v>0</v>
      </c>
      <c r="DA102" s="0" t="n">
        <v>0</v>
      </c>
      <c r="DB102" s="0" t="n">
        <v>0</v>
      </c>
      <c r="DC102" s="0" t="n">
        <v>0</v>
      </c>
      <c r="DD102" s="0" t="n">
        <v>0</v>
      </c>
      <c r="DE102" s="0" t="n">
        <v>0</v>
      </c>
      <c r="DF102" s="0" t="n">
        <v>0</v>
      </c>
      <c r="DG102" s="0" t="n">
        <v>0</v>
      </c>
      <c r="DH102" s="0" t="n">
        <v>0</v>
      </c>
      <c r="DI102" s="0" t="n">
        <v>0</v>
      </c>
      <c r="DJ102" s="0" t="n">
        <v>0</v>
      </c>
      <c r="DK102" s="0" t="n">
        <v>0</v>
      </c>
      <c r="DL102" s="0" t="n">
        <v>0</v>
      </c>
      <c r="DM102" s="0" t="n">
        <v>0</v>
      </c>
      <c r="DN102" s="0" t="n">
        <v>0</v>
      </c>
      <c r="DO102" s="0" t="n">
        <v>0</v>
      </c>
      <c r="DP102" s="0" t="n">
        <v>0</v>
      </c>
      <c r="DQ102" s="0" t="n">
        <v>0</v>
      </c>
      <c r="DR102" s="0" t="n">
        <v>0</v>
      </c>
      <c r="DS102" s="0" t="n">
        <v>0</v>
      </c>
    </row>
    <row r="103" customFormat="false" ht="12.75" hidden="false" customHeight="false" outlineLevel="0" collapsed="false">
      <c r="A103" s="0" t="s">
        <v>25</v>
      </c>
      <c r="B103" s="0" t="s">
        <v>18</v>
      </c>
      <c r="C103" s="0" t="s">
        <v>17</v>
      </c>
      <c r="D103" s="0" t="n">
        <v>56709</v>
      </c>
      <c r="E103" s="0" t="n">
        <v>56498</v>
      </c>
      <c r="F103" s="0" t="s">
        <v>56</v>
      </c>
      <c r="G103" s="0" t="n">
        <v>26371</v>
      </c>
      <c r="H103" s="0" t="s">
        <v>15</v>
      </c>
      <c r="I103" s="0" t="s">
        <v>16</v>
      </c>
      <c r="J103" s="27" t="n">
        <v>36100</v>
      </c>
      <c r="K103" s="27" t="n">
        <v>402133</v>
      </c>
      <c r="L103" s="0" t="n">
        <v>25000</v>
      </c>
      <c r="M103" s="0" t="n">
        <v>0.1052</v>
      </c>
      <c r="N103" s="0" t="n">
        <v>0</v>
      </c>
      <c r="O103" s="0" t="n">
        <v>0</v>
      </c>
      <c r="P103" s="0" t="n">
        <v>0</v>
      </c>
      <c r="Q103" s="0" t="n">
        <v>0.1052</v>
      </c>
      <c r="R103" s="0" t="n">
        <v>81530</v>
      </c>
      <c r="S103" s="0" t="n">
        <v>25000</v>
      </c>
      <c r="T103" s="0" t="n">
        <v>0.1052</v>
      </c>
      <c r="U103" s="0" t="n">
        <v>73640</v>
      </c>
      <c r="V103" s="0" t="n">
        <v>25000</v>
      </c>
      <c r="W103" s="0" t="n">
        <v>0.1052</v>
      </c>
      <c r="X103" s="0" t="n">
        <v>81530</v>
      </c>
      <c r="Y103" s="0" t="n">
        <v>25000</v>
      </c>
      <c r="Z103" s="0" t="n">
        <v>0.1052</v>
      </c>
      <c r="AA103" s="0" t="n">
        <v>78900</v>
      </c>
      <c r="AB103" s="0" t="n">
        <v>25000</v>
      </c>
      <c r="AC103" s="0" t="n">
        <v>0.1052</v>
      </c>
      <c r="AD103" s="0" t="n">
        <v>81530</v>
      </c>
      <c r="AE103" s="0" t="n">
        <v>25000</v>
      </c>
      <c r="AF103" s="0" t="n">
        <v>0.1052</v>
      </c>
      <c r="AG103" s="0" t="n">
        <v>78900</v>
      </c>
      <c r="AH103" s="0" t="n">
        <v>25000</v>
      </c>
      <c r="AI103" s="0" t="n">
        <v>0.1052</v>
      </c>
      <c r="AJ103" s="0" t="n">
        <v>81530</v>
      </c>
      <c r="AK103" s="0" t="n">
        <v>25000</v>
      </c>
      <c r="AL103" s="0" t="n">
        <v>0.1052</v>
      </c>
      <c r="AM103" s="0" t="n">
        <v>81530</v>
      </c>
      <c r="AN103" s="0" t="n">
        <v>25000</v>
      </c>
      <c r="AO103" s="0" t="n">
        <v>0.1052</v>
      </c>
      <c r="AP103" s="0" t="n">
        <v>78900</v>
      </c>
      <c r="AQ103" s="0" t="n">
        <v>25000</v>
      </c>
      <c r="AR103" s="0" t="n">
        <v>0.1052</v>
      </c>
      <c r="AS103" s="0" t="n">
        <v>81530</v>
      </c>
      <c r="AT103" s="0" t="n">
        <v>25000</v>
      </c>
      <c r="AU103" s="0" t="n">
        <v>0.1052</v>
      </c>
      <c r="AV103" s="0" t="n">
        <v>78900</v>
      </c>
      <c r="AW103" s="0" t="n">
        <v>25000</v>
      </c>
      <c r="AX103" s="0" t="n">
        <v>0.1052</v>
      </c>
      <c r="AY103" s="0" t="n">
        <v>81530</v>
      </c>
      <c r="AZ103" s="0" t="n">
        <v>0</v>
      </c>
      <c r="BA103" s="0" t="n">
        <v>0</v>
      </c>
      <c r="BB103" s="0" t="n">
        <v>0</v>
      </c>
      <c r="BC103" s="0" t="n">
        <v>0</v>
      </c>
      <c r="BD103" s="0" t="n">
        <v>0</v>
      </c>
      <c r="BE103" s="0" t="n">
        <v>0</v>
      </c>
      <c r="BF103" s="0" t="n">
        <v>0</v>
      </c>
      <c r="BG103" s="0" t="n">
        <v>0</v>
      </c>
      <c r="BH103" s="0" t="n">
        <v>0</v>
      </c>
      <c r="BI103" s="0" t="n">
        <v>0</v>
      </c>
      <c r="BJ103" s="0" t="n">
        <v>0</v>
      </c>
      <c r="BK103" s="0" t="n">
        <v>0</v>
      </c>
      <c r="BL103" s="0" t="n">
        <v>0</v>
      </c>
      <c r="BM103" s="0" t="n">
        <v>0</v>
      </c>
      <c r="BN103" s="0" t="n">
        <v>0</v>
      </c>
      <c r="BO103" s="0" t="n">
        <v>0</v>
      </c>
      <c r="BP103" s="0" t="n">
        <v>0</v>
      </c>
      <c r="BQ103" s="0" t="n">
        <v>0</v>
      </c>
      <c r="BR103" s="0" t="n">
        <v>0</v>
      </c>
      <c r="BS103" s="0" t="n">
        <v>0</v>
      </c>
      <c r="BT103" s="0" t="n">
        <v>0</v>
      </c>
      <c r="BU103" s="0" t="n">
        <v>0</v>
      </c>
      <c r="BV103" s="0" t="n">
        <v>0</v>
      </c>
      <c r="BW103" s="0" t="n">
        <v>0</v>
      </c>
      <c r="BX103" s="0" t="n">
        <v>0</v>
      </c>
      <c r="BY103" s="0" t="n">
        <v>0</v>
      </c>
      <c r="BZ103" s="0" t="n">
        <v>0</v>
      </c>
      <c r="CA103" s="0" t="n">
        <v>0</v>
      </c>
      <c r="CB103" s="0" t="n">
        <v>0</v>
      </c>
      <c r="CC103" s="0" t="n">
        <v>0</v>
      </c>
      <c r="CD103" s="0" t="n">
        <v>0</v>
      </c>
      <c r="CE103" s="0" t="n">
        <v>0</v>
      </c>
      <c r="CF103" s="0" t="n">
        <v>0</v>
      </c>
      <c r="CG103" s="0" t="n">
        <v>0</v>
      </c>
      <c r="CH103" s="0" t="n">
        <v>0</v>
      </c>
      <c r="CI103" s="0" t="n">
        <v>0</v>
      </c>
      <c r="CJ103" s="0" t="n">
        <v>0</v>
      </c>
      <c r="CK103" s="0" t="n">
        <v>0</v>
      </c>
      <c r="CL103" s="0" t="n">
        <v>0</v>
      </c>
      <c r="CM103" s="0" t="n">
        <v>0</v>
      </c>
      <c r="CN103" s="0" t="n">
        <v>0</v>
      </c>
      <c r="CO103" s="0" t="n">
        <v>0</v>
      </c>
      <c r="CP103" s="0" t="n">
        <v>0</v>
      </c>
      <c r="CQ103" s="0" t="n">
        <v>0</v>
      </c>
      <c r="CR103" s="0" t="n">
        <v>0</v>
      </c>
      <c r="CS103" s="0" t="n">
        <v>0</v>
      </c>
      <c r="CT103" s="0" t="n">
        <v>0</v>
      </c>
      <c r="CU103" s="0" t="n">
        <v>0</v>
      </c>
      <c r="CV103" s="0" t="n">
        <v>0</v>
      </c>
      <c r="CW103" s="0" t="n">
        <v>0</v>
      </c>
      <c r="CX103" s="0" t="n">
        <v>0</v>
      </c>
      <c r="CY103" s="0" t="n">
        <v>0</v>
      </c>
      <c r="CZ103" s="0" t="n">
        <v>0</v>
      </c>
      <c r="DA103" s="0" t="n">
        <v>0</v>
      </c>
      <c r="DB103" s="0" t="n">
        <v>0</v>
      </c>
      <c r="DC103" s="0" t="n">
        <v>0</v>
      </c>
      <c r="DD103" s="0" t="n">
        <v>0</v>
      </c>
      <c r="DE103" s="0" t="n">
        <v>0</v>
      </c>
      <c r="DF103" s="0" t="n">
        <v>0</v>
      </c>
      <c r="DG103" s="0" t="n">
        <v>0</v>
      </c>
      <c r="DH103" s="0" t="n">
        <v>0</v>
      </c>
      <c r="DI103" s="0" t="n">
        <v>0</v>
      </c>
      <c r="DJ103" s="0" t="n">
        <v>0</v>
      </c>
      <c r="DK103" s="0" t="n">
        <v>0</v>
      </c>
      <c r="DL103" s="0" t="n">
        <v>0</v>
      </c>
      <c r="DM103" s="0" t="n">
        <v>0</v>
      </c>
      <c r="DN103" s="0" t="n">
        <v>0</v>
      </c>
      <c r="DO103" s="0" t="n">
        <v>0</v>
      </c>
      <c r="DP103" s="0" t="n">
        <v>0</v>
      </c>
      <c r="DQ103" s="0" t="n">
        <v>0</v>
      </c>
      <c r="DR103" s="0" t="n">
        <v>0</v>
      </c>
      <c r="DS103" s="0" t="n">
        <v>0</v>
      </c>
    </row>
    <row r="104" customFormat="false" ht="12.75" hidden="false" customHeight="false" outlineLevel="0" collapsed="false">
      <c r="A104" s="0" t="s">
        <v>25</v>
      </c>
      <c r="B104" s="0" t="s">
        <v>18</v>
      </c>
      <c r="C104" s="0" t="s">
        <v>17</v>
      </c>
      <c r="D104" s="0" t="n">
        <v>56709</v>
      </c>
      <c r="E104" s="0" t="n">
        <v>56498</v>
      </c>
      <c r="F104" s="0" t="s">
        <v>76</v>
      </c>
      <c r="G104" s="0" t="n">
        <v>26677</v>
      </c>
      <c r="H104" s="0" t="s">
        <v>15</v>
      </c>
      <c r="I104" s="0" t="s">
        <v>16</v>
      </c>
      <c r="J104" s="27" t="n">
        <v>36251</v>
      </c>
      <c r="K104" s="27" t="n">
        <v>402133</v>
      </c>
      <c r="L104" s="0" t="n">
        <v>25000</v>
      </c>
      <c r="M104" s="0" t="n">
        <v>0.1052</v>
      </c>
      <c r="N104" s="0" t="n">
        <v>0</v>
      </c>
      <c r="O104" s="0" t="n">
        <v>0</v>
      </c>
      <c r="P104" s="0" t="n">
        <v>0</v>
      </c>
      <c r="Q104" s="0" t="n">
        <v>0.1052</v>
      </c>
      <c r="R104" s="0" t="n">
        <v>81530</v>
      </c>
      <c r="S104" s="0" t="n">
        <v>25000</v>
      </c>
      <c r="T104" s="0" t="n">
        <v>0.1052</v>
      </c>
      <c r="U104" s="0" t="n">
        <v>73640</v>
      </c>
      <c r="V104" s="0" t="n">
        <v>25000</v>
      </c>
      <c r="W104" s="0" t="n">
        <v>0.1052</v>
      </c>
      <c r="X104" s="0" t="n">
        <v>81530</v>
      </c>
      <c r="Y104" s="0" t="n">
        <v>25000</v>
      </c>
      <c r="Z104" s="0" t="n">
        <v>0.1052</v>
      </c>
      <c r="AA104" s="0" t="n">
        <v>78900</v>
      </c>
      <c r="AB104" s="0" t="n">
        <v>25000</v>
      </c>
      <c r="AC104" s="0" t="n">
        <v>0.1052</v>
      </c>
      <c r="AD104" s="0" t="n">
        <v>81530</v>
      </c>
      <c r="AE104" s="0" t="n">
        <v>25000</v>
      </c>
      <c r="AF104" s="0" t="n">
        <v>0.1052</v>
      </c>
      <c r="AG104" s="0" t="n">
        <v>78900</v>
      </c>
      <c r="AH104" s="0" t="n">
        <v>25000</v>
      </c>
      <c r="AI104" s="0" t="n">
        <v>0.1052</v>
      </c>
      <c r="AJ104" s="0" t="n">
        <v>81530</v>
      </c>
      <c r="AK104" s="0" t="n">
        <v>25000</v>
      </c>
      <c r="AL104" s="0" t="n">
        <v>0.1052</v>
      </c>
      <c r="AM104" s="0" t="n">
        <v>81530</v>
      </c>
      <c r="AN104" s="0" t="n">
        <v>25000</v>
      </c>
      <c r="AO104" s="0" t="n">
        <v>0.1052</v>
      </c>
      <c r="AP104" s="0" t="n">
        <v>78900</v>
      </c>
      <c r="AQ104" s="0" t="n">
        <v>25000</v>
      </c>
      <c r="AR104" s="0" t="n">
        <v>0.1052</v>
      </c>
      <c r="AS104" s="0" t="n">
        <v>81530</v>
      </c>
      <c r="AT104" s="0" t="n">
        <v>25000</v>
      </c>
      <c r="AU104" s="0" t="n">
        <v>0.1052</v>
      </c>
      <c r="AV104" s="0" t="n">
        <v>78900</v>
      </c>
      <c r="AW104" s="0" t="n">
        <v>25000</v>
      </c>
      <c r="AX104" s="0" t="n">
        <v>0.1052</v>
      </c>
      <c r="AY104" s="0" t="n">
        <v>81530</v>
      </c>
      <c r="AZ104" s="0" t="n">
        <v>0</v>
      </c>
      <c r="BA104" s="0" t="n">
        <v>0</v>
      </c>
      <c r="BB104" s="0" t="n">
        <v>0</v>
      </c>
      <c r="BC104" s="0" t="n">
        <v>0</v>
      </c>
      <c r="BD104" s="0" t="n">
        <v>0</v>
      </c>
      <c r="BE104" s="0" t="n">
        <v>0</v>
      </c>
      <c r="BF104" s="0" t="n">
        <v>0</v>
      </c>
      <c r="BG104" s="0" t="n">
        <v>0</v>
      </c>
      <c r="BH104" s="0" t="n">
        <v>0</v>
      </c>
      <c r="BI104" s="0" t="n">
        <v>0</v>
      </c>
      <c r="BJ104" s="0" t="n">
        <v>0</v>
      </c>
      <c r="BK104" s="0" t="n">
        <v>0</v>
      </c>
      <c r="BL104" s="0" t="n">
        <v>0</v>
      </c>
      <c r="BM104" s="0" t="n">
        <v>0</v>
      </c>
      <c r="BN104" s="0" t="n">
        <v>0</v>
      </c>
      <c r="BO104" s="0" t="n">
        <v>0</v>
      </c>
      <c r="BP104" s="0" t="n">
        <v>0</v>
      </c>
      <c r="BQ104" s="0" t="n">
        <v>0</v>
      </c>
      <c r="BR104" s="0" t="n">
        <v>0</v>
      </c>
      <c r="BS104" s="0" t="n">
        <v>0</v>
      </c>
      <c r="BT104" s="0" t="n">
        <v>0</v>
      </c>
      <c r="BU104" s="0" t="n">
        <v>0</v>
      </c>
      <c r="BV104" s="0" t="n">
        <v>0</v>
      </c>
      <c r="BW104" s="0" t="n">
        <v>0</v>
      </c>
      <c r="BX104" s="0" t="n">
        <v>0</v>
      </c>
      <c r="BY104" s="0" t="n">
        <v>0</v>
      </c>
      <c r="BZ104" s="0" t="n">
        <v>0</v>
      </c>
      <c r="CA104" s="0" t="n">
        <v>0</v>
      </c>
      <c r="CB104" s="0" t="n">
        <v>0</v>
      </c>
      <c r="CC104" s="0" t="n">
        <v>0</v>
      </c>
      <c r="CD104" s="0" t="n">
        <v>0</v>
      </c>
      <c r="CE104" s="0" t="n">
        <v>0</v>
      </c>
      <c r="CF104" s="0" t="n">
        <v>0</v>
      </c>
      <c r="CG104" s="0" t="n">
        <v>0</v>
      </c>
      <c r="CH104" s="0" t="n">
        <v>0</v>
      </c>
      <c r="CI104" s="0" t="n">
        <v>0</v>
      </c>
      <c r="CJ104" s="0" t="n">
        <v>0</v>
      </c>
      <c r="CK104" s="0" t="n">
        <v>0</v>
      </c>
      <c r="CL104" s="0" t="n">
        <v>0</v>
      </c>
      <c r="CM104" s="0" t="n">
        <v>0</v>
      </c>
      <c r="CN104" s="0" t="n">
        <v>0</v>
      </c>
      <c r="CO104" s="0" t="n">
        <v>0</v>
      </c>
      <c r="CP104" s="0" t="n">
        <v>0</v>
      </c>
      <c r="CQ104" s="0" t="n">
        <v>0</v>
      </c>
      <c r="CR104" s="0" t="n">
        <v>0</v>
      </c>
      <c r="CS104" s="0" t="n">
        <v>0</v>
      </c>
      <c r="CT104" s="0" t="n">
        <v>0</v>
      </c>
      <c r="CU104" s="0" t="n">
        <v>0</v>
      </c>
      <c r="CV104" s="0" t="n">
        <v>0</v>
      </c>
      <c r="CW104" s="0" t="n">
        <v>0</v>
      </c>
      <c r="CX104" s="0" t="n">
        <v>0</v>
      </c>
      <c r="CY104" s="0" t="n">
        <v>0</v>
      </c>
      <c r="CZ104" s="0" t="n">
        <v>0</v>
      </c>
      <c r="DA104" s="0" t="n">
        <v>0</v>
      </c>
      <c r="DB104" s="0" t="n">
        <v>0</v>
      </c>
      <c r="DC104" s="0" t="n">
        <v>0</v>
      </c>
      <c r="DD104" s="0" t="n">
        <v>0</v>
      </c>
      <c r="DE104" s="0" t="n">
        <v>0</v>
      </c>
      <c r="DF104" s="0" t="n">
        <v>0</v>
      </c>
      <c r="DG104" s="0" t="n">
        <v>0</v>
      </c>
      <c r="DH104" s="0" t="n">
        <v>0</v>
      </c>
      <c r="DI104" s="0" t="n">
        <v>0</v>
      </c>
      <c r="DJ104" s="0" t="n">
        <v>0</v>
      </c>
      <c r="DK104" s="0" t="n">
        <v>0</v>
      </c>
      <c r="DL104" s="0" t="n">
        <v>0</v>
      </c>
      <c r="DM104" s="0" t="n">
        <v>0</v>
      </c>
      <c r="DN104" s="0" t="n">
        <v>0</v>
      </c>
      <c r="DO104" s="0" t="n">
        <v>0</v>
      </c>
      <c r="DP104" s="0" t="n">
        <v>0</v>
      </c>
      <c r="DQ104" s="0" t="n">
        <v>0</v>
      </c>
      <c r="DR104" s="0" t="n">
        <v>0</v>
      </c>
      <c r="DS104" s="0" t="n">
        <v>0</v>
      </c>
    </row>
    <row r="105" customFormat="false" ht="12.75" hidden="false" customHeight="false" outlineLevel="0" collapsed="false">
      <c r="A105" s="0" t="s">
        <v>25</v>
      </c>
      <c r="B105" s="0" t="s">
        <v>18</v>
      </c>
      <c r="C105" s="0" t="s">
        <v>17</v>
      </c>
      <c r="D105" s="0" t="n">
        <v>56709</v>
      </c>
      <c r="E105" s="0" t="n">
        <v>56498</v>
      </c>
      <c r="F105" s="41" t="s">
        <v>77</v>
      </c>
      <c r="G105" s="0" t="n">
        <v>27534</v>
      </c>
      <c r="H105" s="0" t="s">
        <v>15</v>
      </c>
      <c r="I105" s="0" t="s">
        <v>16</v>
      </c>
      <c r="J105" s="27" t="n">
        <v>37257</v>
      </c>
      <c r="K105" s="27" t="n">
        <v>37986</v>
      </c>
      <c r="L105" s="0" t="n">
        <v>32500</v>
      </c>
      <c r="M105" s="0" t="n">
        <v>0.05</v>
      </c>
      <c r="N105" s="0" t="n">
        <v>0</v>
      </c>
      <c r="O105" s="0" t="n">
        <v>0</v>
      </c>
      <c r="P105" s="0" t="n">
        <v>0</v>
      </c>
      <c r="Q105" s="0" t="n">
        <v>0.05</v>
      </c>
      <c r="R105" s="26" t="n">
        <f aca="false">32500*31*0.05</f>
        <v>50375</v>
      </c>
      <c r="S105" s="0" t="n">
        <v>32500</v>
      </c>
      <c r="T105" s="0" t="n">
        <v>0.05</v>
      </c>
      <c r="U105" s="0" t="n">
        <f aca="false">32500*28*0.05</f>
        <v>45500</v>
      </c>
      <c r="V105" s="0" t="n">
        <v>32500</v>
      </c>
      <c r="W105" s="0" t="n">
        <v>0.05</v>
      </c>
      <c r="X105" s="0" t="n">
        <f aca="false">32500*31*0.05</f>
        <v>50375</v>
      </c>
      <c r="Y105" s="0" t="n">
        <v>32500</v>
      </c>
      <c r="Z105" s="0" t="n">
        <v>0.05</v>
      </c>
      <c r="AA105" s="0" t="n">
        <f aca="false">32500*30*0.05</f>
        <v>48750</v>
      </c>
      <c r="AB105" s="0" t="n">
        <v>32500</v>
      </c>
      <c r="AC105" s="0" t="n">
        <v>0.05</v>
      </c>
      <c r="AD105" s="0" t="n">
        <f aca="false">32500*31*0.05</f>
        <v>50375</v>
      </c>
      <c r="AE105" s="0" t="n">
        <v>32500</v>
      </c>
      <c r="AF105" s="0" t="n">
        <v>0.05</v>
      </c>
      <c r="AG105" s="0" t="n">
        <f aca="false">32500*30*0.05</f>
        <v>48750</v>
      </c>
      <c r="AH105" s="0" t="n">
        <v>32500</v>
      </c>
      <c r="AI105" s="0" t="n">
        <v>0.05</v>
      </c>
      <c r="AJ105" s="0" t="n">
        <f aca="false">32500*31*0.05</f>
        <v>50375</v>
      </c>
      <c r="AK105" s="0" t="n">
        <v>32500</v>
      </c>
      <c r="AL105" s="0" t="n">
        <v>0.05</v>
      </c>
      <c r="AM105" s="0" t="n">
        <f aca="false">32500*31*0.05</f>
        <v>50375</v>
      </c>
      <c r="AN105" s="0" t="n">
        <v>32500</v>
      </c>
      <c r="AO105" s="0" t="n">
        <v>0.05</v>
      </c>
      <c r="AP105" s="0" t="n">
        <f aca="false">32500*30*0.05</f>
        <v>48750</v>
      </c>
      <c r="AQ105" s="0" t="n">
        <v>32500</v>
      </c>
      <c r="AR105" s="0" t="n">
        <v>0.05</v>
      </c>
      <c r="AS105" s="0" t="n">
        <f aca="false">32500*31*0.05</f>
        <v>50375</v>
      </c>
      <c r="AT105" s="0" t="n">
        <v>11000</v>
      </c>
      <c r="AU105" s="0" t="n">
        <v>0.05</v>
      </c>
      <c r="AV105" s="0" t="n">
        <f aca="false">32500*30*0.05</f>
        <v>48750</v>
      </c>
      <c r="AW105" s="0" t="n">
        <v>11000</v>
      </c>
      <c r="AX105" s="0" t="n">
        <v>0.05</v>
      </c>
      <c r="AY105" s="0" t="n">
        <f aca="false">32500*31*0.05</f>
        <v>50375</v>
      </c>
      <c r="AZ105" s="0" t="n">
        <v>0</v>
      </c>
      <c r="BA105" s="0" t="n">
        <v>0</v>
      </c>
      <c r="BB105" s="0" t="n">
        <v>0</v>
      </c>
      <c r="BC105" s="0" t="n">
        <v>0</v>
      </c>
      <c r="BD105" s="0" t="n">
        <v>0</v>
      </c>
      <c r="BE105" s="0" t="n">
        <v>0</v>
      </c>
      <c r="BF105" s="0" t="n">
        <v>0</v>
      </c>
      <c r="BG105" s="0" t="n">
        <v>0</v>
      </c>
      <c r="BH105" s="0" t="n">
        <v>0</v>
      </c>
      <c r="BI105" s="0" t="n">
        <v>0</v>
      </c>
      <c r="BJ105" s="0" t="n">
        <v>0</v>
      </c>
      <c r="BK105" s="0" t="n">
        <v>0</v>
      </c>
      <c r="BL105" s="0" t="n">
        <v>0</v>
      </c>
      <c r="BM105" s="0" t="n">
        <v>0</v>
      </c>
      <c r="BN105" s="0" t="n">
        <v>0</v>
      </c>
      <c r="BO105" s="0" t="n">
        <v>0</v>
      </c>
      <c r="BP105" s="0" t="n">
        <v>0</v>
      </c>
      <c r="BQ105" s="0" t="n">
        <v>0</v>
      </c>
      <c r="BR105" s="0" t="n">
        <v>0</v>
      </c>
      <c r="BS105" s="0" t="n">
        <v>0</v>
      </c>
      <c r="BT105" s="0" t="n">
        <v>0</v>
      </c>
      <c r="BU105" s="0" t="n">
        <v>0</v>
      </c>
      <c r="BV105" s="0" t="n">
        <v>0</v>
      </c>
      <c r="BW105" s="0" t="n">
        <v>0</v>
      </c>
      <c r="BX105" s="0" t="n">
        <v>0</v>
      </c>
      <c r="BY105" s="0" t="n">
        <v>0</v>
      </c>
      <c r="BZ105" s="0" t="n">
        <v>0</v>
      </c>
      <c r="CA105" s="0" t="n">
        <v>0</v>
      </c>
      <c r="CB105" s="0" t="n">
        <v>0</v>
      </c>
      <c r="CC105" s="0" t="n">
        <v>0</v>
      </c>
      <c r="CD105" s="0" t="n">
        <v>0</v>
      </c>
      <c r="CE105" s="0" t="n">
        <v>0</v>
      </c>
      <c r="CF105" s="0" t="n">
        <v>0</v>
      </c>
      <c r="CG105" s="0" t="n">
        <v>0</v>
      </c>
      <c r="CH105" s="0" t="n">
        <v>0</v>
      </c>
      <c r="CI105" s="0" t="n">
        <v>0</v>
      </c>
      <c r="CJ105" s="0" t="n">
        <v>0</v>
      </c>
      <c r="CK105" s="0" t="n">
        <v>0</v>
      </c>
      <c r="CL105" s="0" t="n">
        <v>0</v>
      </c>
      <c r="CM105" s="0" t="n">
        <v>0</v>
      </c>
      <c r="CN105" s="0" t="n">
        <v>0</v>
      </c>
      <c r="CO105" s="0" t="n">
        <v>0</v>
      </c>
      <c r="CP105" s="0" t="n">
        <v>0</v>
      </c>
      <c r="CQ105" s="0" t="n">
        <v>0</v>
      </c>
      <c r="CR105" s="0" t="n">
        <v>0</v>
      </c>
      <c r="CS105" s="0" t="n">
        <v>0</v>
      </c>
      <c r="CT105" s="0" t="n">
        <v>0</v>
      </c>
      <c r="CU105" s="0" t="n">
        <v>0</v>
      </c>
      <c r="CV105" s="0" t="n">
        <v>0</v>
      </c>
      <c r="CW105" s="0" t="n">
        <v>0</v>
      </c>
      <c r="CX105" s="0" t="n">
        <v>0</v>
      </c>
      <c r="CY105" s="0" t="n">
        <v>0</v>
      </c>
      <c r="CZ105" s="0" t="n">
        <v>0</v>
      </c>
      <c r="DA105" s="0" t="n">
        <v>0</v>
      </c>
      <c r="DB105" s="0" t="n">
        <v>0</v>
      </c>
      <c r="DC105" s="0" t="n">
        <v>0</v>
      </c>
      <c r="DD105" s="0" t="n">
        <v>0</v>
      </c>
      <c r="DE105" s="0" t="n">
        <v>0</v>
      </c>
      <c r="DF105" s="0" t="n">
        <v>0</v>
      </c>
      <c r="DG105" s="0" t="n">
        <v>0</v>
      </c>
      <c r="DH105" s="0" t="n">
        <v>0</v>
      </c>
      <c r="DI105" s="0" t="n">
        <v>0</v>
      </c>
      <c r="DJ105" s="0" t="n">
        <v>0</v>
      </c>
      <c r="DK105" s="0" t="n">
        <v>0</v>
      </c>
      <c r="DL105" s="0" t="n">
        <v>0</v>
      </c>
      <c r="DM105" s="0" t="n">
        <v>0</v>
      </c>
      <c r="DN105" s="0" t="n">
        <v>0</v>
      </c>
      <c r="DO105" s="0" t="n">
        <v>0</v>
      </c>
      <c r="DP105" s="0" t="n">
        <v>0</v>
      </c>
      <c r="DQ105" s="0" t="n">
        <v>0</v>
      </c>
      <c r="DR105" s="0" t="n">
        <v>0</v>
      </c>
      <c r="DS105" s="0" t="n">
        <v>0</v>
      </c>
    </row>
    <row r="106" customFormat="false" ht="12.75" hidden="false" customHeight="false" outlineLevel="0" collapsed="false">
      <c r="A106" s="0" t="s">
        <v>60</v>
      </c>
      <c r="G106" s="4" t="s">
        <v>35</v>
      </c>
      <c r="H106" s="4" t="s">
        <v>15</v>
      </c>
      <c r="L106" s="4" t="n">
        <f aca="false">SUM(L98:L105)</f>
        <v>497500</v>
      </c>
      <c r="R106" s="4" t="n">
        <f aca="false">SUM(R98:R105)</f>
        <v>1566833</v>
      </c>
      <c r="S106" s="4" t="n">
        <f aca="false">SUM(S98:S105)</f>
        <v>497500</v>
      </c>
      <c r="U106" s="4" t="n">
        <f aca="false">SUM(U98:U105)</f>
        <v>1415204</v>
      </c>
      <c r="V106" s="4" t="n">
        <f aca="false">SUM(V98:V105)</f>
        <v>477500</v>
      </c>
      <c r="X106" s="4" t="n">
        <f aca="false">SUM(X98:X105)</f>
        <v>1501609</v>
      </c>
      <c r="Y106" s="4" t="n">
        <f aca="false">SUM(Y98:Y105)</f>
        <v>477500</v>
      </c>
      <c r="AA106" s="4" t="n">
        <f aca="false">SUM(AA98:AA105)</f>
        <v>1453170</v>
      </c>
      <c r="AB106" s="4" t="n">
        <f aca="false">SUM(AB98:AB105)</f>
        <v>477500</v>
      </c>
      <c r="AD106" s="4" t="n">
        <f aca="false">SUM(AD98:AD105)</f>
        <v>1501609</v>
      </c>
      <c r="AE106" s="4" t="n">
        <f aca="false">SUM(AE98:AE105)</f>
        <v>477500</v>
      </c>
      <c r="AG106" s="4" t="n">
        <f aca="false">SUM(AG98:AG105)</f>
        <v>1453170</v>
      </c>
      <c r="AH106" s="4" t="n">
        <f aca="false">SUM(AH98:AH105)</f>
        <v>477500</v>
      </c>
      <c r="AJ106" s="4" t="n">
        <f aca="false">SUM(AJ98:AJ105)</f>
        <v>1501609</v>
      </c>
      <c r="AK106" s="4" t="n">
        <f aca="false">SUM(AK98:AK105)</f>
        <v>477500</v>
      </c>
      <c r="AM106" s="4" t="n">
        <f aca="false">SUM(AM98:AM105)</f>
        <v>1501609</v>
      </c>
      <c r="AN106" s="4" t="n">
        <f aca="false">SUM(AN98:AN105)</f>
        <v>477500</v>
      </c>
      <c r="AP106" s="4" t="n">
        <f aca="false">SUM(AP98:AP105)</f>
        <v>1453170</v>
      </c>
      <c r="AQ106" s="4" t="n">
        <f aca="false">SUM(AQ98:AQ105)</f>
        <v>477500</v>
      </c>
      <c r="AS106" s="4" t="n">
        <f aca="false">SUM(AS98:AS105)</f>
        <v>1501609</v>
      </c>
      <c r="AT106" s="4" t="n">
        <f aca="false">SUM(AT98:AT105)</f>
        <v>456000</v>
      </c>
      <c r="AV106" s="4" t="n">
        <f aca="false">SUM(AV98:AV105)</f>
        <v>1453170</v>
      </c>
      <c r="AW106" s="4" t="n">
        <f aca="false">SUM(AW98:AW105)</f>
        <v>456000</v>
      </c>
      <c r="AY106" s="4" t="n">
        <f aca="false">SUM(AY98:AY105)</f>
        <v>1501609</v>
      </c>
      <c r="AZ106" s="4"/>
      <c r="BB106" s="4" t="n">
        <f aca="false">SUM(BB98:BB105)</f>
        <v>0</v>
      </c>
      <c r="BC106" s="4" t="n">
        <f aca="false">SUM(BC98:BC105)</f>
        <v>0</v>
      </c>
      <c r="BE106" s="4" t="n">
        <f aca="false">SUM(BE98:BE105)</f>
        <v>0</v>
      </c>
      <c r="BF106" s="4" t="n">
        <f aca="false">SUM(BF98:BF105)</f>
        <v>0</v>
      </c>
      <c r="BH106" s="4" t="n">
        <f aca="false">SUM(BH98:BH105)</f>
        <v>0</v>
      </c>
      <c r="BI106" s="4" t="n">
        <f aca="false">SUM(BI98:BI105)</f>
        <v>0</v>
      </c>
      <c r="BK106" s="4" t="n">
        <f aca="false">SUM(BK98:BK105)</f>
        <v>0</v>
      </c>
      <c r="BL106" s="4" t="n">
        <f aca="false">SUM(BL98:BL105)</f>
        <v>0</v>
      </c>
      <c r="BN106" s="4" t="n">
        <f aca="false">SUM(BN98:BN105)</f>
        <v>0</v>
      </c>
      <c r="BO106" s="4" t="n">
        <f aca="false">SUM(BO98:BO105)</f>
        <v>0</v>
      </c>
      <c r="BQ106" s="4" t="n">
        <f aca="false">SUM(BQ98:BQ105)</f>
        <v>0</v>
      </c>
      <c r="BR106" s="4" t="n">
        <f aca="false">SUM(BR98:BR105)</f>
        <v>0</v>
      </c>
      <c r="BT106" s="4" t="n">
        <f aca="false">SUM(BT98:BT105)</f>
        <v>0</v>
      </c>
      <c r="BU106" s="4" t="n">
        <f aca="false">SUM(BU98:BU105)</f>
        <v>0</v>
      </c>
      <c r="BW106" s="4" t="n">
        <f aca="false">SUM(BW98:BW105)</f>
        <v>0</v>
      </c>
      <c r="BX106" s="4" t="n">
        <f aca="false">SUM(BX98:BX105)</f>
        <v>0</v>
      </c>
      <c r="BZ106" s="4" t="n">
        <f aca="false">SUM(BZ98:BZ105)</f>
        <v>0</v>
      </c>
      <c r="CA106" s="4" t="n">
        <f aca="false">SUM(CA98:CA105)</f>
        <v>0</v>
      </c>
      <c r="CC106" s="4" t="n">
        <f aca="false">SUM(CC98:CC105)</f>
        <v>0</v>
      </c>
      <c r="CD106" s="4" t="n">
        <f aca="false">SUM(CD98:CD105)</f>
        <v>0</v>
      </c>
      <c r="CF106" s="4" t="n">
        <f aca="false">SUM(CF98:CF105)</f>
        <v>0</v>
      </c>
      <c r="CG106" s="4" t="n">
        <f aca="false">SUM(CG98:CG105)</f>
        <v>0</v>
      </c>
      <c r="CI106" s="4" t="n">
        <f aca="false">SUM(CI98:CI105)</f>
        <v>0</v>
      </c>
      <c r="CJ106" s="4" t="n">
        <f aca="false">SUM(CJ98:CJ105)</f>
        <v>0</v>
      </c>
      <c r="CL106" s="4" t="n">
        <f aca="false">SUM(CL98:CL105)</f>
        <v>0</v>
      </c>
      <c r="CM106" s="4" t="n">
        <f aca="false">SUM(CM98:CM105)</f>
        <v>0</v>
      </c>
      <c r="CO106" s="4" t="n">
        <f aca="false">SUM(CO98:CO105)</f>
        <v>0</v>
      </c>
      <c r="CP106" s="4" t="n">
        <f aca="false">SUM(CP98:CP105)</f>
        <v>0</v>
      </c>
      <c r="CR106" s="4" t="n">
        <f aca="false">SUM(CR98:CR105)</f>
        <v>0</v>
      </c>
      <c r="CS106" s="4" t="n">
        <f aca="false">SUM(CS98:CS105)</f>
        <v>0</v>
      </c>
      <c r="CU106" s="4" t="n">
        <f aca="false">SUM(CU98:CU105)</f>
        <v>0</v>
      </c>
      <c r="CV106" s="4" t="n">
        <f aca="false">SUM(CV98:CV105)</f>
        <v>0</v>
      </c>
      <c r="CX106" s="4" t="n">
        <f aca="false">SUM(CX98:CX105)</f>
        <v>0</v>
      </c>
      <c r="CY106" s="4" t="n">
        <f aca="false">SUM(CY98:CY105)</f>
        <v>0</v>
      </c>
      <c r="DA106" s="4" t="n">
        <f aca="false">SUM(DA98:DA105)</f>
        <v>0</v>
      </c>
      <c r="DB106" s="4" t="n">
        <f aca="false">SUM(DB98:DB105)</f>
        <v>0</v>
      </c>
      <c r="DD106" s="4" t="n">
        <f aca="false">SUM(DD98:DD105)</f>
        <v>0</v>
      </c>
      <c r="DE106" s="4" t="n">
        <f aca="false">SUM(DE98:DE105)</f>
        <v>0</v>
      </c>
      <c r="DG106" s="4" t="n">
        <f aca="false">SUM(DG98:DG105)</f>
        <v>0</v>
      </c>
      <c r="DH106" s="4" t="n">
        <f aca="false">SUM(DH98:DH105)</f>
        <v>0</v>
      </c>
      <c r="DJ106" s="4" t="n">
        <f aca="false">SUM(DJ98:DJ105)</f>
        <v>0</v>
      </c>
      <c r="DK106" s="4" t="n">
        <f aca="false">SUM(DK98:DK105)</f>
        <v>0</v>
      </c>
      <c r="DM106" s="4" t="n">
        <f aca="false">SUM(DM98:DM105)</f>
        <v>0</v>
      </c>
      <c r="DN106" s="4" t="n">
        <f aca="false">SUM(DN98:DN105)</f>
        <v>0</v>
      </c>
      <c r="DP106" s="4" t="n">
        <f aca="false">SUM(DP98:DP105)</f>
        <v>0</v>
      </c>
      <c r="DQ106" s="4" t="n">
        <f aca="false">SUM(DQ98:DQ105)</f>
        <v>0</v>
      </c>
      <c r="DS106" s="4" t="n">
        <f aca="false">SUM(DS98:DS105)</f>
        <v>0</v>
      </c>
    </row>
    <row r="107" customFormat="false" ht="12.75" hidden="false" customHeight="false" outlineLevel="0" collapsed="false">
      <c r="A107" s="4" t="s">
        <v>78</v>
      </c>
      <c r="G107" s="4"/>
      <c r="H107" s="4"/>
      <c r="L107" s="4" t="n">
        <f aca="false">SUM(0+L106)</f>
        <v>497500</v>
      </c>
      <c r="R107" s="4" t="n">
        <f aca="false">SUM(0+R106)</f>
        <v>1566833</v>
      </c>
      <c r="S107" s="4" t="n">
        <f aca="false">SUM(0+S106)</f>
        <v>497500</v>
      </c>
      <c r="U107" s="4" t="n">
        <f aca="false">SUM(0+U106)</f>
        <v>1415204</v>
      </c>
      <c r="V107" s="4" t="n">
        <f aca="false">SUM(0+V106)</f>
        <v>477500</v>
      </c>
      <c r="X107" s="4" t="n">
        <f aca="false">SUM(0+X106)</f>
        <v>1501609</v>
      </c>
      <c r="Y107" s="4" t="n">
        <f aca="false">SUM(0+Y106)</f>
        <v>477500</v>
      </c>
      <c r="AA107" s="4" t="n">
        <f aca="false">SUM(0+AA106)</f>
        <v>1453170</v>
      </c>
      <c r="AB107" s="4" t="n">
        <f aca="false">SUM(0+AB106)</f>
        <v>477500</v>
      </c>
      <c r="AD107" s="4" t="n">
        <f aca="false">SUM(0+AD106)</f>
        <v>1501609</v>
      </c>
      <c r="AE107" s="4" t="n">
        <f aca="false">SUM(0+AE106)</f>
        <v>477500</v>
      </c>
      <c r="AG107" s="4" t="n">
        <f aca="false">SUM(0+AG106)</f>
        <v>1453170</v>
      </c>
      <c r="AH107" s="4" t="n">
        <f aca="false">SUM(0+AH106)</f>
        <v>477500</v>
      </c>
      <c r="AJ107" s="4" t="n">
        <f aca="false">SUM(0+AJ106)</f>
        <v>1501609</v>
      </c>
      <c r="AK107" s="4" t="n">
        <f aca="false">SUM(0+AK106)</f>
        <v>477500</v>
      </c>
      <c r="AM107" s="4" t="n">
        <f aca="false">SUM(0+AM106)</f>
        <v>1501609</v>
      </c>
      <c r="AN107" s="4" t="n">
        <f aca="false">SUM(0+AN106)</f>
        <v>477500</v>
      </c>
      <c r="AP107" s="4" t="n">
        <f aca="false">SUM(0+AP106)</f>
        <v>1453170</v>
      </c>
      <c r="AQ107" s="4" t="n">
        <f aca="false">SUM(0+AQ106)</f>
        <v>477500</v>
      </c>
      <c r="AS107" s="4" t="n">
        <f aca="false">SUM(0+AS106)</f>
        <v>1501609</v>
      </c>
      <c r="AT107" s="4" t="n">
        <f aca="false">SUM(0+AT106)</f>
        <v>456000</v>
      </c>
      <c r="AV107" s="4" t="n">
        <f aca="false">SUM(0+AV106)</f>
        <v>1453170</v>
      </c>
      <c r="AW107" s="4" t="n">
        <f aca="false">SUM(0+AW106)</f>
        <v>456000</v>
      </c>
      <c r="AY107" s="4" t="n">
        <f aca="false">SUM(0+AY106)</f>
        <v>1501609</v>
      </c>
      <c r="AZ107" s="4"/>
      <c r="BB107" s="4" t="n">
        <f aca="false">SUM(0+BB106)</f>
        <v>0</v>
      </c>
      <c r="BC107" s="4" t="n">
        <f aca="false">SUM(0+BC106)</f>
        <v>0</v>
      </c>
      <c r="BE107" s="4" t="n">
        <f aca="false">SUM(0+BE106)</f>
        <v>0</v>
      </c>
      <c r="BF107" s="4" t="n">
        <f aca="false">SUM(0+BF106)</f>
        <v>0</v>
      </c>
      <c r="BH107" s="4" t="n">
        <f aca="false">SUM(0+BH106)</f>
        <v>0</v>
      </c>
      <c r="BI107" s="4" t="n">
        <f aca="false">SUM(0+BI106)</f>
        <v>0</v>
      </c>
      <c r="BK107" s="4" t="n">
        <f aca="false">SUM(0+BK106)</f>
        <v>0</v>
      </c>
      <c r="BL107" s="4" t="n">
        <f aca="false">SUM(0+BL106)</f>
        <v>0</v>
      </c>
      <c r="BN107" s="4" t="n">
        <f aca="false">SUM(0+BN106)</f>
        <v>0</v>
      </c>
      <c r="BO107" s="4" t="n">
        <f aca="false">SUM(0+BO106)</f>
        <v>0</v>
      </c>
      <c r="BQ107" s="4" t="n">
        <f aca="false">SUM(0+BQ106)</f>
        <v>0</v>
      </c>
      <c r="BR107" s="4" t="n">
        <f aca="false">SUM(0+BR106)</f>
        <v>0</v>
      </c>
      <c r="BT107" s="4" t="n">
        <f aca="false">SUM(0+BT106)</f>
        <v>0</v>
      </c>
      <c r="BU107" s="4" t="n">
        <f aca="false">SUM(0+BU106)</f>
        <v>0</v>
      </c>
      <c r="BW107" s="4" t="n">
        <f aca="false">SUM(0+BW106)</f>
        <v>0</v>
      </c>
      <c r="BX107" s="4" t="n">
        <f aca="false">SUM(0+BX106)</f>
        <v>0</v>
      </c>
      <c r="BZ107" s="4" t="n">
        <f aca="false">SUM(0+BZ106)</f>
        <v>0</v>
      </c>
      <c r="CA107" s="4" t="n">
        <f aca="false">SUM(0+CA106)</f>
        <v>0</v>
      </c>
      <c r="CC107" s="4" t="n">
        <f aca="false">SUM(0+CC106)</f>
        <v>0</v>
      </c>
      <c r="CD107" s="4" t="n">
        <f aca="false">SUM(0+CD106)</f>
        <v>0</v>
      </c>
      <c r="CF107" s="4" t="n">
        <f aca="false">SUM(0+CF106)</f>
        <v>0</v>
      </c>
      <c r="CG107" s="4" t="n">
        <f aca="false">SUM(0+CG106)</f>
        <v>0</v>
      </c>
      <c r="CI107" s="4" t="n">
        <f aca="false">SUM(0+CI106)</f>
        <v>0</v>
      </c>
      <c r="CJ107" s="4" t="n">
        <f aca="false">SUM(0+CJ106)</f>
        <v>0</v>
      </c>
      <c r="CL107" s="4" t="n">
        <f aca="false">SUM(0+CL106)</f>
        <v>0</v>
      </c>
      <c r="CM107" s="4" t="n">
        <f aca="false">SUM(0+CM106)</f>
        <v>0</v>
      </c>
      <c r="CO107" s="4" t="n">
        <f aca="false">SUM(0+CO106)</f>
        <v>0</v>
      </c>
      <c r="CP107" s="4" t="n">
        <f aca="false">SUM(0+CP106)</f>
        <v>0</v>
      </c>
      <c r="CR107" s="4" t="n">
        <f aca="false">SUM(0+CR106)</f>
        <v>0</v>
      </c>
      <c r="CS107" s="4" t="n">
        <f aca="false">SUM(0+CS106)</f>
        <v>0</v>
      </c>
      <c r="CU107" s="4" t="n">
        <f aca="false">SUM(0+CU106)</f>
        <v>0</v>
      </c>
      <c r="CV107" s="4" t="n">
        <f aca="false">SUM(0+CV106)</f>
        <v>0</v>
      </c>
      <c r="CX107" s="4" t="n">
        <f aca="false">SUM(0+CX106)</f>
        <v>0</v>
      </c>
      <c r="CY107" s="4" t="n">
        <f aca="false">SUM(0+CY106)</f>
        <v>0</v>
      </c>
      <c r="DA107" s="4" t="n">
        <f aca="false">SUM(0+DA106)</f>
        <v>0</v>
      </c>
      <c r="DB107" s="4" t="n">
        <f aca="false">SUM(0+DB106)</f>
        <v>0</v>
      </c>
      <c r="DD107" s="4" t="n">
        <f aca="false">SUM(0+DD106)</f>
        <v>0</v>
      </c>
      <c r="DE107" s="4" t="n">
        <f aca="false">SUM(0+DE106)</f>
        <v>0</v>
      </c>
      <c r="DG107" s="4" t="n">
        <f aca="false">SUM(0+DG106)</f>
        <v>0</v>
      </c>
      <c r="DH107" s="4" t="n">
        <f aca="false">SUM(0+DH106)</f>
        <v>0</v>
      </c>
      <c r="DJ107" s="4" t="n">
        <f aca="false">SUM(0+DJ106)</f>
        <v>0</v>
      </c>
      <c r="DK107" s="4" t="n">
        <f aca="false">SUM(0+DK106)</f>
        <v>0</v>
      </c>
      <c r="DM107" s="4" t="n">
        <f aca="false">SUM(0+DM106)</f>
        <v>0</v>
      </c>
      <c r="DN107" s="4" t="n">
        <f aca="false">SUM(0+DN106)</f>
        <v>0</v>
      </c>
      <c r="DP107" s="4" t="n">
        <f aca="false">SUM(0+DP106)</f>
        <v>0</v>
      </c>
      <c r="DQ107" s="4" t="n">
        <f aca="false">SUM(0+DQ106)</f>
        <v>0</v>
      </c>
      <c r="DS107" s="4" t="n">
        <f aca="false">SUM(0+DS106)</f>
        <v>0</v>
      </c>
    </row>
    <row r="108" customFormat="false" ht="12.75" hidden="false" customHeight="false" outlineLevel="0" collapsed="false">
      <c r="A108" s="0" t="s">
        <v>27</v>
      </c>
      <c r="B108" s="0" t="s">
        <v>19</v>
      </c>
      <c r="C108" s="0" t="s">
        <v>14</v>
      </c>
      <c r="D108" s="0" t="n">
        <v>10487</v>
      </c>
      <c r="E108" s="0" t="n">
        <v>1635</v>
      </c>
      <c r="F108" s="0" t="s">
        <v>73</v>
      </c>
      <c r="G108" s="0" t="n">
        <v>8255</v>
      </c>
      <c r="H108" s="0" t="s">
        <v>15</v>
      </c>
      <c r="I108" s="0" t="s">
        <v>16</v>
      </c>
      <c r="J108" s="27" t="n">
        <v>32782</v>
      </c>
      <c r="K108" s="27" t="n">
        <v>402133</v>
      </c>
      <c r="L108" s="0" t="n">
        <v>5985</v>
      </c>
      <c r="M108" s="0" t="n">
        <v>0.2536</v>
      </c>
      <c r="N108" s="0" t="n">
        <v>0.0685999989509583</v>
      </c>
      <c r="O108" s="0" t="n">
        <v>0.00579999992623925</v>
      </c>
      <c r="P108" s="0" t="n">
        <v>0.00300000002607703</v>
      </c>
      <c r="Q108" s="0" t="n">
        <v>0.331</v>
      </c>
      <c r="R108" s="0" t="n">
        <v>61412.085</v>
      </c>
      <c r="S108" s="0" t="n">
        <v>5985</v>
      </c>
      <c r="T108" s="0" t="n">
        <v>0.331</v>
      </c>
      <c r="U108" s="0" t="n">
        <v>55468.98</v>
      </c>
      <c r="V108" s="0" t="n">
        <v>5985</v>
      </c>
      <c r="W108" s="0" t="n">
        <v>0.331</v>
      </c>
      <c r="X108" s="0" t="n">
        <v>61412.085</v>
      </c>
      <c r="Y108" s="0" t="n">
        <v>5985</v>
      </c>
      <c r="Z108" s="0" t="n">
        <v>0.331</v>
      </c>
      <c r="AA108" s="0" t="n">
        <v>59431.05</v>
      </c>
      <c r="AB108" s="0" t="n">
        <v>5985</v>
      </c>
      <c r="AC108" s="0" t="n">
        <v>0.331</v>
      </c>
      <c r="AD108" s="0" t="n">
        <v>61412.085</v>
      </c>
      <c r="AE108" s="0" t="n">
        <v>5985</v>
      </c>
      <c r="AF108" s="0" t="n">
        <v>0.331</v>
      </c>
      <c r="AG108" s="0" t="n">
        <v>59431.05</v>
      </c>
      <c r="AH108" s="0" t="n">
        <v>5985</v>
      </c>
      <c r="AI108" s="0" t="n">
        <v>0.331</v>
      </c>
      <c r="AJ108" s="0" t="n">
        <v>61412.085</v>
      </c>
      <c r="AK108" s="0" t="n">
        <v>5985</v>
      </c>
      <c r="AL108" s="0" t="n">
        <v>0.331</v>
      </c>
      <c r="AM108" s="0" t="n">
        <v>61412.085</v>
      </c>
      <c r="AN108" s="0" t="n">
        <v>5985</v>
      </c>
      <c r="AO108" s="0" t="n">
        <v>0.331</v>
      </c>
      <c r="AP108" s="0" t="n">
        <v>59431.05</v>
      </c>
      <c r="AQ108" s="0" t="n">
        <v>5985</v>
      </c>
      <c r="AR108" s="0" t="n">
        <v>0.331</v>
      </c>
      <c r="AS108" s="0" t="n">
        <v>61412.085</v>
      </c>
      <c r="AT108" s="0" t="n">
        <v>5985</v>
      </c>
      <c r="AU108" s="0" t="n">
        <v>0.331</v>
      </c>
      <c r="AV108" s="0" t="n">
        <v>59431.05</v>
      </c>
      <c r="AW108" s="0" t="n">
        <v>5985</v>
      </c>
      <c r="AX108" s="0" t="n">
        <v>0.331</v>
      </c>
      <c r="AY108" s="0" t="n">
        <v>61412.085</v>
      </c>
      <c r="AZ108" s="0" t="n">
        <v>0</v>
      </c>
      <c r="BA108" s="0" t="n">
        <v>0</v>
      </c>
      <c r="BB108" s="0" t="n">
        <v>0</v>
      </c>
      <c r="BC108" s="0" t="n">
        <v>0</v>
      </c>
      <c r="BD108" s="0" t="n">
        <v>0</v>
      </c>
      <c r="BE108" s="0" t="n">
        <v>0</v>
      </c>
      <c r="BF108" s="0" t="n">
        <v>0</v>
      </c>
      <c r="BG108" s="0" t="n">
        <v>0</v>
      </c>
      <c r="BH108" s="0" t="n">
        <v>0</v>
      </c>
      <c r="BI108" s="0" t="n">
        <v>0</v>
      </c>
      <c r="BJ108" s="0" t="n">
        <v>0</v>
      </c>
      <c r="BK108" s="0" t="n">
        <v>0</v>
      </c>
      <c r="BL108" s="0" t="n">
        <v>0</v>
      </c>
      <c r="BM108" s="0" t="n">
        <v>0</v>
      </c>
      <c r="BN108" s="0" t="n">
        <v>0</v>
      </c>
      <c r="BO108" s="0" t="n">
        <v>0</v>
      </c>
      <c r="BP108" s="0" t="n">
        <v>0</v>
      </c>
      <c r="BQ108" s="0" t="n">
        <v>0</v>
      </c>
      <c r="BR108" s="0" t="n">
        <v>0</v>
      </c>
      <c r="BS108" s="0" t="n">
        <v>0</v>
      </c>
      <c r="BT108" s="0" t="n">
        <v>0</v>
      </c>
      <c r="BU108" s="0" t="n">
        <v>0</v>
      </c>
      <c r="BV108" s="0" t="n">
        <v>0</v>
      </c>
      <c r="BW108" s="0" t="n">
        <v>0</v>
      </c>
      <c r="BX108" s="0" t="n">
        <v>0</v>
      </c>
      <c r="BY108" s="0" t="n">
        <v>0</v>
      </c>
      <c r="BZ108" s="0" t="n">
        <v>0</v>
      </c>
      <c r="CA108" s="0" t="n">
        <v>0</v>
      </c>
      <c r="CB108" s="0" t="n">
        <v>0</v>
      </c>
      <c r="CC108" s="0" t="n">
        <v>0</v>
      </c>
      <c r="CD108" s="0" t="n">
        <v>0</v>
      </c>
      <c r="CE108" s="0" t="n">
        <v>0</v>
      </c>
      <c r="CF108" s="0" t="n">
        <v>0</v>
      </c>
      <c r="CG108" s="0" t="n">
        <v>0</v>
      </c>
      <c r="CH108" s="0" t="n">
        <v>0</v>
      </c>
      <c r="CI108" s="0" t="n">
        <v>0</v>
      </c>
      <c r="CJ108" s="0" t="n">
        <v>0</v>
      </c>
      <c r="CK108" s="0" t="n">
        <v>0</v>
      </c>
      <c r="CL108" s="0" t="n">
        <v>0</v>
      </c>
      <c r="CM108" s="0" t="n">
        <v>0</v>
      </c>
      <c r="CN108" s="0" t="n">
        <v>0</v>
      </c>
      <c r="CO108" s="0" t="n">
        <v>0</v>
      </c>
      <c r="CP108" s="0" t="n">
        <v>0</v>
      </c>
      <c r="CQ108" s="0" t="n">
        <v>0</v>
      </c>
      <c r="CR108" s="0" t="n">
        <v>0</v>
      </c>
      <c r="CS108" s="0" t="n">
        <v>0</v>
      </c>
      <c r="CT108" s="0" t="n">
        <v>0</v>
      </c>
      <c r="CU108" s="0" t="n">
        <v>0</v>
      </c>
      <c r="CV108" s="0" t="n">
        <v>0</v>
      </c>
      <c r="CW108" s="0" t="n">
        <v>0</v>
      </c>
      <c r="CX108" s="0" t="n">
        <v>0</v>
      </c>
      <c r="CY108" s="0" t="n">
        <v>0</v>
      </c>
      <c r="CZ108" s="0" t="n">
        <v>0</v>
      </c>
      <c r="DA108" s="0" t="n">
        <v>0</v>
      </c>
      <c r="DB108" s="0" t="n">
        <v>0</v>
      </c>
      <c r="DC108" s="0" t="n">
        <v>0</v>
      </c>
      <c r="DD108" s="0" t="n">
        <v>0</v>
      </c>
      <c r="DE108" s="0" t="n">
        <v>0</v>
      </c>
      <c r="DF108" s="0" t="n">
        <v>0</v>
      </c>
      <c r="DG108" s="0" t="n">
        <v>0</v>
      </c>
      <c r="DH108" s="0" t="n">
        <v>0</v>
      </c>
      <c r="DI108" s="0" t="n">
        <v>0</v>
      </c>
      <c r="DJ108" s="0" t="n">
        <v>0</v>
      </c>
      <c r="DK108" s="0" t="n">
        <v>0</v>
      </c>
      <c r="DL108" s="0" t="n">
        <v>0</v>
      </c>
      <c r="DM108" s="0" t="n">
        <v>0</v>
      </c>
      <c r="DN108" s="0" t="n">
        <v>0</v>
      </c>
      <c r="DO108" s="0" t="n">
        <v>0</v>
      </c>
      <c r="DP108" s="0" t="n">
        <v>0</v>
      </c>
      <c r="DQ108" s="0" t="n">
        <v>0</v>
      </c>
      <c r="DR108" s="0" t="n">
        <v>0</v>
      </c>
      <c r="DS108" s="0" t="n">
        <v>0</v>
      </c>
    </row>
    <row r="109" customFormat="false" ht="12.75" hidden="false" customHeight="false" outlineLevel="0" collapsed="false">
      <c r="A109" s="0" t="s">
        <v>27</v>
      </c>
      <c r="B109" s="0" t="s">
        <v>19</v>
      </c>
      <c r="C109" s="0" t="s">
        <v>14</v>
      </c>
      <c r="D109" s="0" t="n">
        <v>10487</v>
      </c>
      <c r="E109" s="0" t="n">
        <v>8516</v>
      </c>
      <c r="F109" s="0" t="s">
        <v>73</v>
      </c>
      <c r="G109" s="0" t="n">
        <v>8255</v>
      </c>
      <c r="H109" s="0" t="s">
        <v>15</v>
      </c>
      <c r="I109" s="0" t="s">
        <v>16</v>
      </c>
      <c r="J109" s="27" t="n">
        <v>32782</v>
      </c>
      <c r="K109" s="27" t="n">
        <v>402133</v>
      </c>
      <c r="L109" s="0" t="n">
        <v>5000</v>
      </c>
      <c r="M109" s="0" t="n">
        <v>0.2536</v>
      </c>
      <c r="N109" s="0" t="n">
        <v>0.0685999989509583</v>
      </c>
      <c r="O109" s="0" t="n">
        <v>0.00579999992623925</v>
      </c>
      <c r="P109" s="0" t="n">
        <v>0.00300000002607703</v>
      </c>
      <c r="Q109" s="0" t="n">
        <v>0.331</v>
      </c>
      <c r="R109" s="0" t="n">
        <v>51305</v>
      </c>
      <c r="S109" s="0" t="n">
        <v>5000</v>
      </c>
      <c r="T109" s="0" t="n">
        <v>0.331</v>
      </c>
      <c r="U109" s="0" t="n">
        <v>46340</v>
      </c>
      <c r="V109" s="0" t="n">
        <v>5000</v>
      </c>
      <c r="W109" s="0" t="n">
        <v>0.331</v>
      </c>
      <c r="X109" s="0" t="n">
        <v>51305</v>
      </c>
      <c r="Y109" s="0" t="n">
        <v>5000</v>
      </c>
      <c r="Z109" s="0" t="n">
        <v>0.331</v>
      </c>
      <c r="AA109" s="0" t="n">
        <v>49650</v>
      </c>
      <c r="AB109" s="0" t="n">
        <v>5000</v>
      </c>
      <c r="AC109" s="0" t="n">
        <v>0.331</v>
      </c>
      <c r="AD109" s="0" t="n">
        <v>51305</v>
      </c>
      <c r="AE109" s="0" t="n">
        <v>5000</v>
      </c>
      <c r="AF109" s="0" t="n">
        <v>0.331</v>
      </c>
      <c r="AG109" s="0" t="n">
        <v>49650</v>
      </c>
      <c r="AH109" s="0" t="n">
        <v>5000</v>
      </c>
      <c r="AI109" s="0" t="n">
        <v>0.331</v>
      </c>
      <c r="AJ109" s="0" t="n">
        <v>51305</v>
      </c>
      <c r="AK109" s="0" t="n">
        <v>5000</v>
      </c>
      <c r="AL109" s="0" t="n">
        <v>0.331</v>
      </c>
      <c r="AM109" s="0" t="n">
        <v>51305</v>
      </c>
      <c r="AN109" s="0" t="n">
        <v>5000</v>
      </c>
      <c r="AO109" s="0" t="n">
        <v>0.331</v>
      </c>
      <c r="AP109" s="0" t="n">
        <v>49650</v>
      </c>
      <c r="AQ109" s="0" t="n">
        <v>5000</v>
      </c>
      <c r="AR109" s="0" t="n">
        <v>0.331</v>
      </c>
      <c r="AS109" s="0" t="n">
        <v>51305</v>
      </c>
      <c r="AT109" s="0" t="n">
        <v>5000</v>
      </c>
      <c r="AU109" s="0" t="n">
        <v>0.331</v>
      </c>
      <c r="AV109" s="0" t="n">
        <v>49650</v>
      </c>
      <c r="AW109" s="0" t="n">
        <v>5000</v>
      </c>
      <c r="AX109" s="0" t="n">
        <v>0.331</v>
      </c>
      <c r="AY109" s="0" t="n">
        <v>51305</v>
      </c>
      <c r="AZ109" s="0" t="n">
        <v>0</v>
      </c>
      <c r="BA109" s="0" t="n">
        <v>0</v>
      </c>
      <c r="BB109" s="0" t="n">
        <v>0</v>
      </c>
      <c r="BC109" s="0" t="n">
        <v>0</v>
      </c>
      <c r="BD109" s="0" t="n">
        <v>0</v>
      </c>
      <c r="BE109" s="0" t="n">
        <v>0</v>
      </c>
      <c r="BF109" s="0" t="n">
        <v>0</v>
      </c>
      <c r="BG109" s="0" t="n">
        <v>0</v>
      </c>
      <c r="BH109" s="0" t="n">
        <v>0</v>
      </c>
      <c r="BI109" s="0" t="n">
        <v>0</v>
      </c>
      <c r="BJ109" s="0" t="n">
        <v>0</v>
      </c>
      <c r="BK109" s="0" t="n">
        <v>0</v>
      </c>
      <c r="BL109" s="0" t="n">
        <v>0</v>
      </c>
      <c r="BM109" s="0" t="n">
        <v>0</v>
      </c>
      <c r="BN109" s="0" t="n">
        <v>0</v>
      </c>
      <c r="BO109" s="0" t="n">
        <v>0</v>
      </c>
      <c r="BP109" s="0" t="n">
        <v>0</v>
      </c>
      <c r="BQ109" s="0" t="n">
        <v>0</v>
      </c>
      <c r="BR109" s="0" t="n">
        <v>0</v>
      </c>
      <c r="BS109" s="0" t="n">
        <v>0</v>
      </c>
      <c r="BT109" s="0" t="n">
        <v>0</v>
      </c>
      <c r="BU109" s="0" t="n">
        <v>0</v>
      </c>
      <c r="BV109" s="0" t="n">
        <v>0</v>
      </c>
      <c r="BW109" s="0" t="n">
        <v>0</v>
      </c>
      <c r="BX109" s="0" t="n">
        <v>0</v>
      </c>
      <c r="BY109" s="0" t="n">
        <v>0</v>
      </c>
      <c r="BZ109" s="0" t="n">
        <v>0</v>
      </c>
      <c r="CA109" s="0" t="n">
        <v>0</v>
      </c>
      <c r="CB109" s="0" t="n">
        <v>0</v>
      </c>
      <c r="CC109" s="0" t="n">
        <v>0</v>
      </c>
      <c r="CD109" s="0" t="n">
        <v>0</v>
      </c>
      <c r="CE109" s="0" t="n">
        <v>0</v>
      </c>
      <c r="CF109" s="0" t="n">
        <v>0</v>
      </c>
      <c r="CG109" s="0" t="n">
        <v>0</v>
      </c>
      <c r="CH109" s="0" t="n">
        <v>0</v>
      </c>
      <c r="CI109" s="0" t="n">
        <v>0</v>
      </c>
      <c r="CJ109" s="0" t="n">
        <v>0</v>
      </c>
      <c r="CK109" s="0" t="n">
        <v>0</v>
      </c>
      <c r="CL109" s="0" t="n">
        <v>0</v>
      </c>
      <c r="CM109" s="0" t="n">
        <v>0</v>
      </c>
      <c r="CN109" s="0" t="n">
        <v>0</v>
      </c>
      <c r="CO109" s="0" t="n">
        <v>0</v>
      </c>
      <c r="CP109" s="0" t="n">
        <v>0</v>
      </c>
      <c r="CQ109" s="0" t="n">
        <v>0</v>
      </c>
      <c r="CR109" s="0" t="n">
        <v>0</v>
      </c>
      <c r="CS109" s="0" t="n">
        <v>0</v>
      </c>
      <c r="CT109" s="0" t="n">
        <v>0</v>
      </c>
      <c r="CU109" s="0" t="n">
        <v>0</v>
      </c>
      <c r="CV109" s="0" t="n">
        <v>0</v>
      </c>
      <c r="CW109" s="0" t="n">
        <v>0</v>
      </c>
      <c r="CX109" s="0" t="n">
        <v>0</v>
      </c>
      <c r="CY109" s="0" t="n">
        <v>0</v>
      </c>
      <c r="CZ109" s="0" t="n">
        <v>0</v>
      </c>
      <c r="DA109" s="0" t="n">
        <v>0</v>
      </c>
      <c r="DB109" s="0" t="n">
        <v>0</v>
      </c>
      <c r="DC109" s="0" t="n">
        <v>0</v>
      </c>
      <c r="DD109" s="0" t="n">
        <v>0</v>
      </c>
      <c r="DE109" s="0" t="n">
        <v>0</v>
      </c>
      <c r="DF109" s="0" t="n">
        <v>0</v>
      </c>
      <c r="DG109" s="0" t="n">
        <v>0</v>
      </c>
      <c r="DH109" s="0" t="n">
        <v>0</v>
      </c>
      <c r="DI109" s="0" t="n">
        <v>0</v>
      </c>
      <c r="DJ109" s="0" t="n">
        <v>0</v>
      </c>
      <c r="DK109" s="0" t="n">
        <v>0</v>
      </c>
      <c r="DL109" s="0" t="n">
        <v>0</v>
      </c>
      <c r="DM109" s="0" t="n">
        <v>0</v>
      </c>
      <c r="DN109" s="0" t="n">
        <v>0</v>
      </c>
      <c r="DO109" s="0" t="n">
        <v>0</v>
      </c>
      <c r="DP109" s="0" t="n">
        <v>0</v>
      </c>
      <c r="DQ109" s="0" t="n">
        <v>0</v>
      </c>
      <c r="DR109" s="0" t="n">
        <v>0</v>
      </c>
      <c r="DS109" s="0" t="n">
        <v>0</v>
      </c>
    </row>
    <row r="110" customFormat="false" ht="12.75" hidden="false" customHeight="false" outlineLevel="0" collapsed="false">
      <c r="A110" s="0" t="s">
        <v>27</v>
      </c>
      <c r="B110" s="0" t="s">
        <v>19</v>
      </c>
      <c r="C110" s="0" t="s">
        <v>14</v>
      </c>
      <c r="D110" s="0" t="n">
        <v>10487</v>
      </c>
      <c r="E110" s="0" t="n">
        <v>58646</v>
      </c>
      <c r="F110" s="0" t="s">
        <v>73</v>
      </c>
      <c r="G110" s="0" t="n">
        <v>8255</v>
      </c>
      <c r="H110" s="0" t="s">
        <v>15</v>
      </c>
      <c r="I110" s="0" t="s">
        <v>16</v>
      </c>
      <c r="J110" s="27" t="n">
        <v>32782</v>
      </c>
      <c r="K110" s="27" t="n">
        <v>402133</v>
      </c>
      <c r="L110" s="0" t="n">
        <v>114765</v>
      </c>
      <c r="M110" s="0" t="n">
        <v>0.2536</v>
      </c>
      <c r="N110" s="0" t="n">
        <v>0.0685999989509583</v>
      </c>
      <c r="O110" s="0" t="n">
        <v>0.00579999992623925</v>
      </c>
      <c r="P110" s="0" t="n">
        <v>0.00300000002607703</v>
      </c>
      <c r="Q110" s="0" t="n">
        <v>0.331</v>
      </c>
      <c r="R110" s="0" t="n">
        <v>1177603.665</v>
      </c>
      <c r="S110" s="0" t="n">
        <v>114765</v>
      </c>
      <c r="T110" s="0" t="n">
        <v>0.331</v>
      </c>
      <c r="U110" s="0" t="n">
        <v>1063642.02</v>
      </c>
      <c r="V110" s="0" t="n">
        <v>114765</v>
      </c>
      <c r="W110" s="0" t="n">
        <v>0.331</v>
      </c>
      <c r="X110" s="0" t="n">
        <v>1177603.665</v>
      </c>
      <c r="Y110" s="0" t="n">
        <v>114765</v>
      </c>
      <c r="Z110" s="0" t="n">
        <v>0.331</v>
      </c>
      <c r="AA110" s="0" t="n">
        <v>1139616.45</v>
      </c>
      <c r="AB110" s="0" t="n">
        <v>114765</v>
      </c>
      <c r="AC110" s="0" t="n">
        <v>0.331</v>
      </c>
      <c r="AD110" s="0" t="n">
        <v>1177603.665</v>
      </c>
      <c r="AE110" s="0" t="n">
        <v>114765</v>
      </c>
      <c r="AF110" s="0" t="n">
        <v>0.331</v>
      </c>
      <c r="AG110" s="0" t="n">
        <v>1139616.45</v>
      </c>
      <c r="AH110" s="0" t="n">
        <v>114765</v>
      </c>
      <c r="AI110" s="0" t="n">
        <v>0.331</v>
      </c>
      <c r="AJ110" s="0" t="n">
        <v>1177603.665</v>
      </c>
      <c r="AK110" s="0" t="n">
        <v>114765</v>
      </c>
      <c r="AL110" s="0" t="n">
        <v>0.331</v>
      </c>
      <c r="AM110" s="0" t="n">
        <v>1177603.665</v>
      </c>
      <c r="AN110" s="0" t="n">
        <v>114765</v>
      </c>
      <c r="AO110" s="0" t="n">
        <v>0.331</v>
      </c>
      <c r="AP110" s="0" t="n">
        <v>1139616.45</v>
      </c>
      <c r="AQ110" s="0" t="n">
        <v>114765</v>
      </c>
      <c r="AR110" s="0" t="n">
        <v>0.331</v>
      </c>
      <c r="AS110" s="0" t="n">
        <v>1177603.665</v>
      </c>
      <c r="AT110" s="0" t="n">
        <v>114765</v>
      </c>
      <c r="AU110" s="0" t="n">
        <v>0.331</v>
      </c>
      <c r="AV110" s="0" t="n">
        <v>1139616.45</v>
      </c>
      <c r="AW110" s="0" t="n">
        <v>114765</v>
      </c>
      <c r="AX110" s="0" t="n">
        <v>0.331</v>
      </c>
      <c r="AY110" s="0" t="n">
        <v>1177603.665</v>
      </c>
      <c r="AZ110" s="0" t="n">
        <v>0</v>
      </c>
      <c r="BA110" s="0" t="n">
        <v>0</v>
      </c>
      <c r="BB110" s="0" t="n">
        <v>0</v>
      </c>
      <c r="BC110" s="0" t="n">
        <v>0</v>
      </c>
      <c r="BD110" s="0" t="n">
        <v>0</v>
      </c>
      <c r="BE110" s="0" t="n">
        <v>0</v>
      </c>
      <c r="BF110" s="0" t="n">
        <v>0</v>
      </c>
      <c r="BG110" s="0" t="n">
        <v>0</v>
      </c>
      <c r="BH110" s="0" t="n">
        <v>0</v>
      </c>
      <c r="BI110" s="0" t="n">
        <v>0</v>
      </c>
      <c r="BJ110" s="0" t="n">
        <v>0</v>
      </c>
      <c r="BK110" s="0" t="n">
        <v>0</v>
      </c>
      <c r="BL110" s="0" t="n">
        <v>0</v>
      </c>
      <c r="BM110" s="0" t="n">
        <v>0</v>
      </c>
      <c r="BN110" s="0" t="n">
        <v>0</v>
      </c>
      <c r="BO110" s="0" t="n">
        <v>0</v>
      </c>
      <c r="BP110" s="0" t="n">
        <v>0</v>
      </c>
      <c r="BQ110" s="0" t="n">
        <v>0</v>
      </c>
      <c r="BR110" s="0" t="n">
        <v>0</v>
      </c>
      <c r="BS110" s="0" t="n">
        <v>0</v>
      </c>
      <c r="BT110" s="0" t="n">
        <v>0</v>
      </c>
      <c r="BU110" s="0" t="n">
        <v>0</v>
      </c>
      <c r="BV110" s="0" t="n">
        <v>0</v>
      </c>
      <c r="BW110" s="0" t="n">
        <v>0</v>
      </c>
      <c r="BX110" s="0" t="n">
        <v>0</v>
      </c>
      <c r="BY110" s="0" t="n">
        <v>0</v>
      </c>
      <c r="BZ110" s="0" t="n">
        <v>0</v>
      </c>
      <c r="CA110" s="0" t="n">
        <v>0</v>
      </c>
      <c r="CB110" s="0" t="n">
        <v>0</v>
      </c>
      <c r="CC110" s="0" t="n">
        <v>0</v>
      </c>
      <c r="CD110" s="0" t="n">
        <v>0</v>
      </c>
      <c r="CE110" s="0" t="n">
        <v>0</v>
      </c>
      <c r="CF110" s="0" t="n">
        <v>0</v>
      </c>
      <c r="CG110" s="0" t="n">
        <v>0</v>
      </c>
      <c r="CH110" s="0" t="n">
        <v>0</v>
      </c>
      <c r="CI110" s="0" t="n">
        <v>0</v>
      </c>
      <c r="CJ110" s="0" t="n">
        <v>0</v>
      </c>
      <c r="CK110" s="0" t="n">
        <v>0</v>
      </c>
      <c r="CL110" s="0" t="n">
        <v>0</v>
      </c>
      <c r="CM110" s="0" t="n">
        <v>0</v>
      </c>
      <c r="CN110" s="0" t="n">
        <v>0</v>
      </c>
      <c r="CO110" s="0" t="n">
        <v>0</v>
      </c>
      <c r="CP110" s="0" t="n">
        <v>0</v>
      </c>
      <c r="CQ110" s="0" t="n">
        <v>0</v>
      </c>
      <c r="CR110" s="0" t="n">
        <v>0</v>
      </c>
      <c r="CS110" s="0" t="n">
        <v>0</v>
      </c>
      <c r="CT110" s="0" t="n">
        <v>0</v>
      </c>
      <c r="CU110" s="0" t="n">
        <v>0</v>
      </c>
      <c r="CV110" s="0" t="n">
        <v>0</v>
      </c>
      <c r="CW110" s="0" t="n">
        <v>0</v>
      </c>
      <c r="CX110" s="0" t="n">
        <v>0</v>
      </c>
      <c r="CY110" s="0" t="n">
        <v>0</v>
      </c>
      <c r="CZ110" s="0" t="n">
        <v>0</v>
      </c>
      <c r="DA110" s="0" t="n">
        <v>0</v>
      </c>
      <c r="DB110" s="0" t="n">
        <v>0</v>
      </c>
      <c r="DC110" s="0" t="n">
        <v>0</v>
      </c>
      <c r="DD110" s="0" t="n">
        <v>0</v>
      </c>
      <c r="DE110" s="0" t="n">
        <v>0</v>
      </c>
      <c r="DF110" s="0" t="n">
        <v>0</v>
      </c>
      <c r="DG110" s="0" t="n">
        <v>0</v>
      </c>
      <c r="DH110" s="0" t="n">
        <v>0</v>
      </c>
      <c r="DI110" s="0" t="n">
        <v>0</v>
      </c>
      <c r="DJ110" s="0" t="n">
        <v>0</v>
      </c>
      <c r="DK110" s="0" t="n">
        <v>0</v>
      </c>
      <c r="DL110" s="0" t="n">
        <v>0</v>
      </c>
      <c r="DM110" s="0" t="n">
        <v>0</v>
      </c>
      <c r="DN110" s="0" t="n">
        <v>0</v>
      </c>
      <c r="DO110" s="0" t="n">
        <v>0</v>
      </c>
      <c r="DP110" s="0" t="n">
        <v>0</v>
      </c>
      <c r="DQ110" s="0" t="n">
        <v>0</v>
      </c>
      <c r="DR110" s="0" t="n">
        <v>0</v>
      </c>
      <c r="DS110" s="0" t="n">
        <v>0</v>
      </c>
    </row>
    <row r="111" customFormat="false" ht="12.75" hidden="false" customHeight="false" outlineLevel="0" collapsed="false">
      <c r="A111" s="0" t="s">
        <v>27</v>
      </c>
      <c r="B111" s="0" t="s">
        <v>19</v>
      </c>
      <c r="C111" s="0" t="s">
        <v>14</v>
      </c>
      <c r="D111" s="0" t="n">
        <v>10487</v>
      </c>
      <c r="E111" s="0" t="n">
        <v>58647</v>
      </c>
      <c r="F111" s="0" t="s">
        <v>73</v>
      </c>
      <c r="G111" s="0" t="n">
        <v>8255</v>
      </c>
      <c r="H111" s="0" t="s">
        <v>15</v>
      </c>
      <c r="I111" s="0" t="s">
        <v>16</v>
      </c>
      <c r="J111" s="27" t="n">
        <v>32782</v>
      </c>
      <c r="K111" s="27" t="n">
        <v>402133</v>
      </c>
      <c r="L111" s="0" t="n">
        <v>29905</v>
      </c>
      <c r="M111" s="0" t="n">
        <v>0.2536</v>
      </c>
      <c r="N111" s="0" t="n">
        <v>0.0685999989509583</v>
      </c>
      <c r="O111" s="0" t="n">
        <v>0.00579999992623925</v>
      </c>
      <c r="P111" s="0" t="n">
        <v>0.00300000002607703</v>
      </c>
      <c r="Q111" s="0" t="n">
        <v>0.331</v>
      </c>
      <c r="R111" s="0" t="n">
        <v>306855.205</v>
      </c>
      <c r="S111" s="0" t="n">
        <v>29905</v>
      </c>
      <c r="T111" s="0" t="n">
        <v>0.331</v>
      </c>
      <c r="U111" s="0" t="n">
        <v>277159.54</v>
      </c>
      <c r="V111" s="0" t="n">
        <v>29905</v>
      </c>
      <c r="W111" s="0" t="n">
        <v>0.331</v>
      </c>
      <c r="X111" s="0" t="n">
        <v>306855.205</v>
      </c>
      <c r="Y111" s="0" t="n">
        <v>29905</v>
      </c>
      <c r="Z111" s="0" t="n">
        <v>0.331</v>
      </c>
      <c r="AA111" s="0" t="n">
        <v>296956.65</v>
      </c>
      <c r="AB111" s="0" t="n">
        <v>29905</v>
      </c>
      <c r="AC111" s="0" t="n">
        <v>0.331</v>
      </c>
      <c r="AD111" s="0" t="n">
        <v>306855.205</v>
      </c>
      <c r="AE111" s="0" t="n">
        <v>29905</v>
      </c>
      <c r="AF111" s="0" t="n">
        <v>0.331</v>
      </c>
      <c r="AG111" s="0" t="n">
        <v>296956.65</v>
      </c>
      <c r="AH111" s="0" t="n">
        <v>29905</v>
      </c>
      <c r="AI111" s="0" t="n">
        <v>0.331</v>
      </c>
      <c r="AJ111" s="0" t="n">
        <v>306855.205</v>
      </c>
      <c r="AK111" s="0" t="n">
        <v>29905</v>
      </c>
      <c r="AL111" s="0" t="n">
        <v>0.331</v>
      </c>
      <c r="AM111" s="0" t="n">
        <v>306855.205</v>
      </c>
      <c r="AN111" s="0" t="n">
        <v>29905</v>
      </c>
      <c r="AO111" s="0" t="n">
        <v>0.331</v>
      </c>
      <c r="AP111" s="0" t="n">
        <v>296956.65</v>
      </c>
      <c r="AQ111" s="0" t="n">
        <v>29905</v>
      </c>
      <c r="AR111" s="0" t="n">
        <v>0.331</v>
      </c>
      <c r="AS111" s="0" t="n">
        <v>306855.205</v>
      </c>
      <c r="AT111" s="0" t="n">
        <v>29905</v>
      </c>
      <c r="AU111" s="0" t="n">
        <v>0.331</v>
      </c>
      <c r="AV111" s="0" t="n">
        <v>296956.65</v>
      </c>
      <c r="AW111" s="0" t="n">
        <v>29905</v>
      </c>
      <c r="AX111" s="0" t="n">
        <v>0.331</v>
      </c>
      <c r="AY111" s="0" t="n">
        <v>306855.205</v>
      </c>
      <c r="AZ111" s="0" t="n">
        <v>0</v>
      </c>
      <c r="BA111" s="0" t="n">
        <v>0</v>
      </c>
      <c r="BB111" s="0" t="n">
        <v>0</v>
      </c>
      <c r="BC111" s="0" t="n">
        <v>0</v>
      </c>
      <c r="BD111" s="0" t="n">
        <v>0</v>
      </c>
      <c r="BE111" s="0" t="n">
        <v>0</v>
      </c>
      <c r="BF111" s="0" t="n">
        <v>0</v>
      </c>
      <c r="BG111" s="0" t="n">
        <v>0</v>
      </c>
      <c r="BH111" s="0" t="n">
        <v>0</v>
      </c>
      <c r="BI111" s="0" t="n">
        <v>0</v>
      </c>
      <c r="BJ111" s="0" t="n">
        <v>0</v>
      </c>
      <c r="BK111" s="0" t="n">
        <v>0</v>
      </c>
      <c r="BL111" s="0" t="n">
        <v>0</v>
      </c>
      <c r="BM111" s="0" t="n">
        <v>0</v>
      </c>
      <c r="BN111" s="0" t="n">
        <v>0</v>
      </c>
      <c r="BO111" s="0" t="n">
        <v>0</v>
      </c>
      <c r="BP111" s="0" t="n">
        <v>0</v>
      </c>
      <c r="BQ111" s="0" t="n">
        <v>0</v>
      </c>
      <c r="BR111" s="0" t="n">
        <v>0</v>
      </c>
      <c r="BS111" s="0" t="n">
        <v>0</v>
      </c>
      <c r="BT111" s="0" t="n">
        <v>0</v>
      </c>
      <c r="BU111" s="0" t="n">
        <v>0</v>
      </c>
      <c r="BV111" s="0" t="n">
        <v>0</v>
      </c>
      <c r="BW111" s="0" t="n">
        <v>0</v>
      </c>
      <c r="BX111" s="0" t="n">
        <v>0</v>
      </c>
      <c r="BY111" s="0" t="n">
        <v>0</v>
      </c>
      <c r="BZ111" s="0" t="n">
        <v>0</v>
      </c>
      <c r="CA111" s="0" t="n">
        <v>0</v>
      </c>
      <c r="CB111" s="0" t="n">
        <v>0</v>
      </c>
      <c r="CC111" s="0" t="n">
        <v>0</v>
      </c>
      <c r="CD111" s="0" t="n">
        <v>0</v>
      </c>
      <c r="CE111" s="0" t="n">
        <v>0</v>
      </c>
      <c r="CF111" s="0" t="n">
        <v>0</v>
      </c>
      <c r="CG111" s="0" t="n">
        <v>0</v>
      </c>
      <c r="CH111" s="0" t="n">
        <v>0</v>
      </c>
      <c r="CI111" s="0" t="n">
        <v>0</v>
      </c>
      <c r="CJ111" s="0" t="n">
        <v>0</v>
      </c>
      <c r="CK111" s="0" t="n">
        <v>0</v>
      </c>
      <c r="CL111" s="0" t="n">
        <v>0</v>
      </c>
      <c r="CM111" s="0" t="n">
        <v>0</v>
      </c>
      <c r="CN111" s="0" t="n">
        <v>0</v>
      </c>
      <c r="CO111" s="0" t="n">
        <v>0</v>
      </c>
      <c r="CP111" s="0" t="n">
        <v>0</v>
      </c>
      <c r="CQ111" s="0" t="n">
        <v>0</v>
      </c>
      <c r="CR111" s="0" t="n">
        <v>0</v>
      </c>
      <c r="CS111" s="0" t="n">
        <v>0</v>
      </c>
      <c r="CT111" s="0" t="n">
        <v>0</v>
      </c>
      <c r="CU111" s="0" t="n">
        <v>0</v>
      </c>
      <c r="CV111" s="0" t="n">
        <v>0</v>
      </c>
      <c r="CW111" s="0" t="n">
        <v>0</v>
      </c>
      <c r="CX111" s="0" t="n">
        <v>0</v>
      </c>
      <c r="CY111" s="0" t="n">
        <v>0</v>
      </c>
      <c r="CZ111" s="0" t="n">
        <v>0</v>
      </c>
      <c r="DA111" s="0" t="n">
        <v>0</v>
      </c>
      <c r="DB111" s="0" t="n">
        <v>0</v>
      </c>
      <c r="DC111" s="0" t="n">
        <v>0</v>
      </c>
      <c r="DD111" s="0" t="n">
        <v>0</v>
      </c>
      <c r="DE111" s="0" t="n">
        <v>0</v>
      </c>
      <c r="DF111" s="0" t="n">
        <v>0</v>
      </c>
      <c r="DG111" s="0" t="n">
        <v>0</v>
      </c>
      <c r="DH111" s="0" t="n">
        <v>0</v>
      </c>
      <c r="DI111" s="0" t="n">
        <v>0</v>
      </c>
      <c r="DJ111" s="0" t="n">
        <v>0</v>
      </c>
      <c r="DK111" s="0" t="n">
        <v>0</v>
      </c>
      <c r="DL111" s="0" t="n">
        <v>0</v>
      </c>
      <c r="DM111" s="0" t="n">
        <v>0</v>
      </c>
      <c r="DN111" s="0" t="n">
        <v>0</v>
      </c>
      <c r="DO111" s="0" t="n">
        <v>0</v>
      </c>
      <c r="DP111" s="0" t="n">
        <v>0</v>
      </c>
      <c r="DQ111" s="0" t="n">
        <v>0</v>
      </c>
      <c r="DR111" s="0" t="n">
        <v>0</v>
      </c>
      <c r="DS111" s="0" t="n">
        <v>0</v>
      </c>
    </row>
    <row r="112" customFormat="false" ht="12.75" hidden="false" customHeight="false" outlineLevel="0" collapsed="false">
      <c r="A112" s="0" t="s">
        <v>27</v>
      </c>
      <c r="B112" s="0" t="s">
        <v>19</v>
      </c>
      <c r="C112" s="0" t="s">
        <v>14</v>
      </c>
      <c r="D112" s="0" t="n">
        <v>10487</v>
      </c>
      <c r="E112" s="0" t="n">
        <v>58649</v>
      </c>
      <c r="F112" s="0" t="s">
        <v>73</v>
      </c>
      <c r="G112" s="0" t="n">
        <v>8255</v>
      </c>
      <c r="H112" s="0" t="s">
        <v>15</v>
      </c>
      <c r="I112" s="0" t="s">
        <v>16</v>
      </c>
      <c r="J112" s="27" t="n">
        <v>32782</v>
      </c>
      <c r="K112" s="27" t="n">
        <v>402133</v>
      </c>
      <c r="L112" s="0" t="n">
        <v>114360</v>
      </c>
      <c r="M112" s="0" t="n">
        <v>0.2536</v>
      </c>
      <c r="N112" s="0" t="n">
        <v>0.0685999989509583</v>
      </c>
      <c r="O112" s="0" t="n">
        <v>0.00579999992623925</v>
      </c>
      <c r="P112" s="0" t="n">
        <v>0.00300000002607703</v>
      </c>
      <c r="Q112" s="0" t="n">
        <v>0.331</v>
      </c>
      <c r="R112" s="0" t="n">
        <v>1173447.96</v>
      </c>
      <c r="S112" s="0" t="n">
        <v>114360</v>
      </c>
      <c r="T112" s="0" t="n">
        <v>0.331</v>
      </c>
      <c r="U112" s="0" t="n">
        <v>1059888.48</v>
      </c>
      <c r="V112" s="0" t="n">
        <v>114360</v>
      </c>
      <c r="W112" s="0" t="n">
        <v>0.331</v>
      </c>
      <c r="X112" s="0" t="n">
        <v>1173447.96</v>
      </c>
      <c r="Y112" s="0" t="n">
        <v>114360</v>
      </c>
      <c r="Z112" s="0" t="n">
        <v>0.331</v>
      </c>
      <c r="AA112" s="0" t="n">
        <v>1135594.8</v>
      </c>
      <c r="AB112" s="0" t="n">
        <v>114360</v>
      </c>
      <c r="AC112" s="0" t="n">
        <v>0.331</v>
      </c>
      <c r="AD112" s="0" t="n">
        <v>1173447.96</v>
      </c>
      <c r="AE112" s="0" t="n">
        <v>114360</v>
      </c>
      <c r="AF112" s="0" t="n">
        <v>0.331</v>
      </c>
      <c r="AG112" s="0" t="n">
        <v>1135594.8</v>
      </c>
      <c r="AH112" s="0" t="n">
        <v>114360</v>
      </c>
      <c r="AI112" s="0" t="n">
        <v>0.331</v>
      </c>
      <c r="AJ112" s="0" t="n">
        <v>1173447.96</v>
      </c>
      <c r="AK112" s="0" t="n">
        <v>114360</v>
      </c>
      <c r="AL112" s="0" t="n">
        <v>0.331</v>
      </c>
      <c r="AM112" s="0" t="n">
        <v>1173447.96</v>
      </c>
      <c r="AN112" s="0" t="n">
        <v>114360</v>
      </c>
      <c r="AO112" s="0" t="n">
        <v>0.331</v>
      </c>
      <c r="AP112" s="0" t="n">
        <v>1135594.8</v>
      </c>
      <c r="AQ112" s="0" t="n">
        <v>114360</v>
      </c>
      <c r="AR112" s="0" t="n">
        <v>0.331</v>
      </c>
      <c r="AS112" s="0" t="n">
        <v>1173447.96</v>
      </c>
      <c r="AT112" s="0" t="n">
        <v>114360</v>
      </c>
      <c r="AU112" s="0" t="n">
        <v>0.331</v>
      </c>
      <c r="AV112" s="0" t="n">
        <v>1135594.8</v>
      </c>
      <c r="AW112" s="0" t="n">
        <v>114360</v>
      </c>
      <c r="AX112" s="0" t="n">
        <v>0.331</v>
      </c>
      <c r="AY112" s="0" t="n">
        <v>1173447.96</v>
      </c>
      <c r="AZ112" s="0" t="n">
        <v>0</v>
      </c>
      <c r="BA112" s="0" t="n">
        <v>0</v>
      </c>
      <c r="BB112" s="0" t="n">
        <v>0</v>
      </c>
      <c r="BC112" s="0" t="n">
        <v>0</v>
      </c>
      <c r="BD112" s="0" t="n">
        <v>0</v>
      </c>
      <c r="BE112" s="0" t="n">
        <v>0</v>
      </c>
      <c r="BF112" s="0" t="n">
        <v>0</v>
      </c>
      <c r="BG112" s="0" t="n">
        <v>0</v>
      </c>
      <c r="BH112" s="0" t="n">
        <v>0</v>
      </c>
      <c r="BI112" s="0" t="n">
        <v>0</v>
      </c>
      <c r="BJ112" s="0" t="n">
        <v>0</v>
      </c>
      <c r="BK112" s="0" t="n">
        <v>0</v>
      </c>
      <c r="BL112" s="0" t="n">
        <v>0</v>
      </c>
      <c r="BM112" s="0" t="n">
        <v>0</v>
      </c>
      <c r="BN112" s="0" t="n">
        <v>0</v>
      </c>
      <c r="BO112" s="0" t="n">
        <v>0</v>
      </c>
      <c r="BP112" s="0" t="n">
        <v>0</v>
      </c>
      <c r="BQ112" s="0" t="n">
        <v>0</v>
      </c>
      <c r="BR112" s="0" t="n">
        <v>0</v>
      </c>
      <c r="BS112" s="0" t="n">
        <v>0</v>
      </c>
      <c r="BT112" s="0" t="n">
        <v>0</v>
      </c>
      <c r="BU112" s="0" t="n">
        <v>0</v>
      </c>
      <c r="BV112" s="0" t="n">
        <v>0</v>
      </c>
      <c r="BW112" s="0" t="n">
        <v>0</v>
      </c>
      <c r="BX112" s="0" t="n">
        <v>0</v>
      </c>
      <c r="BY112" s="0" t="n">
        <v>0</v>
      </c>
      <c r="BZ112" s="0" t="n">
        <v>0</v>
      </c>
      <c r="CA112" s="0" t="n">
        <v>0</v>
      </c>
      <c r="CB112" s="0" t="n">
        <v>0</v>
      </c>
      <c r="CC112" s="0" t="n">
        <v>0</v>
      </c>
      <c r="CD112" s="0" t="n">
        <v>0</v>
      </c>
      <c r="CE112" s="0" t="n">
        <v>0</v>
      </c>
      <c r="CF112" s="0" t="n">
        <v>0</v>
      </c>
      <c r="CG112" s="0" t="n">
        <v>0</v>
      </c>
      <c r="CH112" s="0" t="n">
        <v>0</v>
      </c>
      <c r="CI112" s="0" t="n">
        <v>0</v>
      </c>
      <c r="CJ112" s="0" t="n">
        <v>0</v>
      </c>
      <c r="CK112" s="0" t="n">
        <v>0</v>
      </c>
      <c r="CL112" s="0" t="n">
        <v>0</v>
      </c>
      <c r="CM112" s="0" t="n">
        <v>0</v>
      </c>
      <c r="CN112" s="0" t="n">
        <v>0</v>
      </c>
      <c r="CO112" s="0" t="n">
        <v>0</v>
      </c>
      <c r="CP112" s="0" t="n">
        <v>0</v>
      </c>
      <c r="CQ112" s="0" t="n">
        <v>0</v>
      </c>
      <c r="CR112" s="0" t="n">
        <v>0</v>
      </c>
      <c r="CS112" s="0" t="n">
        <v>0</v>
      </c>
      <c r="CT112" s="0" t="n">
        <v>0</v>
      </c>
      <c r="CU112" s="0" t="n">
        <v>0</v>
      </c>
      <c r="CV112" s="0" t="n">
        <v>0</v>
      </c>
      <c r="CW112" s="0" t="n">
        <v>0</v>
      </c>
      <c r="CX112" s="0" t="n">
        <v>0</v>
      </c>
      <c r="CY112" s="0" t="n">
        <v>0</v>
      </c>
      <c r="CZ112" s="0" t="n">
        <v>0</v>
      </c>
      <c r="DA112" s="0" t="n">
        <v>0</v>
      </c>
      <c r="DB112" s="0" t="n">
        <v>0</v>
      </c>
      <c r="DC112" s="0" t="n">
        <v>0</v>
      </c>
      <c r="DD112" s="0" t="n">
        <v>0</v>
      </c>
      <c r="DE112" s="0" t="n">
        <v>0</v>
      </c>
      <c r="DF112" s="0" t="n">
        <v>0</v>
      </c>
      <c r="DG112" s="0" t="n">
        <v>0</v>
      </c>
      <c r="DH112" s="0" t="n">
        <v>0</v>
      </c>
      <c r="DI112" s="0" t="n">
        <v>0</v>
      </c>
      <c r="DJ112" s="0" t="n">
        <v>0</v>
      </c>
      <c r="DK112" s="0" t="n">
        <v>0</v>
      </c>
      <c r="DL112" s="0" t="n">
        <v>0</v>
      </c>
      <c r="DM112" s="0" t="n">
        <v>0</v>
      </c>
      <c r="DN112" s="0" t="n">
        <v>0</v>
      </c>
      <c r="DO112" s="0" t="n">
        <v>0</v>
      </c>
      <c r="DP112" s="0" t="n">
        <v>0</v>
      </c>
      <c r="DQ112" s="0" t="n">
        <v>0</v>
      </c>
      <c r="DR112" s="0" t="n">
        <v>0</v>
      </c>
      <c r="DS112" s="0" t="n">
        <v>0</v>
      </c>
    </row>
    <row r="113" customFormat="false" ht="12.75" hidden="false" customHeight="false" outlineLevel="0" collapsed="false">
      <c r="A113" s="0" t="s">
        <v>27</v>
      </c>
      <c r="B113" s="0" t="s">
        <v>19</v>
      </c>
      <c r="C113" s="0" t="s">
        <v>14</v>
      </c>
      <c r="D113" s="0" t="n">
        <v>10487</v>
      </c>
      <c r="E113" s="0" t="n">
        <v>59687</v>
      </c>
      <c r="F113" s="0" t="s">
        <v>73</v>
      </c>
      <c r="G113" s="0" t="n">
        <v>8255</v>
      </c>
      <c r="H113" s="0" t="s">
        <v>15</v>
      </c>
      <c r="I113" s="0" t="s">
        <v>16</v>
      </c>
      <c r="J113" s="27" t="n">
        <v>32782</v>
      </c>
      <c r="K113" s="27" t="n">
        <v>402133</v>
      </c>
      <c r="L113" s="0" t="n">
        <v>30000</v>
      </c>
      <c r="M113" s="0" t="n">
        <v>0.2536</v>
      </c>
      <c r="N113" s="0" t="n">
        <v>0.0685999989509583</v>
      </c>
      <c r="O113" s="0" t="n">
        <v>0.00579999992623925</v>
      </c>
      <c r="P113" s="0" t="n">
        <v>0.00300000002607703</v>
      </c>
      <c r="Q113" s="0" t="n">
        <v>0.331</v>
      </c>
      <c r="R113" s="0" t="n">
        <v>307830</v>
      </c>
      <c r="S113" s="0" t="n">
        <v>30000</v>
      </c>
      <c r="T113" s="0" t="n">
        <v>0.331</v>
      </c>
      <c r="U113" s="0" t="n">
        <v>278040</v>
      </c>
      <c r="V113" s="0" t="n">
        <v>30000</v>
      </c>
      <c r="W113" s="0" t="n">
        <v>0.331</v>
      </c>
      <c r="X113" s="0" t="n">
        <v>307830</v>
      </c>
      <c r="Y113" s="0" t="n">
        <v>30000</v>
      </c>
      <c r="Z113" s="0" t="n">
        <v>0.331</v>
      </c>
      <c r="AA113" s="0" t="n">
        <v>297900</v>
      </c>
      <c r="AB113" s="0" t="n">
        <v>30000</v>
      </c>
      <c r="AC113" s="0" t="n">
        <v>0.331</v>
      </c>
      <c r="AD113" s="0" t="n">
        <v>307830</v>
      </c>
      <c r="AE113" s="0" t="n">
        <v>30000</v>
      </c>
      <c r="AF113" s="0" t="n">
        <v>0.331</v>
      </c>
      <c r="AG113" s="0" t="n">
        <v>297900</v>
      </c>
      <c r="AH113" s="0" t="n">
        <v>30000</v>
      </c>
      <c r="AI113" s="0" t="n">
        <v>0.331</v>
      </c>
      <c r="AJ113" s="0" t="n">
        <v>307830</v>
      </c>
      <c r="AK113" s="0" t="n">
        <v>30000</v>
      </c>
      <c r="AL113" s="0" t="n">
        <v>0.331</v>
      </c>
      <c r="AM113" s="0" t="n">
        <v>307830</v>
      </c>
      <c r="AN113" s="0" t="n">
        <v>30000</v>
      </c>
      <c r="AO113" s="0" t="n">
        <v>0.331</v>
      </c>
      <c r="AP113" s="0" t="n">
        <v>297900</v>
      </c>
      <c r="AQ113" s="0" t="n">
        <v>30000</v>
      </c>
      <c r="AR113" s="0" t="n">
        <v>0.331</v>
      </c>
      <c r="AS113" s="0" t="n">
        <v>307830</v>
      </c>
      <c r="AT113" s="0" t="n">
        <v>30000</v>
      </c>
      <c r="AU113" s="0" t="n">
        <v>0.331</v>
      </c>
      <c r="AV113" s="0" t="n">
        <v>297900</v>
      </c>
      <c r="AW113" s="0" t="n">
        <v>30000</v>
      </c>
      <c r="AX113" s="0" t="n">
        <v>0.331</v>
      </c>
      <c r="AY113" s="0" t="n">
        <v>307830</v>
      </c>
      <c r="AZ113" s="0" t="n">
        <v>0</v>
      </c>
      <c r="BA113" s="0" t="n">
        <v>0</v>
      </c>
      <c r="BB113" s="0" t="n">
        <v>0</v>
      </c>
      <c r="BC113" s="0" t="n">
        <v>0</v>
      </c>
      <c r="BD113" s="0" t="n">
        <v>0</v>
      </c>
      <c r="BE113" s="0" t="n">
        <v>0</v>
      </c>
      <c r="BF113" s="0" t="n">
        <v>0</v>
      </c>
      <c r="BG113" s="0" t="n">
        <v>0</v>
      </c>
      <c r="BH113" s="0" t="n">
        <v>0</v>
      </c>
      <c r="BI113" s="0" t="n">
        <v>0</v>
      </c>
      <c r="BJ113" s="0" t="n">
        <v>0</v>
      </c>
      <c r="BK113" s="0" t="n">
        <v>0</v>
      </c>
      <c r="BL113" s="0" t="n">
        <v>0</v>
      </c>
      <c r="BM113" s="0" t="n">
        <v>0</v>
      </c>
      <c r="BN113" s="0" t="n">
        <v>0</v>
      </c>
      <c r="BO113" s="0" t="n">
        <v>0</v>
      </c>
      <c r="BP113" s="0" t="n">
        <v>0</v>
      </c>
      <c r="BQ113" s="0" t="n">
        <v>0</v>
      </c>
      <c r="BR113" s="0" t="n">
        <v>0</v>
      </c>
      <c r="BS113" s="0" t="n">
        <v>0</v>
      </c>
      <c r="BT113" s="0" t="n">
        <v>0</v>
      </c>
      <c r="BU113" s="0" t="n">
        <v>0</v>
      </c>
      <c r="BV113" s="0" t="n">
        <v>0</v>
      </c>
      <c r="BW113" s="0" t="n">
        <v>0</v>
      </c>
      <c r="BX113" s="0" t="n">
        <v>0</v>
      </c>
      <c r="BY113" s="0" t="n">
        <v>0</v>
      </c>
      <c r="BZ113" s="0" t="n">
        <v>0</v>
      </c>
      <c r="CA113" s="0" t="n">
        <v>0</v>
      </c>
      <c r="CB113" s="0" t="n">
        <v>0</v>
      </c>
      <c r="CC113" s="0" t="n">
        <v>0</v>
      </c>
      <c r="CD113" s="0" t="n">
        <v>0</v>
      </c>
      <c r="CE113" s="0" t="n">
        <v>0</v>
      </c>
      <c r="CF113" s="0" t="n">
        <v>0</v>
      </c>
      <c r="CG113" s="0" t="n">
        <v>0</v>
      </c>
      <c r="CH113" s="0" t="n">
        <v>0</v>
      </c>
      <c r="CI113" s="0" t="n">
        <v>0</v>
      </c>
      <c r="CJ113" s="0" t="n">
        <v>0</v>
      </c>
      <c r="CK113" s="0" t="n">
        <v>0</v>
      </c>
      <c r="CL113" s="0" t="n">
        <v>0</v>
      </c>
      <c r="CM113" s="0" t="n">
        <v>0</v>
      </c>
      <c r="CN113" s="0" t="n">
        <v>0</v>
      </c>
      <c r="CO113" s="0" t="n">
        <v>0</v>
      </c>
      <c r="CP113" s="0" t="n">
        <v>0</v>
      </c>
      <c r="CQ113" s="0" t="n">
        <v>0</v>
      </c>
      <c r="CR113" s="0" t="n">
        <v>0</v>
      </c>
      <c r="CS113" s="0" t="n">
        <v>0</v>
      </c>
      <c r="CT113" s="0" t="n">
        <v>0</v>
      </c>
      <c r="CU113" s="0" t="n">
        <v>0</v>
      </c>
      <c r="CV113" s="0" t="n">
        <v>0</v>
      </c>
      <c r="CW113" s="0" t="n">
        <v>0</v>
      </c>
      <c r="CX113" s="0" t="n">
        <v>0</v>
      </c>
      <c r="CY113" s="0" t="n">
        <v>0</v>
      </c>
      <c r="CZ113" s="0" t="n">
        <v>0</v>
      </c>
      <c r="DA113" s="0" t="n">
        <v>0</v>
      </c>
      <c r="DB113" s="0" t="n">
        <v>0</v>
      </c>
      <c r="DC113" s="0" t="n">
        <v>0</v>
      </c>
      <c r="DD113" s="0" t="n">
        <v>0</v>
      </c>
      <c r="DE113" s="0" t="n">
        <v>0</v>
      </c>
      <c r="DF113" s="0" t="n">
        <v>0</v>
      </c>
      <c r="DG113" s="0" t="n">
        <v>0</v>
      </c>
      <c r="DH113" s="0" t="n">
        <v>0</v>
      </c>
      <c r="DI113" s="0" t="n">
        <v>0</v>
      </c>
      <c r="DJ113" s="0" t="n">
        <v>0</v>
      </c>
      <c r="DK113" s="0" t="n">
        <v>0</v>
      </c>
      <c r="DL113" s="0" t="n">
        <v>0</v>
      </c>
      <c r="DM113" s="0" t="n">
        <v>0</v>
      </c>
      <c r="DN113" s="0" t="n">
        <v>0</v>
      </c>
      <c r="DO113" s="0" t="n">
        <v>0</v>
      </c>
      <c r="DP113" s="0" t="n">
        <v>0</v>
      </c>
      <c r="DQ113" s="0" t="n">
        <v>0</v>
      </c>
      <c r="DR113" s="0" t="n">
        <v>0</v>
      </c>
      <c r="DS113" s="0" t="n">
        <v>0</v>
      </c>
    </row>
    <row r="114" customFormat="false" ht="12.75" hidden="false" customHeight="false" outlineLevel="0" collapsed="false">
      <c r="A114" s="0" t="s">
        <v>27</v>
      </c>
      <c r="B114" s="0" t="s">
        <v>19</v>
      </c>
      <c r="C114" s="0" t="s">
        <v>14</v>
      </c>
      <c r="D114" s="0" t="n">
        <v>10487</v>
      </c>
      <c r="E114" s="0" t="n">
        <v>500303</v>
      </c>
      <c r="F114" s="0" t="s">
        <v>73</v>
      </c>
      <c r="G114" s="0" t="n">
        <v>8255</v>
      </c>
      <c r="H114" s="0" t="s">
        <v>15</v>
      </c>
      <c r="I114" s="0" t="s">
        <v>16</v>
      </c>
      <c r="J114" s="27" t="n">
        <v>32782</v>
      </c>
      <c r="K114" s="27" t="n">
        <v>402133</v>
      </c>
      <c r="L114" s="0" t="n">
        <v>5985</v>
      </c>
      <c r="M114" s="0" t="n">
        <v>0.2536</v>
      </c>
      <c r="N114" s="0" t="n">
        <v>0.0685999989509583</v>
      </c>
      <c r="O114" s="0" t="n">
        <v>0.00579999992623925</v>
      </c>
      <c r="P114" s="0" t="n">
        <v>0.00300000002607703</v>
      </c>
      <c r="Q114" s="0" t="n">
        <v>0.331</v>
      </c>
      <c r="R114" s="0" t="n">
        <v>61412.085</v>
      </c>
      <c r="S114" s="0" t="n">
        <v>5985</v>
      </c>
      <c r="T114" s="0" t="n">
        <v>0.331</v>
      </c>
      <c r="U114" s="0" t="n">
        <v>55468.98</v>
      </c>
      <c r="V114" s="0" t="n">
        <v>5985</v>
      </c>
      <c r="W114" s="0" t="n">
        <v>0.331</v>
      </c>
      <c r="X114" s="0" t="n">
        <v>61412.085</v>
      </c>
      <c r="Y114" s="0" t="n">
        <v>5985</v>
      </c>
      <c r="Z114" s="0" t="n">
        <v>0.331</v>
      </c>
      <c r="AA114" s="0" t="n">
        <v>59431.05</v>
      </c>
      <c r="AB114" s="0" t="n">
        <v>5985</v>
      </c>
      <c r="AC114" s="0" t="n">
        <v>0.331</v>
      </c>
      <c r="AD114" s="0" t="n">
        <v>61412.085</v>
      </c>
      <c r="AE114" s="0" t="n">
        <v>5985</v>
      </c>
      <c r="AF114" s="0" t="n">
        <v>0.331</v>
      </c>
      <c r="AG114" s="0" t="n">
        <v>59431.05</v>
      </c>
      <c r="AH114" s="0" t="n">
        <v>5985</v>
      </c>
      <c r="AI114" s="0" t="n">
        <v>0.331</v>
      </c>
      <c r="AJ114" s="0" t="n">
        <v>61412.085</v>
      </c>
      <c r="AK114" s="0" t="n">
        <v>5985</v>
      </c>
      <c r="AL114" s="0" t="n">
        <v>0.331</v>
      </c>
      <c r="AM114" s="0" t="n">
        <v>61412.085</v>
      </c>
      <c r="AN114" s="0" t="n">
        <v>5985</v>
      </c>
      <c r="AO114" s="0" t="n">
        <v>0.331</v>
      </c>
      <c r="AP114" s="0" t="n">
        <v>59431.05</v>
      </c>
      <c r="AQ114" s="0" t="n">
        <v>5985</v>
      </c>
      <c r="AR114" s="0" t="n">
        <v>0.331</v>
      </c>
      <c r="AS114" s="0" t="n">
        <v>61412.085</v>
      </c>
      <c r="AT114" s="0" t="n">
        <v>5985</v>
      </c>
      <c r="AU114" s="0" t="n">
        <v>0.331</v>
      </c>
      <c r="AV114" s="0" t="n">
        <v>59431.05</v>
      </c>
      <c r="AW114" s="0" t="n">
        <v>5985</v>
      </c>
      <c r="AX114" s="0" t="n">
        <v>0.331</v>
      </c>
      <c r="AY114" s="0" t="n">
        <v>61412.085</v>
      </c>
      <c r="AZ114" s="0" t="n">
        <v>0</v>
      </c>
      <c r="BA114" s="0" t="n">
        <v>0</v>
      </c>
      <c r="BB114" s="0" t="n">
        <v>0</v>
      </c>
      <c r="BC114" s="0" t="n">
        <v>0</v>
      </c>
      <c r="BD114" s="0" t="n">
        <v>0</v>
      </c>
      <c r="BE114" s="0" t="n">
        <v>0</v>
      </c>
      <c r="BF114" s="0" t="n">
        <v>0</v>
      </c>
      <c r="BG114" s="0" t="n">
        <v>0</v>
      </c>
      <c r="BH114" s="0" t="n">
        <v>0</v>
      </c>
      <c r="BI114" s="0" t="n">
        <v>0</v>
      </c>
      <c r="BJ114" s="0" t="n">
        <v>0</v>
      </c>
      <c r="BK114" s="0" t="n">
        <v>0</v>
      </c>
      <c r="BL114" s="0" t="n">
        <v>0</v>
      </c>
      <c r="BM114" s="0" t="n">
        <v>0</v>
      </c>
      <c r="BN114" s="0" t="n">
        <v>0</v>
      </c>
      <c r="BO114" s="0" t="n">
        <v>0</v>
      </c>
      <c r="BP114" s="0" t="n">
        <v>0</v>
      </c>
      <c r="BQ114" s="0" t="n">
        <v>0</v>
      </c>
      <c r="BR114" s="0" t="n">
        <v>0</v>
      </c>
      <c r="BS114" s="0" t="n">
        <v>0</v>
      </c>
      <c r="BT114" s="0" t="n">
        <v>0</v>
      </c>
      <c r="BU114" s="0" t="n">
        <v>0</v>
      </c>
      <c r="BV114" s="0" t="n">
        <v>0</v>
      </c>
      <c r="BW114" s="0" t="n">
        <v>0</v>
      </c>
      <c r="BX114" s="0" t="n">
        <v>0</v>
      </c>
      <c r="BY114" s="0" t="n">
        <v>0</v>
      </c>
      <c r="BZ114" s="0" t="n">
        <v>0</v>
      </c>
      <c r="CA114" s="0" t="n">
        <v>0</v>
      </c>
      <c r="CB114" s="0" t="n">
        <v>0</v>
      </c>
      <c r="CC114" s="0" t="n">
        <v>0</v>
      </c>
      <c r="CD114" s="0" t="n">
        <v>0</v>
      </c>
      <c r="CE114" s="0" t="n">
        <v>0</v>
      </c>
      <c r="CF114" s="0" t="n">
        <v>0</v>
      </c>
      <c r="CG114" s="0" t="n">
        <v>0</v>
      </c>
      <c r="CH114" s="0" t="n">
        <v>0</v>
      </c>
      <c r="CI114" s="0" t="n">
        <v>0</v>
      </c>
      <c r="CJ114" s="0" t="n">
        <v>0</v>
      </c>
      <c r="CK114" s="0" t="n">
        <v>0</v>
      </c>
      <c r="CL114" s="0" t="n">
        <v>0</v>
      </c>
      <c r="CM114" s="0" t="n">
        <v>0</v>
      </c>
      <c r="CN114" s="0" t="n">
        <v>0</v>
      </c>
      <c r="CO114" s="0" t="n">
        <v>0</v>
      </c>
      <c r="CP114" s="0" t="n">
        <v>0</v>
      </c>
      <c r="CQ114" s="0" t="n">
        <v>0</v>
      </c>
      <c r="CR114" s="0" t="n">
        <v>0</v>
      </c>
      <c r="CS114" s="0" t="n">
        <v>0</v>
      </c>
      <c r="CT114" s="0" t="n">
        <v>0</v>
      </c>
      <c r="CU114" s="0" t="n">
        <v>0</v>
      </c>
      <c r="CV114" s="0" t="n">
        <v>0</v>
      </c>
      <c r="CW114" s="0" t="n">
        <v>0</v>
      </c>
      <c r="CX114" s="0" t="n">
        <v>0</v>
      </c>
      <c r="CY114" s="0" t="n">
        <v>0</v>
      </c>
      <c r="CZ114" s="0" t="n">
        <v>0</v>
      </c>
      <c r="DA114" s="0" t="n">
        <v>0</v>
      </c>
      <c r="DB114" s="0" t="n">
        <v>0</v>
      </c>
      <c r="DC114" s="0" t="n">
        <v>0</v>
      </c>
      <c r="DD114" s="0" t="n">
        <v>0</v>
      </c>
      <c r="DE114" s="0" t="n">
        <v>0</v>
      </c>
      <c r="DF114" s="0" t="n">
        <v>0</v>
      </c>
      <c r="DG114" s="0" t="n">
        <v>0</v>
      </c>
      <c r="DH114" s="0" t="n">
        <v>0</v>
      </c>
      <c r="DI114" s="0" t="n">
        <v>0</v>
      </c>
      <c r="DJ114" s="0" t="n">
        <v>0</v>
      </c>
      <c r="DK114" s="0" t="n">
        <v>0</v>
      </c>
      <c r="DL114" s="0" t="n">
        <v>0</v>
      </c>
      <c r="DM114" s="0" t="n">
        <v>0</v>
      </c>
      <c r="DN114" s="0" t="n">
        <v>0</v>
      </c>
      <c r="DO114" s="0" t="n">
        <v>0</v>
      </c>
      <c r="DP114" s="0" t="n">
        <v>0</v>
      </c>
      <c r="DQ114" s="0" t="n">
        <v>0</v>
      </c>
      <c r="DR114" s="0" t="n">
        <v>0</v>
      </c>
      <c r="DS114" s="0" t="n">
        <v>0</v>
      </c>
    </row>
    <row r="115" customFormat="false" ht="12.75" hidden="false" customHeight="false" outlineLevel="0" collapsed="false">
      <c r="A115" s="0" t="s">
        <v>27</v>
      </c>
      <c r="B115" s="0" t="s">
        <v>19</v>
      </c>
      <c r="C115" s="0" t="s">
        <v>14</v>
      </c>
      <c r="D115" s="0" t="n">
        <v>10487</v>
      </c>
      <c r="E115" s="0" t="n">
        <v>10703</v>
      </c>
      <c r="F115" s="0" t="s">
        <v>79</v>
      </c>
      <c r="G115" s="0" t="n">
        <v>25841</v>
      </c>
      <c r="H115" s="0" t="s">
        <v>15</v>
      </c>
      <c r="I115" s="0" t="s">
        <v>16</v>
      </c>
      <c r="J115" s="27" t="n">
        <v>35827</v>
      </c>
      <c r="K115" s="27" t="n">
        <v>37560</v>
      </c>
      <c r="L115" s="0" t="n">
        <v>5500</v>
      </c>
      <c r="M115" s="0" t="n">
        <v>0.1075</v>
      </c>
      <c r="N115" s="0" t="n">
        <v>0</v>
      </c>
      <c r="O115" s="0" t="n">
        <v>0</v>
      </c>
      <c r="P115" s="0" t="n">
        <v>0</v>
      </c>
      <c r="Q115" s="0" t="n">
        <v>0.1075</v>
      </c>
      <c r="R115" s="0" t="n">
        <v>18328.75</v>
      </c>
      <c r="S115" s="0" t="n">
        <v>5500</v>
      </c>
      <c r="T115" s="0" t="n">
        <v>0.1075</v>
      </c>
      <c r="U115" s="0" t="n">
        <v>16555</v>
      </c>
      <c r="V115" s="0" t="n">
        <v>5500</v>
      </c>
      <c r="W115" s="0" t="n">
        <v>0.1075</v>
      </c>
      <c r="X115" s="0" t="n">
        <v>18328.75</v>
      </c>
      <c r="Y115" s="0" t="n">
        <v>5500</v>
      </c>
      <c r="Z115" s="0" t="n">
        <v>0.1075</v>
      </c>
      <c r="AA115" s="0" t="n">
        <v>17737.5</v>
      </c>
      <c r="AB115" s="0" t="n">
        <v>5500</v>
      </c>
      <c r="AC115" s="0" t="n">
        <v>0.1075</v>
      </c>
      <c r="AD115" s="0" t="n">
        <v>18328.75</v>
      </c>
      <c r="AE115" s="0" t="n">
        <v>5500</v>
      </c>
      <c r="AF115" s="0" t="n">
        <v>0.1075</v>
      </c>
      <c r="AG115" s="0" t="n">
        <v>17737.5</v>
      </c>
      <c r="AH115" s="0" t="n">
        <v>5500</v>
      </c>
      <c r="AI115" s="0" t="n">
        <v>0.1075</v>
      </c>
      <c r="AJ115" s="0" t="n">
        <v>18328.75</v>
      </c>
      <c r="AK115" s="0" t="n">
        <v>5500</v>
      </c>
      <c r="AL115" s="0" t="n">
        <v>0.1075</v>
      </c>
      <c r="AM115" s="0" t="n">
        <v>18328.75</v>
      </c>
      <c r="AN115" s="0" t="n">
        <v>5500</v>
      </c>
      <c r="AO115" s="0" t="n">
        <v>0.1075</v>
      </c>
      <c r="AP115" s="0" t="n">
        <v>17737.5</v>
      </c>
      <c r="AQ115" s="0" t="n">
        <v>5500</v>
      </c>
      <c r="AR115" s="0" t="n">
        <v>0.1075</v>
      </c>
      <c r="AS115" s="0" t="n">
        <v>18328.75</v>
      </c>
      <c r="AT115" s="0" t="n">
        <v>0</v>
      </c>
      <c r="AU115" s="0" t="n">
        <v>0</v>
      </c>
      <c r="AV115" s="0" t="n">
        <v>0</v>
      </c>
      <c r="AW115" s="0" t="n">
        <v>0</v>
      </c>
      <c r="AX115" s="0" t="n">
        <v>0</v>
      </c>
      <c r="AY115" s="0" t="n">
        <v>0</v>
      </c>
      <c r="AZ115" s="0" t="n">
        <v>0</v>
      </c>
      <c r="BA115" s="0" t="n">
        <v>0</v>
      </c>
      <c r="BB115" s="0" t="n">
        <v>0</v>
      </c>
      <c r="BC115" s="0" t="n">
        <v>0</v>
      </c>
      <c r="BD115" s="0" t="n">
        <v>0</v>
      </c>
      <c r="BE115" s="0" t="n">
        <v>0</v>
      </c>
      <c r="BF115" s="0" t="n">
        <v>0</v>
      </c>
      <c r="BG115" s="0" t="n">
        <v>0</v>
      </c>
      <c r="BH115" s="0" t="n">
        <v>0</v>
      </c>
      <c r="BI115" s="0" t="n">
        <v>0</v>
      </c>
      <c r="BJ115" s="0" t="n">
        <v>0</v>
      </c>
      <c r="BK115" s="0" t="n">
        <v>0</v>
      </c>
      <c r="BL115" s="0" t="n">
        <v>0</v>
      </c>
      <c r="BM115" s="0" t="n">
        <v>0</v>
      </c>
      <c r="BN115" s="0" t="n">
        <v>0</v>
      </c>
      <c r="BO115" s="0" t="n">
        <v>0</v>
      </c>
      <c r="BP115" s="0" t="n">
        <v>0</v>
      </c>
      <c r="BQ115" s="0" t="n">
        <v>0</v>
      </c>
      <c r="BR115" s="0" t="n">
        <v>0</v>
      </c>
      <c r="BS115" s="0" t="n">
        <v>0</v>
      </c>
      <c r="BT115" s="0" t="n">
        <v>0</v>
      </c>
      <c r="BU115" s="0" t="n">
        <v>0</v>
      </c>
      <c r="BV115" s="0" t="n">
        <v>0</v>
      </c>
      <c r="BW115" s="0" t="n">
        <v>0</v>
      </c>
      <c r="BX115" s="0" t="n">
        <v>0</v>
      </c>
      <c r="BY115" s="0" t="n">
        <v>0</v>
      </c>
      <c r="BZ115" s="0" t="n">
        <v>0</v>
      </c>
      <c r="CA115" s="0" t="n">
        <v>0</v>
      </c>
      <c r="CB115" s="0" t="n">
        <v>0</v>
      </c>
      <c r="CC115" s="0" t="n">
        <v>0</v>
      </c>
      <c r="CD115" s="0" t="n">
        <v>0</v>
      </c>
      <c r="CE115" s="0" t="n">
        <v>0</v>
      </c>
      <c r="CF115" s="0" t="n">
        <v>0</v>
      </c>
      <c r="CG115" s="0" t="n">
        <v>0</v>
      </c>
      <c r="CH115" s="0" t="n">
        <v>0</v>
      </c>
      <c r="CI115" s="0" t="n">
        <v>0</v>
      </c>
      <c r="CJ115" s="0" t="n">
        <v>0</v>
      </c>
      <c r="CK115" s="0" t="n">
        <v>0</v>
      </c>
      <c r="CL115" s="0" t="n">
        <v>0</v>
      </c>
      <c r="CM115" s="0" t="n">
        <v>0</v>
      </c>
      <c r="CN115" s="0" t="n">
        <v>0</v>
      </c>
      <c r="CO115" s="0" t="n">
        <v>0</v>
      </c>
      <c r="CP115" s="0" t="n">
        <v>0</v>
      </c>
      <c r="CQ115" s="0" t="n">
        <v>0</v>
      </c>
      <c r="CR115" s="0" t="n">
        <v>0</v>
      </c>
      <c r="CS115" s="0" t="n">
        <v>0</v>
      </c>
      <c r="CT115" s="0" t="n">
        <v>0</v>
      </c>
      <c r="CU115" s="0" t="n">
        <v>0</v>
      </c>
      <c r="CV115" s="0" t="n">
        <v>0</v>
      </c>
      <c r="CW115" s="0" t="n">
        <v>0</v>
      </c>
      <c r="CX115" s="0" t="n">
        <v>0</v>
      </c>
      <c r="CY115" s="0" t="n">
        <v>0</v>
      </c>
      <c r="CZ115" s="0" t="n">
        <v>0</v>
      </c>
      <c r="DA115" s="0" t="n">
        <v>0</v>
      </c>
      <c r="DB115" s="0" t="n">
        <v>0</v>
      </c>
      <c r="DC115" s="0" t="n">
        <v>0</v>
      </c>
      <c r="DD115" s="0" t="n">
        <v>0</v>
      </c>
      <c r="DE115" s="0" t="n">
        <v>0</v>
      </c>
      <c r="DF115" s="0" t="n">
        <v>0</v>
      </c>
      <c r="DG115" s="0" t="n">
        <v>0</v>
      </c>
      <c r="DH115" s="0" t="n">
        <v>0</v>
      </c>
      <c r="DI115" s="0" t="n">
        <v>0</v>
      </c>
      <c r="DJ115" s="0" t="n">
        <v>0</v>
      </c>
      <c r="DK115" s="0" t="n">
        <v>0</v>
      </c>
      <c r="DL115" s="0" t="n">
        <v>0</v>
      </c>
      <c r="DM115" s="0" t="n">
        <v>0</v>
      </c>
      <c r="DN115" s="0" t="n">
        <v>0</v>
      </c>
      <c r="DO115" s="0" t="n">
        <v>0</v>
      </c>
      <c r="DP115" s="0" t="n">
        <v>0</v>
      </c>
      <c r="DQ115" s="0" t="n">
        <v>0</v>
      </c>
      <c r="DR115" s="0" t="n">
        <v>0</v>
      </c>
      <c r="DS115" s="0" t="n">
        <v>0</v>
      </c>
    </row>
    <row r="116" customFormat="false" ht="12.75" hidden="false" customHeight="false" outlineLevel="0" collapsed="false">
      <c r="A116" s="0" t="s">
        <v>27</v>
      </c>
      <c r="B116" s="0" t="s">
        <v>19</v>
      </c>
      <c r="C116" s="0" t="s">
        <v>14</v>
      </c>
      <c r="D116" s="0" t="n">
        <v>10487</v>
      </c>
      <c r="E116" s="0" t="n">
        <v>58646</v>
      </c>
      <c r="F116" s="0" t="s">
        <v>79</v>
      </c>
      <c r="G116" s="0" t="n">
        <v>25841</v>
      </c>
      <c r="H116" s="0" t="s">
        <v>15</v>
      </c>
      <c r="I116" s="0" t="s">
        <v>16</v>
      </c>
      <c r="J116" s="27" t="n">
        <v>35827</v>
      </c>
      <c r="K116" s="27" t="n">
        <v>37560</v>
      </c>
      <c r="L116" s="0" t="n">
        <v>5500</v>
      </c>
      <c r="M116" s="0" t="n">
        <v>0.1075</v>
      </c>
      <c r="N116" s="0" t="n">
        <v>0</v>
      </c>
      <c r="O116" s="0" t="n">
        <v>0</v>
      </c>
      <c r="P116" s="0" t="n">
        <v>0</v>
      </c>
      <c r="Q116" s="0" t="n">
        <v>0.1075</v>
      </c>
      <c r="R116" s="0" t="n">
        <v>18328.75</v>
      </c>
      <c r="S116" s="0" t="n">
        <v>5500</v>
      </c>
      <c r="T116" s="0" t="n">
        <v>0.1075</v>
      </c>
      <c r="U116" s="0" t="n">
        <v>16555</v>
      </c>
      <c r="V116" s="0" t="n">
        <v>5500</v>
      </c>
      <c r="W116" s="0" t="n">
        <v>0.1075</v>
      </c>
      <c r="X116" s="0" t="n">
        <v>18328.75</v>
      </c>
      <c r="Y116" s="0" t="n">
        <v>5500</v>
      </c>
      <c r="Z116" s="0" t="n">
        <v>0.1075</v>
      </c>
      <c r="AA116" s="0" t="n">
        <v>17737.5</v>
      </c>
      <c r="AB116" s="0" t="n">
        <v>5500</v>
      </c>
      <c r="AC116" s="0" t="n">
        <v>0.1075</v>
      </c>
      <c r="AD116" s="0" t="n">
        <v>18328.75</v>
      </c>
      <c r="AE116" s="0" t="n">
        <v>5500</v>
      </c>
      <c r="AF116" s="0" t="n">
        <v>0.1075</v>
      </c>
      <c r="AG116" s="0" t="n">
        <v>17737.5</v>
      </c>
      <c r="AH116" s="0" t="n">
        <v>5500</v>
      </c>
      <c r="AI116" s="0" t="n">
        <v>0.1075</v>
      </c>
      <c r="AJ116" s="0" t="n">
        <v>18328.75</v>
      </c>
      <c r="AK116" s="0" t="n">
        <v>5500</v>
      </c>
      <c r="AL116" s="0" t="n">
        <v>0.1075</v>
      </c>
      <c r="AM116" s="0" t="n">
        <v>18328.75</v>
      </c>
      <c r="AN116" s="0" t="n">
        <v>5500</v>
      </c>
      <c r="AO116" s="0" t="n">
        <v>0.1075</v>
      </c>
      <c r="AP116" s="0" t="n">
        <v>17737.5</v>
      </c>
      <c r="AQ116" s="0" t="n">
        <v>5500</v>
      </c>
      <c r="AR116" s="0" t="n">
        <v>0.1075</v>
      </c>
      <c r="AS116" s="0" t="n">
        <v>18328.75</v>
      </c>
      <c r="AT116" s="0" t="n">
        <v>0</v>
      </c>
      <c r="AU116" s="0" t="n">
        <v>0</v>
      </c>
      <c r="AV116" s="0" t="n">
        <v>0</v>
      </c>
      <c r="AW116" s="0" t="n">
        <v>0</v>
      </c>
      <c r="AX116" s="0" t="n">
        <v>0</v>
      </c>
      <c r="AY116" s="0" t="n">
        <v>0</v>
      </c>
      <c r="AZ116" s="0" t="n">
        <v>0</v>
      </c>
      <c r="BA116" s="0" t="n">
        <v>0</v>
      </c>
      <c r="BB116" s="0" t="n">
        <v>0</v>
      </c>
      <c r="BC116" s="0" t="n">
        <v>0</v>
      </c>
      <c r="BD116" s="0" t="n">
        <v>0</v>
      </c>
      <c r="BE116" s="0" t="n">
        <v>0</v>
      </c>
      <c r="BF116" s="0" t="n">
        <v>0</v>
      </c>
      <c r="BG116" s="0" t="n">
        <v>0</v>
      </c>
      <c r="BH116" s="0" t="n">
        <v>0</v>
      </c>
      <c r="BI116" s="0" t="n">
        <v>0</v>
      </c>
      <c r="BJ116" s="0" t="n">
        <v>0</v>
      </c>
      <c r="BK116" s="0" t="n">
        <v>0</v>
      </c>
      <c r="BL116" s="0" t="n">
        <v>0</v>
      </c>
      <c r="BM116" s="0" t="n">
        <v>0</v>
      </c>
      <c r="BN116" s="0" t="n">
        <v>0</v>
      </c>
      <c r="BO116" s="0" t="n">
        <v>0</v>
      </c>
      <c r="BP116" s="0" t="n">
        <v>0</v>
      </c>
      <c r="BQ116" s="0" t="n">
        <v>0</v>
      </c>
      <c r="BR116" s="0" t="n">
        <v>0</v>
      </c>
      <c r="BS116" s="0" t="n">
        <v>0</v>
      </c>
      <c r="BT116" s="0" t="n">
        <v>0</v>
      </c>
      <c r="BU116" s="0" t="n">
        <v>0</v>
      </c>
      <c r="BV116" s="0" t="n">
        <v>0</v>
      </c>
      <c r="BW116" s="0" t="n">
        <v>0</v>
      </c>
      <c r="BX116" s="0" t="n">
        <v>0</v>
      </c>
      <c r="BY116" s="0" t="n">
        <v>0</v>
      </c>
      <c r="BZ116" s="0" t="n">
        <v>0</v>
      </c>
      <c r="CA116" s="0" t="n">
        <v>0</v>
      </c>
      <c r="CB116" s="0" t="n">
        <v>0</v>
      </c>
      <c r="CC116" s="0" t="n">
        <v>0</v>
      </c>
      <c r="CD116" s="0" t="n">
        <v>0</v>
      </c>
      <c r="CE116" s="0" t="n">
        <v>0</v>
      </c>
      <c r="CF116" s="0" t="n">
        <v>0</v>
      </c>
      <c r="CG116" s="0" t="n">
        <v>0</v>
      </c>
      <c r="CH116" s="0" t="n">
        <v>0</v>
      </c>
      <c r="CI116" s="0" t="n">
        <v>0</v>
      </c>
      <c r="CJ116" s="0" t="n">
        <v>0</v>
      </c>
      <c r="CK116" s="0" t="n">
        <v>0</v>
      </c>
      <c r="CL116" s="0" t="n">
        <v>0</v>
      </c>
      <c r="CM116" s="0" t="n">
        <v>0</v>
      </c>
      <c r="CN116" s="0" t="n">
        <v>0</v>
      </c>
      <c r="CO116" s="0" t="n">
        <v>0</v>
      </c>
      <c r="CP116" s="0" t="n">
        <v>0</v>
      </c>
      <c r="CQ116" s="0" t="n">
        <v>0</v>
      </c>
      <c r="CR116" s="0" t="n">
        <v>0</v>
      </c>
      <c r="CS116" s="0" t="n">
        <v>0</v>
      </c>
      <c r="CT116" s="0" t="n">
        <v>0</v>
      </c>
      <c r="CU116" s="0" t="n">
        <v>0</v>
      </c>
      <c r="CV116" s="0" t="n">
        <v>0</v>
      </c>
      <c r="CW116" s="0" t="n">
        <v>0</v>
      </c>
      <c r="CX116" s="0" t="n">
        <v>0</v>
      </c>
      <c r="CY116" s="0" t="n">
        <v>0</v>
      </c>
      <c r="CZ116" s="0" t="n">
        <v>0</v>
      </c>
      <c r="DA116" s="0" t="n">
        <v>0</v>
      </c>
      <c r="DB116" s="0" t="n">
        <v>0</v>
      </c>
      <c r="DC116" s="0" t="n">
        <v>0</v>
      </c>
      <c r="DD116" s="0" t="n">
        <v>0</v>
      </c>
      <c r="DE116" s="0" t="n">
        <v>0</v>
      </c>
      <c r="DF116" s="0" t="n">
        <v>0</v>
      </c>
      <c r="DG116" s="0" t="n">
        <v>0</v>
      </c>
      <c r="DH116" s="0" t="n">
        <v>0</v>
      </c>
      <c r="DI116" s="0" t="n">
        <v>0</v>
      </c>
      <c r="DJ116" s="0" t="n">
        <v>0</v>
      </c>
      <c r="DK116" s="0" t="n">
        <v>0</v>
      </c>
      <c r="DL116" s="0" t="n">
        <v>0</v>
      </c>
      <c r="DM116" s="0" t="n">
        <v>0</v>
      </c>
      <c r="DN116" s="0" t="n">
        <v>0</v>
      </c>
      <c r="DO116" s="0" t="n">
        <v>0</v>
      </c>
      <c r="DP116" s="0" t="n">
        <v>0</v>
      </c>
      <c r="DQ116" s="0" t="n">
        <v>0</v>
      </c>
      <c r="DR116" s="0" t="n">
        <v>0</v>
      </c>
      <c r="DS116" s="0" t="n">
        <v>0</v>
      </c>
    </row>
    <row r="117" customFormat="false" ht="12.75" hidden="false" customHeight="false" outlineLevel="0" collapsed="false">
      <c r="A117" s="0" t="s">
        <v>27</v>
      </c>
      <c r="B117" s="0" t="s">
        <v>19</v>
      </c>
      <c r="C117" s="0" t="s">
        <v>14</v>
      </c>
      <c r="D117" s="0" t="n">
        <v>56698</v>
      </c>
      <c r="E117" s="0" t="n">
        <v>10703</v>
      </c>
      <c r="F117" s="0" t="s">
        <v>79</v>
      </c>
      <c r="G117" s="0" t="n">
        <v>25841</v>
      </c>
      <c r="H117" s="0" t="s">
        <v>15</v>
      </c>
      <c r="I117" s="0" t="s">
        <v>16</v>
      </c>
      <c r="J117" s="27" t="n">
        <v>35827</v>
      </c>
      <c r="K117" s="27" t="n">
        <v>37560</v>
      </c>
      <c r="L117" s="0" t="n">
        <v>14500</v>
      </c>
      <c r="M117" s="0" t="n">
        <v>0.1075</v>
      </c>
      <c r="N117" s="0" t="n">
        <v>0</v>
      </c>
      <c r="O117" s="0" t="n">
        <v>0</v>
      </c>
      <c r="P117" s="0" t="n">
        <v>0</v>
      </c>
      <c r="Q117" s="0" t="n">
        <v>0.1075</v>
      </c>
      <c r="R117" s="0" t="n">
        <v>48321.25</v>
      </c>
      <c r="S117" s="0" t="n">
        <v>14500</v>
      </c>
      <c r="T117" s="0" t="n">
        <v>0.1075</v>
      </c>
      <c r="U117" s="0" t="n">
        <v>43645</v>
      </c>
      <c r="V117" s="0" t="n">
        <v>14500</v>
      </c>
      <c r="W117" s="0" t="n">
        <v>0.1075</v>
      </c>
      <c r="X117" s="0" t="n">
        <v>48321.25</v>
      </c>
      <c r="Y117" s="0" t="n">
        <v>14500</v>
      </c>
      <c r="Z117" s="0" t="n">
        <v>0.1075</v>
      </c>
      <c r="AA117" s="0" t="n">
        <v>46762.5</v>
      </c>
      <c r="AB117" s="0" t="n">
        <v>14500</v>
      </c>
      <c r="AC117" s="0" t="n">
        <v>0.1075</v>
      </c>
      <c r="AD117" s="0" t="n">
        <v>48321.25</v>
      </c>
      <c r="AE117" s="0" t="n">
        <v>14500</v>
      </c>
      <c r="AF117" s="0" t="n">
        <v>0.1075</v>
      </c>
      <c r="AG117" s="0" t="n">
        <v>46762.5</v>
      </c>
      <c r="AH117" s="0" t="n">
        <v>14500</v>
      </c>
      <c r="AI117" s="0" t="n">
        <v>0.1075</v>
      </c>
      <c r="AJ117" s="0" t="n">
        <v>48321.25</v>
      </c>
      <c r="AK117" s="0" t="n">
        <v>14500</v>
      </c>
      <c r="AL117" s="0" t="n">
        <v>0.1075</v>
      </c>
      <c r="AM117" s="0" t="n">
        <v>48321.25</v>
      </c>
      <c r="AN117" s="0" t="n">
        <v>14500</v>
      </c>
      <c r="AO117" s="0" t="n">
        <v>0.1075</v>
      </c>
      <c r="AP117" s="0" t="n">
        <v>46762.5</v>
      </c>
      <c r="AQ117" s="0" t="n">
        <v>14500</v>
      </c>
      <c r="AR117" s="0" t="n">
        <v>0.1075</v>
      </c>
      <c r="AS117" s="0" t="n">
        <v>48321.25</v>
      </c>
      <c r="AT117" s="0" t="n">
        <v>0</v>
      </c>
      <c r="AU117" s="0" t="n">
        <v>0</v>
      </c>
      <c r="AV117" s="0" t="n">
        <v>0</v>
      </c>
      <c r="AW117" s="0" t="n">
        <v>0</v>
      </c>
      <c r="AX117" s="0" t="n">
        <v>0</v>
      </c>
      <c r="AY117" s="0" t="n">
        <v>0</v>
      </c>
      <c r="AZ117" s="0" t="n">
        <v>0</v>
      </c>
      <c r="BA117" s="0" t="n">
        <v>0</v>
      </c>
      <c r="BB117" s="0" t="n">
        <v>0</v>
      </c>
      <c r="BC117" s="0" t="n">
        <v>0</v>
      </c>
      <c r="BD117" s="0" t="n">
        <v>0</v>
      </c>
      <c r="BE117" s="0" t="n">
        <v>0</v>
      </c>
      <c r="BF117" s="0" t="n">
        <v>0</v>
      </c>
      <c r="BG117" s="0" t="n">
        <v>0</v>
      </c>
      <c r="BH117" s="0" t="n">
        <v>0</v>
      </c>
      <c r="BI117" s="0" t="n">
        <v>0</v>
      </c>
      <c r="BJ117" s="0" t="n">
        <v>0</v>
      </c>
      <c r="BK117" s="0" t="n">
        <v>0</v>
      </c>
      <c r="BL117" s="0" t="n">
        <v>0</v>
      </c>
      <c r="BM117" s="0" t="n">
        <v>0</v>
      </c>
      <c r="BN117" s="0" t="n">
        <v>0</v>
      </c>
      <c r="BO117" s="0" t="n">
        <v>0</v>
      </c>
      <c r="BP117" s="0" t="n">
        <v>0</v>
      </c>
      <c r="BQ117" s="0" t="n">
        <v>0</v>
      </c>
      <c r="BR117" s="0" t="n">
        <v>0</v>
      </c>
      <c r="BS117" s="0" t="n">
        <v>0</v>
      </c>
      <c r="BT117" s="0" t="n">
        <v>0</v>
      </c>
      <c r="BU117" s="0" t="n">
        <v>0</v>
      </c>
      <c r="BV117" s="0" t="n">
        <v>0</v>
      </c>
      <c r="BW117" s="0" t="n">
        <v>0</v>
      </c>
      <c r="BX117" s="0" t="n">
        <v>0</v>
      </c>
      <c r="BY117" s="0" t="n">
        <v>0</v>
      </c>
      <c r="BZ117" s="0" t="n">
        <v>0</v>
      </c>
      <c r="CA117" s="0" t="n">
        <v>0</v>
      </c>
      <c r="CB117" s="0" t="n">
        <v>0</v>
      </c>
      <c r="CC117" s="0" t="n">
        <v>0</v>
      </c>
      <c r="CD117" s="0" t="n">
        <v>0</v>
      </c>
      <c r="CE117" s="0" t="n">
        <v>0</v>
      </c>
      <c r="CF117" s="0" t="n">
        <v>0</v>
      </c>
      <c r="CG117" s="0" t="n">
        <v>0</v>
      </c>
      <c r="CH117" s="0" t="n">
        <v>0</v>
      </c>
      <c r="CI117" s="0" t="n">
        <v>0</v>
      </c>
      <c r="CJ117" s="0" t="n">
        <v>0</v>
      </c>
      <c r="CK117" s="0" t="n">
        <v>0</v>
      </c>
      <c r="CL117" s="0" t="n">
        <v>0</v>
      </c>
      <c r="CM117" s="0" t="n">
        <v>0</v>
      </c>
      <c r="CN117" s="0" t="n">
        <v>0</v>
      </c>
      <c r="CO117" s="0" t="n">
        <v>0</v>
      </c>
      <c r="CP117" s="0" t="n">
        <v>0</v>
      </c>
      <c r="CQ117" s="0" t="n">
        <v>0</v>
      </c>
      <c r="CR117" s="0" t="n">
        <v>0</v>
      </c>
      <c r="CS117" s="0" t="n">
        <v>0</v>
      </c>
      <c r="CT117" s="0" t="n">
        <v>0</v>
      </c>
      <c r="CU117" s="0" t="n">
        <v>0</v>
      </c>
      <c r="CV117" s="0" t="n">
        <v>0</v>
      </c>
      <c r="CW117" s="0" t="n">
        <v>0</v>
      </c>
      <c r="CX117" s="0" t="n">
        <v>0</v>
      </c>
      <c r="CY117" s="0" t="n">
        <v>0</v>
      </c>
      <c r="CZ117" s="0" t="n">
        <v>0</v>
      </c>
      <c r="DA117" s="0" t="n">
        <v>0</v>
      </c>
      <c r="DB117" s="0" t="n">
        <v>0</v>
      </c>
      <c r="DC117" s="0" t="n">
        <v>0</v>
      </c>
      <c r="DD117" s="0" t="n">
        <v>0</v>
      </c>
      <c r="DE117" s="0" t="n">
        <v>0</v>
      </c>
      <c r="DF117" s="0" t="n">
        <v>0</v>
      </c>
      <c r="DG117" s="0" t="n">
        <v>0</v>
      </c>
      <c r="DH117" s="0" t="n">
        <v>0</v>
      </c>
      <c r="DI117" s="0" t="n">
        <v>0</v>
      </c>
      <c r="DJ117" s="0" t="n">
        <v>0</v>
      </c>
      <c r="DK117" s="0" t="n">
        <v>0</v>
      </c>
      <c r="DL117" s="0" t="n">
        <v>0</v>
      </c>
      <c r="DM117" s="0" t="n">
        <v>0</v>
      </c>
      <c r="DN117" s="0" t="n">
        <v>0</v>
      </c>
      <c r="DO117" s="0" t="n">
        <v>0</v>
      </c>
      <c r="DP117" s="0" t="n">
        <v>0</v>
      </c>
      <c r="DQ117" s="0" t="n">
        <v>0</v>
      </c>
      <c r="DR117" s="0" t="n">
        <v>0</v>
      </c>
      <c r="DS117" s="0" t="n">
        <v>0</v>
      </c>
    </row>
    <row r="118" customFormat="false" ht="12.75" hidden="false" customHeight="false" outlineLevel="0" collapsed="false">
      <c r="A118" s="0" t="s">
        <v>27</v>
      </c>
      <c r="B118" s="0" t="s">
        <v>19</v>
      </c>
      <c r="C118" s="0" t="s">
        <v>14</v>
      </c>
      <c r="D118" s="0" t="n">
        <v>56698</v>
      </c>
      <c r="E118" s="0" t="n">
        <v>58646</v>
      </c>
      <c r="F118" s="0" t="s">
        <v>79</v>
      </c>
      <c r="G118" s="0" t="n">
        <v>25841</v>
      </c>
      <c r="H118" s="0" t="s">
        <v>15</v>
      </c>
      <c r="I118" s="0" t="s">
        <v>16</v>
      </c>
      <c r="J118" s="27" t="n">
        <v>35827</v>
      </c>
      <c r="K118" s="27" t="n">
        <v>37560</v>
      </c>
      <c r="L118" s="0" t="n">
        <v>14500</v>
      </c>
      <c r="M118" s="0" t="n">
        <v>0.1075</v>
      </c>
      <c r="N118" s="0" t="n">
        <v>0</v>
      </c>
      <c r="O118" s="0" t="n">
        <v>0</v>
      </c>
      <c r="P118" s="0" t="n">
        <v>0</v>
      </c>
      <c r="Q118" s="0" t="n">
        <v>0.1075</v>
      </c>
      <c r="R118" s="0" t="n">
        <v>48321.25</v>
      </c>
      <c r="S118" s="0" t="n">
        <v>14500</v>
      </c>
      <c r="T118" s="0" t="n">
        <v>0.1075</v>
      </c>
      <c r="U118" s="0" t="n">
        <v>43645</v>
      </c>
      <c r="V118" s="0" t="n">
        <v>14500</v>
      </c>
      <c r="W118" s="0" t="n">
        <v>0.1075</v>
      </c>
      <c r="X118" s="0" t="n">
        <v>48321.25</v>
      </c>
      <c r="Y118" s="0" t="n">
        <v>14500</v>
      </c>
      <c r="Z118" s="0" t="n">
        <v>0.1075</v>
      </c>
      <c r="AA118" s="0" t="n">
        <v>46762.5</v>
      </c>
      <c r="AB118" s="0" t="n">
        <v>14500</v>
      </c>
      <c r="AC118" s="0" t="n">
        <v>0.1075</v>
      </c>
      <c r="AD118" s="0" t="n">
        <v>48321.25</v>
      </c>
      <c r="AE118" s="0" t="n">
        <v>14500</v>
      </c>
      <c r="AF118" s="0" t="n">
        <v>0.1075</v>
      </c>
      <c r="AG118" s="0" t="n">
        <v>46762.5</v>
      </c>
      <c r="AH118" s="0" t="n">
        <v>14500</v>
      </c>
      <c r="AI118" s="0" t="n">
        <v>0.1075</v>
      </c>
      <c r="AJ118" s="0" t="n">
        <v>48321.25</v>
      </c>
      <c r="AK118" s="0" t="n">
        <v>14500</v>
      </c>
      <c r="AL118" s="0" t="n">
        <v>0.1075</v>
      </c>
      <c r="AM118" s="0" t="n">
        <v>48321.25</v>
      </c>
      <c r="AN118" s="0" t="n">
        <v>14500</v>
      </c>
      <c r="AO118" s="0" t="n">
        <v>0.1075</v>
      </c>
      <c r="AP118" s="0" t="n">
        <v>46762.5</v>
      </c>
      <c r="AQ118" s="0" t="n">
        <v>14500</v>
      </c>
      <c r="AR118" s="0" t="n">
        <v>0.1075</v>
      </c>
      <c r="AS118" s="0" t="n">
        <v>48321.25</v>
      </c>
      <c r="AT118" s="0" t="n">
        <v>0</v>
      </c>
      <c r="AU118" s="0" t="n">
        <v>0</v>
      </c>
      <c r="AV118" s="0" t="n">
        <v>0</v>
      </c>
      <c r="AW118" s="0" t="n">
        <v>0</v>
      </c>
      <c r="AX118" s="0" t="n">
        <v>0</v>
      </c>
      <c r="AY118" s="0" t="n">
        <v>0</v>
      </c>
      <c r="AZ118" s="0" t="n">
        <v>0</v>
      </c>
      <c r="BA118" s="0" t="n">
        <v>0</v>
      </c>
      <c r="BB118" s="0" t="n">
        <v>0</v>
      </c>
      <c r="BC118" s="0" t="n">
        <v>0</v>
      </c>
      <c r="BD118" s="0" t="n">
        <v>0</v>
      </c>
      <c r="BE118" s="0" t="n">
        <v>0</v>
      </c>
      <c r="BF118" s="0" t="n">
        <v>0</v>
      </c>
      <c r="BG118" s="0" t="n">
        <v>0</v>
      </c>
      <c r="BH118" s="0" t="n">
        <v>0</v>
      </c>
      <c r="BI118" s="0" t="n">
        <v>0</v>
      </c>
      <c r="BJ118" s="0" t="n">
        <v>0</v>
      </c>
      <c r="BK118" s="0" t="n">
        <v>0</v>
      </c>
      <c r="BL118" s="0" t="n">
        <v>0</v>
      </c>
      <c r="BM118" s="0" t="n">
        <v>0</v>
      </c>
      <c r="BN118" s="0" t="n">
        <v>0</v>
      </c>
      <c r="BO118" s="0" t="n">
        <v>0</v>
      </c>
      <c r="BP118" s="0" t="n">
        <v>0</v>
      </c>
      <c r="BQ118" s="0" t="n">
        <v>0</v>
      </c>
      <c r="BR118" s="0" t="n">
        <v>0</v>
      </c>
      <c r="BS118" s="0" t="n">
        <v>0</v>
      </c>
      <c r="BT118" s="0" t="n">
        <v>0</v>
      </c>
      <c r="BU118" s="0" t="n">
        <v>0</v>
      </c>
      <c r="BV118" s="0" t="n">
        <v>0</v>
      </c>
      <c r="BW118" s="0" t="n">
        <v>0</v>
      </c>
      <c r="BX118" s="0" t="n">
        <v>0</v>
      </c>
      <c r="BY118" s="0" t="n">
        <v>0</v>
      </c>
      <c r="BZ118" s="0" t="n">
        <v>0</v>
      </c>
      <c r="CA118" s="0" t="n">
        <v>0</v>
      </c>
      <c r="CB118" s="0" t="n">
        <v>0</v>
      </c>
      <c r="CC118" s="0" t="n">
        <v>0</v>
      </c>
      <c r="CD118" s="0" t="n">
        <v>0</v>
      </c>
      <c r="CE118" s="0" t="n">
        <v>0</v>
      </c>
      <c r="CF118" s="0" t="n">
        <v>0</v>
      </c>
      <c r="CG118" s="0" t="n">
        <v>0</v>
      </c>
      <c r="CH118" s="0" t="n">
        <v>0</v>
      </c>
      <c r="CI118" s="0" t="n">
        <v>0</v>
      </c>
      <c r="CJ118" s="0" t="n">
        <v>0</v>
      </c>
      <c r="CK118" s="0" t="n">
        <v>0</v>
      </c>
      <c r="CL118" s="0" t="n">
        <v>0</v>
      </c>
      <c r="CM118" s="0" t="n">
        <v>0</v>
      </c>
      <c r="CN118" s="0" t="n">
        <v>0</v>
      </c>
      <c r="CO118" s="0" t="n">
        <v>0</v>
      </c>
      <c r="CP118" s="0" t="n">
        <v>0</v>
      </c>
      <c r="CQ118" s="0" t="n">
        <v>0</v>
      </c>
      <c r="CR118" s="0" t="n">
        <v>0</v>
      </c>
      <c r="CS118" s="0" t="n">
        <v>0</v>
      </c>
      <c r="CT118" s="0" t="n">
        <v>0</v>
      </c>
      <c r="CU118" s="0" t="n">
        <v>0</v>
      </c>
      <c r="CV118" s="0" t="n">
        <v>0</v>
      </c>
      <c r="CW118" s="0" t="n">
        <v>0</v>
      </c>
      <c r="CX118" s="0" t="n">
        <v>0</v>
      </c>
      <c r="CY118" s="0" t="n">
        <v>0</v>
      </c>
      <c r="CZ118" s="0" t="n">
        <v>0</v>
      </c>
      <c r="DA118" s="0" t="n">
        <v>0</v>
      </c>
      <c r="DB118" s="0" t="n">
        <v>0</v>
      </c>
      <c r="DC118" s="0" t="n">
        <v>0</v>
      </c>
      <c r="DD118" s="0" t="n">
        <v>0</v>
      </c>
      <c r="DE118" s="0" t="n">
        <v>0</v>
      </c>
      <c r="DF118" s="0" t="n">
        <v>0</v>
      </c>
      <c r="DG118" s="0" t="n">
        <v>0</v>
      </c>
      <c r="DH118" s="0" t="n">
        <v>0</v>
      </c>
      <c r="DI118" s="0" t="n">
        <v>0</v>
      </c>
      <c r="DJ118" s="0" t="n">
        <v>0</v>
      </c>
      <c r="DK118" s="0" t="n">
        <v>0</v>
      </c>
      <c r="DL118" s="0" t="n">
        <v>0</v>
      </c>
      <c r="DM118" s="0" t="n">
        <v>0</v>
      </c>
      <c r="DN118" s="0" t="n">
        <v>0</v>
      </c>
      <c r="DO118" s="0" t="n">
        <v>0</v>
      </c>
      <c r="DP118" s="0" t="n">
        <v>0</v>
      </c>
      <c r="DQ118" s="0" t="n">
        <v>0</v>
      </c>
      <c r="DR118" s="0" t="n">
        <v>0</v>
      </c>
      <c r="DS118" s="0" t="n">
        <v>0</v>
      </c>
    </row>
    <row r="119" customFormat="false" ht="12.75" hidden="false" customHeight="false" outlineLevel="0" collapsed="false">
      <c r="A119" s="0" t="s">
        <v>27</v>
      </c>
      <c r="B119" s="0" t="s">
        <v>19</v>
      </c>
      <c r="C119" s="0" t="s">
        <v>14</v>
      </c>
      <c r="D119" s="0" t="n">
        <v>10487</v>
      </c>
      <c r="E119" s="0" t="n">
        <v>56339</v>
      </c>
      <c r="F119" s="0" t="s">
        <v>52</v>
      </c>
      <c r="G119" s="0" t="n">
        <v>26490</v>
      </c>
      <c r="H119" s="0" t="s">
        <v>15</v>
      </c>
      <c r="I119" s="0" t="s">
        <v>16</v>
      </c>
      <c r="J119" s="27" t="n">
        <v>36100</v>
      </c>
      <c r="K119" s="27" t="n">
        <v>37925</v>
      </c>
      <c r="L119" s="0" t="n">
        <v>33000</v>
      </c>
      <c r="M119" s="0" t="n">
        <v>0.15</v>
      </c>
      <c r="N119" s="0" t="n">
        <v>0</v>
      </c>
      <c r="O119" s="0" t="n">
        <v>0</v>
      </c>
      <c r="P119" s="0" t="n">
        <v>0</v>
      </c>
      <c r="Q119" s="0" t="n">
        <v>0.15</v>
      </c>
      <c r="R119" s="0" t="n">
        <v>153450</v>
      </c>
      <c r="S119" s="0" t="n">
        <v>33000</v>
      </c>
      <c r="T119" s="0" t="n">
        <v>0.15</v>
      </c>
      <c r="U119" s="0" t="n">
        <v>138600</v>
      </c>
      <c r="V119" s="0" t="n">
        <v>33000</v>
      </c>
      <c r="W119" s="0" t="n">
        <v>0.15</v>
      </c>
      <c r="X119" s="0" t="n">
        <v>153450</v>
      </c>
      <c r="Y119" s="0" t="n">
        <v>33000</v>
      </c>
      <c r="Z119" s="0" t="n">
        <v>0.15</v>
      </c>
      <c r="AA119" s="0" t="n">
        <v>148500</v>
      </c>
      <c r="AB119" s="0" t="n">
        <v>33000</v>
      </c>
      <c r="AC119" s="0" t="n">
        <v>0.15</v>
      </c>
      <c r="AD119" s="0" t="n">
        <v>153450</v>
      </c>
      <c r="AE119" s="0" t="n">
        <v>33000</v>
      </c>
      <c r="AF119" s="0" t="n">
        <v>0.15</v>
      </c>
      <c r="AG119" s="0" t="n">
        <v>148500</v>
      </c>
      <c r="AH119" s="0" t="n">
        <v>33000</v>
      </c>
      <c r="AI119" s="0" t="n">
        <v>0.15</v>
      </c>
      <c r="AJ119" s="0" t="n">
        <v>153450</v>
      </c>
      <c r="AK119" s="0" t="n">
        <v>33000</v>
      </c>
      <c r="AL119" s="0" t="n">
        <v>0.15</v>
      </c>
      <c r="AM119" s="0" t="n">
        <v>153450</v>
      </c>
      <c r="AN119" s="0" t="n">
        <v>33000</v>
      </c>
      <c r="AO119" s="0" t="n">
        <v>0.15</v>
      </c>
      <c r="AP119" s="0" t="n">
        <v>148500</v>
      </c>
      <c r="AQ119" s="0" t="n">
        <v>33000</v>
      </c>
      <c r="AR119" s="0" t="n">
        <v>0.15</v>
      </c>
      <c r="AS119" s="0" t="n">
        <v>153450</v>
      </c>
      <c r="AT119" s="0" t="n">
        <v>33000</v>
      </c>
      <c r="AU119" s="0" t="n">
        <v>0.15</v>
      </c>
      <c r="AV119" s="0" t="n">
        <v>148500</v>
      </c>
      <c r="AW119" s="0" t="n">
        <v>33000</v>
      </c>
      <c r="AX119" s="0" t="n">
        <v>0.15</v>
      </c>
      <c r="AY119" s="0" t="n">
        <v>153450</v>
      </c>
      <c r="AZ119" s="0" t="n">
        <v>0</v>
      </c>
      <c r="BA119" s="0" t="n">
        <v>0</v>
      </c>
      <c r="BB119" s="0" t="n">
        <v>0</v>
      </c>
      <c r="BC119" s="0" t="n">
        <v>0</v>
      </c>
      <c r="BD119" s="0" t="n">
        <v>0</v>
      </c>
      <c r="BE119" s="0" t="n">
        <v>0</v>
      </c>
      <c r="BF119" s="0" t="n">
        <v>0</v>
      </c>
      <c r="BG119" s="0" t="n">
        <v>0</v>
      </c>
      <c r="BH119" s="0" t="n">
        <v>0</v>
      </c>
      <c r="BI119" s="0" t="n">
        <v>0</v>
      </c>
      <c r="BJ119" s="0" t="n">
        <v>0</v>
      </c>
      <c r="BK119" s="0" t="n">
        <v>0</v>
      </c>
      <c r="BL119" s="0" t="n">
        <v>0</v>
      </c>
      <c r="BM119" s="0" t="n">
        <v>0</v>
      </c>
      <c r="BN119" s="0" t="n">
        <v>0</v>
      </c>
      <c r="BO119" s="0" t="n">
        <v>0</v>
      </c>
      <c r="BP119" s="0" t="n">
        <v>0</v>
      </c>
      <c r="BQ119" s="0" t="n">
        <v>0</v>
      </c>
      <c r="BR119" s="0" t="n">
        <v>0</v>
      </c>
      <c r="BS119" s="0" t="n">
        <v>0</v>
      </c>
      <c r="BT119" s="0" t="n">
        <v>0</v>
      </c>
      <c r="BU119" s="0" t="n">
        <v>0</v>
      </c>
      <c r="BV119" s="0" t="n">
        <v>0</v>
      </c>
      <c r="BW119" s="0" t="n">
        <v>0</v>
      </c>
      <c r="BX119" s="0" t="n">
        <v>0</v>
      </c>
      <c r="BY119" s="0" t="n">
        <v>0</v>
      </c>
      <c r="BZ119" s="0" t="n">
        <v>0</v>
      </c>
      <c r="CA119" s="0" t="n">
        <v>0</v>
      </c>
      <c r="CB119" s="0" t="n">
        <v>0</v>
      </c>
      <c r="CC119" s="0" t="n">
        <v>0</v>
      </c>
      <c r="CD119" s="0" t="n">
        <v>0</v>
      </c>
      <c r="CE119" s="0" t="n">
        <v>0</v>
      </c>
      <c r="CF119" s="0" t="n">
        <v>0</v>
      </c>
      <c r="CG119" s="0" t="n">
        <v>0</v>
      </c>
      <c r="CH119" s="0" t="n">
        <v>0</v>
      </c>
      <c r="CI119" s="0" t="n">
        <v>0</v>
      </c>
      <c r="CJ119" s="0" t="n">
        <v>0</v>
      </c>
      <c r="CK119" s="0" t="n">
        <v>0</v>
      </c>
      <c r="CL119" s="0" t="n">
        <v>0</v>
      </c>
      <c r="CM119" s="0" t="n">
        <v>0</v>
      </c>
      <c r="CN119" s="0" t="n">
        <v>0</v>
      </c>
      <c r="CO119" s="0" t="n">
        <v>0</v>
      </c>
      <c r="CP119" s="0" t="n">
        <v>0</v>
      </c>
      <c r="CQ119" s="0" t="n">
        <v>0</v>
      </c>
      <c r="CR119" s="0" t="n">
        <v>0</v>
      </c>
      <c r="CS119" s="0" t="n">
        <v>0</v>
      </c>
      <c r="CT119" s="0" t="n">
        <v>0</v>
      </c>
      <c r="CU119" s="0" t="n">
        <v>0</v>
      </c>
      <c r="CV119" s="0" t="n">
        <v>0</v>
      </c>
      <c r="CW119" s="0" t="n">
        <v>0</v>
      </c>
      <c r="CX119" s="0" t="n">
        <v>0</v>
      </c>
      <c r="CY119" s="0" t="n">
        <v>0</v>
      </c>
      <c r="CZ119" s="0" t="n">
        <v>0</v>
      </c>
      <c r="DA119" s="0" t="n">
        <v>0</v>
      </c>
      <c r="DB119" s="0" t="n">
        <v>0</v>
      </c>
      <c r="DC119" s="0" t="n">
        <v>0</v>
      </c>
      <c r="DD119" s="0" t="n">
        <v>0</v>
      </c>
      <c r="DE119" s="0" t="n">
        <v>0</v>
      </c>
      <c r="DF119" s="0" t="n">
        <v>0</v>
      </c>
      <c r="DG119" s="0" t="n">
        <v>0</v>
      </c>
      <c r="DH119" s="0" t="n">
        <v>0</v>
      </c>
      <c r="DI119" s="0" t="n">
        <v>0</v>
      </c>
      <c r="DJ119" s="0" t="n">
        <v>0</v>
      </c>
      <c r="DK119" s="0" t="n">
        <v>0</v>
      </c>
      <c r="DL119" s="0" t="n">
        <v>0</v>
      </c>
      <c r="DM119" s="0" t="n">
        <v>0</v>
      </c>
      <c r="DN119" s="0" t="n">
        <v>0</v>
      </c>
      <c r="DO119" s="0" t="n">
        <v>0</v>
      </c>
      <c r="DP119" s="0" t="n">
        <v>0</v>
      </c>
      <c r="DQ119" s="0" t="n">
        <v>0</v>
      </c>
      <c r="DR119" s="0" t="n">
        <v>0</v>
      </c>
      <c r="DS119" s="0" t="n">
        <v>0</v>
      </c>
    </row>
    <row r="120" customFormat="false" ht="12.75" hidden="false" customHeight="false" outlineLevel="0" collapsed="false">
      <c r="A120" s="0" t="s">
        <v>27</v>
      </c>
      <c r="B120" s="0" t="s">
        <v>19</v>
      </c>
      <c r="C120" s="0" t="s">
        <v>14</v>
      </c>
      <c r="D120" s="0" t="n">
        <v>10487</v>
      </c>
      <c r="E120" s="0" t="n">
        <v>500238</v>
      </c>
      <c r="F120" s="0" t="s">
        <v>52</v>
      </c>
      <c r="G120" s="0" t="n">
        <v>26490</v>
      </c>
      <c r="H120" s="0" t="s">
        <v>15</v>
      </c>
      <c r="I120" s="0" t="s">
        <v>16</v>
      </c>
      <c r="J120" s="27" t="n">
        <v>36100</v>
      </c>
      <c r="K120" s="27" t="n">
        <v>37925</v>
      </c>
      <c r="L120" s="0" t="n">
        <v>2000</v>
      </c>
      <c r="M120" s="0" t="n">
        <v>0.15</v>
      </c>
      <c r="N120" s="0" t="n">
        <v>0</v>
      </c>
      <c r="O120" s="0" t="n">
        <v>0</v>
      </c>
      <c r="P120" s="0" t="n">
        <v>0</v>
      </c>
      <c r="Q120" s="0" t="n">
        <v>0.15</v>
      </c>
      <c r="R120" s="0" t="n">
        <v>9300</v>
      </c>
      <c r="S120" s="0" t="n">
        <v>2000</v>
      </c>
      <c r="T120" s="0" t="n">
        <v>0.15</v>
      </c>
      <c r="U120" s="0" t="n">
        <v>8400</v>
      </c>
      <c r="V120" s="0" t="n">
        <v>2000</v>
      </c>
      <c r="W120" s="0" t="n">
        <v>0.15</v>
      </c>
      <c r="X120" s="0" t="n">
        <v>9300</v>
      </c>
      <c r="Y120" s="0" t="n">
        <v>2000</v>
      </c>
      <c r="Z120" s="0" t="n">
        <v>0.15</v>
      </c>
      <c r="AA120" s="0" t="n">
        <v>9000</v>
      </c>
      <c r="AB120" s="0" t="n">
        <v>2000</v>
      </c>
      <c r="AC120" s="0" t="n">
        <v>0.15</v>
      </c>
      <c r="AD120" s="0" t="n">
        <v>9300</v>
      </c>
      <c r="AE120" s="0" t="n">
        <v>2000</v>
      </c>
      <c r="AF120" s="0" t="n">
        <v>0.15</v>
      </c>
      <c r="AG120" s="0" t="n">
        <v>9000</v>
      </c>
      <c r="AH120" s="0" t="n">
        <v>2000</v>
      </c>
      <c r="AI120" s="0" t="n">
        <v>0.15</v>
      </c>
      <c r="AJ120" s="0" t="n">
        <v>9300</v>
      </c>
      <c r="AK120" s="0" t="n">
        <v>2000</v>
      </c>
      <c r="AL120" s="0" t="n">
        <v>0.15</v>
      </c>
      <c r="AM120" s="0" t="n">
        <v>9300</v>
      </c>
      <c r="AN120" s="0" t="n">
        <v>2000</v>
      </c>
      <c r="AO120" s="0" t="n">
        <v>0.15</v>
      </c>
      <c r="AP120" s="0" t="n">
        <v>9000</v>
      </c>
      <c r="AQ120" s="0" t="n">
        <v>2000</v>
      </c>
      <c r="AR120" s="0" t="n">
        <v>0.15</v>
      </c>
      <c r="AS120" s="0" t="n">
        <v>9300</v>
      </c>
      <c r="AT120" s="0" t="n">
        <v>2000</v>
      </c>
      <c r="AU120" s="0" t="n">
        <v>0.15</v>
      </c>
      <c r="AV120" s="0" t="n">
        <v>9000</v>
      </c>
      <c r="AW120" s="0" t="n">
        <v>2000</v>
      </c>
      <c r="AX120" s="0" t="n">
        <v>0.15</v>
      </c>
      <c r="AY120" s="0" t="n">
        <v>9300</v>
      </c>
      <c r="AZ120" s="0" t="n">
        <v>0</v>
      </c>
      <c r="BA120" s="0" t="n">
        <v>0</v>
      </c>
      <c r="BB120" s="0" t="n">
        <v>0</v>
      </c>
      <c r="BC120" s="0" t="n">
        <v>0</v>
      </c>
      <c r="BD120" s="0" t="n">
        <v>0</v>
      </c>
      <c r="BE120" s="0" t="n">
        <v>0</v>
      </c>
      <c r="BF120" s="0" t="n">
        <v>0</v>
      </c>
      <c r="BG120" s="0" t="n">
        <v>0</v>
      </c>
      <c r="BH120" s="0" t="n">
        <v>0</v>
      </c>
      <c r="BI120" s="0" t="n">
        <v>0</v>
      </c>
      <c r="BJ120" s="0" t="n">
        <v>0</v>
      </c>
      <c r="BK120" s="0" t="n">
        <v>0</v>
      </c>
      <c r="BL120" s="0" t="n">
        <v>0</v>
      </c>
      <c r="BM120" s="0" t="n">
        <v>0</v>
      </c>
      <c r="BN120" s="0" t="n">
        <v>0</v>
      </c>
      <c r="BO120" s="0" t="n">
        <v>0</v>
      </c>
      <c r="BP120" s="0" t="n">
        <v>0</v>
      </c>
      <c r="BQ120" s="0" t="n">
        <v>0</v>
      </c>
      <c r="BR120" s="0" t="n">
        <v>0</v>
      </c>
      <c r="BS120" s="0" t="n">
        <v>0</v>
      </c>
      <c r="BT120" s="0" t="n">
        <v>0</v>
      </c>
      <c r="BU120" s="0" t="n">
        <v>0</v>
      </c>
      <c r="BV120" s="0" t="n">
        <v>0</v>
      </c>
      <c r="BW120" s="0" t="n">
        <v>0</v>
      </c>
      <c r="BX120" s="0" t="n">
        <v>0</v>
      </c>
      <c r="BY120" s="0" t="n">
        <v>0</v>
      </c>
      <c r="BZ120" s="0" t="n">
        <v>0</v>
      </c>
      <c r="CA120" s="0" t="n">
        <v>0</v>
      </c>
      <c r="CB120" s="0" t="n">
        <v>0</v>
      </c>
      <c r="CC120" s="0" t="n">
        <v>0</v>
      </c>
      <c r="CD120" s="0" t="n">
        <v>0</v>
      </c>
      <c r="CE120" s="0" t="n">
        <v>0</v>
      </c>
      <c r="CF120" s="0" t="n">
        <v>0</v>
      </c>
      <c r="CG120" s="0" t="n">
        <v>0</v>
      </c>
      <c r="CH120" s="0" t="n">
        <v>0</v>
      </c>
      <c r="CI120" s="0" t="n">
        <v>0</v>
      </c>
      <c r="CJ120" s="0" t="n">
        <v>0</v>
      </c>
      <c r="CK120" s="0" t="n">
        <v>0</v>
      </c>
      <c r="CL120" s="0" t="n">
        <v>0</v>
      </c>
      <c r="CM120" s="0" t="n">
        <v>0</v>
      </c>
      <c r="CN120" s="0" t="n">
        <v>0</v>
      </c>
      <c r="CO120" s="0" t="n">
        <v>0</v>
      </c>
      <c r="CP120" s="0" t="n">
        <v>0</v>
      </c>
      <c r="CQ120" s="0" t="n">
        <v>0</v>
      </c>
      <c r="CR120" s="0" t="n">
        <v>0</v>
      </c>
      <c r="CS120" s="0" t="n">
        <v>0</v>
      </c>
      <c r="CT120" s="0" t="n">
        <v>0</v>
      </c>
      <c r="CU120" s="0" t="n">
        <v>0</v>
      </c>
      <c r="CV120" s="0" t="n">
        <v>0</v>
      </c>
      <c r="CW120" s="0" t="n">
        <v>0</v>
      </c>
      <c r="CX120" s="0" t="n">
        <v>0</v>
      </c>
      <c r="CY120" s="0" t="n">
        <v>0</v>
      </c>
      <c r="CZ120" s="0" t="n">
        <v>0</v>
      </c>
      <c r="DA120" s="0" t="n">
        <v>0</v>
      </c>
      <c r="DB120" s="0" t="n">
        <v>0</v>
      </c>
      <c r="DC120" s="0" t="n">
        <v>0</v>
      </c>
      <c r="DD120" s="0" t="n">
        <v>0</v>
      </c>
      <c r="DE120" s="0" t="n">
        <v>0</v>
      </c>
      <c r="DF120" s="0" t="n">
        <v>0</v>
      </c>
      <c r="DG120" s="0" t="n">
        <v>0</v>
      </c>
      <c r="DH120" s="0" t="n">
        <v>0</v>
      </c>
      <c r="DI120" s="0" t="n">
        <v>0</v>
      </c>
      <c r="DJ120" s="0" t="n">
        <v>0</v>
      </c>
      <c r="DK120" s="0" t="n">
        <v>0</v>
      </c>
      <c r="DL120" s="0" t="n">
        <v>0</v>
      </c>
      <c r="DM120" s="0" t="n">
        <v>0</v>
      </c>
      <c r="DN120" s="0" t="n">
        <v>0</v>
      </c>
      <c r="DO120" s="0" t="n">
        <v>0</v>
      </c>
      <c r="DP120" s="0" t="n">
        <v>0</v>
      </c>
      <c r="DQ120" s="0" t="n">
        <v>0</v>
      </c>
      <c r="DR120" s="0" t="n">
        <v>0</v>
      </c>
      <c r="DS120" s="0" t="n">
        <v>0</v>
      </c>
    </row>
    <row r="121" customFormat="false" ht="12.75" hidden="false" customHeight="false" outlineLevel="0" collapsed="false">
      <c r="A121" s="0" t="s">
        <v>27</v>
      </c>
      <c r="B121" s="0" t="s">
        <v>19</v>
      </c>
      <c r="C121" s="0" t="s">
        <v>14</v>
      </c>
      <c r="D121" s="0" t="n">
        <v>10487</v>
      </c>
      <c r="E121" s="0" t="n">
        <v>500303</v>
      </c>
      <c r="F121" s="0" t="s">
        <v>52</v>
      </c>
      <c r="G121" s="0" t="n">
        <v>26490</v>
      </c>
      <c r="H121" s="0" t="s">
        <v>15</v>
      </c>
      <c r="I121" s="0" t="s">
        <v>16</v>
      </c>
      <c r="J121" s="27" t="n">
        <v>36100</v>
      </c>
      <c r="K121" s="27" t="n">
        <v>37925</v>
      </c>
      <c r="L121" s="0" t="n">
        <v>800</v>
      </c>
      <c r="M121" s="0" t="n">
        <v>0.15</v>
      </c>
      <c r="N121" s="0" t="n">
        <v>0</v>
      </c>
      <c r="O121" s="0" t="n">
        <v>0</v>
      </c>
      <c r="P121" s="0" t="n">
        <v>0</v>
      </c>
      <c r="Q121" s="0" t="n">
        <v>0.15</v>
      </c>
      <c r="R121" s="0" t="n">
        <v>3720</v>
      </c>
      <c r="S121" s="0" t="n">
        <v>800</v>
      </c>
      <c r="T121" s="0" t="n">
        <v>0.15</v>
      </c>
      <c r="U121" s="0" t="n">
        <v>3360</v>
      </c>
      <c r="V121" s="0" t="n">
        <v>800</v>
      </c>
      <c r="W121" s="0" t="n">
        <v>0.15</v>
      </c>
      <c r="X121" s="0" t="n">
        <v>3720</v>
      </c>
      <c r="Y121" s="0" t="n">
        <v>800</v>
      </c>
      <c r="Z121" s="0" t="n">
        <v>0.15</v>
      </c>
      <c r="AA121" s="0" t="n">
        <v>3600</v>
      </c>
      <c r="AB121" s="0" t="n">
        <v>800</v>
      </c>
      <c r="AC121" s="0" t="n">
        <v>0.15</v>
      </c>
      <c r="AD121" s="0" t="n">
        <v>3720</v>
      </c>
      <c r="AE121" s="0" t="n">
        <v>800</v>
      </c>
      <c r="AF121" s="0" t="n">
        <v>0.15</v>
      </c>
      <c r="AG121" s="0" t="n">
        <v>3600</v>
      </c>
      <c r="AH121" s="0" t="n">
        <v>800</v>
      </c>
      <c r="AI121" s="0" t="n">
        <v>0.15</v>
      </c>
      <c r="AJ121" s="0" t="n">
        <v>3720</v>
      </c>
      <c r="AK121" s="0" t="n">
        <v>800</v>
      </c>
      <c r="AL121" s="0" t="n">
        <v>0.15</v>
      </c>
      <c r="AM121" s="0" t="n">
        <v>3720</v>
      </c>
      <c r="AN121" s="0" t="n">
        <v>800</v>
      </c>
      <c r="AO121" s="0" t="n">
        <v>0.15</v>
      </c>
      <c r="AP121" s="0" t="n">
        <v>3600</v>
      </c>
      <c r="AQ121" s="0" t="n">
        <v>800</v>
      </c>
      <c r="AR121" s="0" t="n">
        <v>0.15</v>
      </c>
      <c r="AS121" s="0" t="n">
        <v>3720</v>
      </c>
      <c r="AT121" s="0" t="n">
        <v>800</v>
      </c>
      <c r="AU121" s="0" t="n">
        <v>0.15</v>
      </c>
      <c r="AV121" s="0" t="n">
        <v>3600</v>
      </c>
      <c r="AW121" s="0" t="n">
        <v>800</v>
      </c>
      <c r="AX121" s="0" t="n">
        <v>0.15</v>
      </c>
      <c r="AY121" s="0" t="n">
        <v>3720</v>
      </c>
      <c r="AZ121" s="0" t="n">
        <v>0</v>
      </c>
      <c r="BA121" s="0" t="n">
        <v>0</v>
      </c>
      <c r="BB121" s="0" t="n">
        <v>0</v>
      </c>
      <c r="BC121" s="0" t="n">
        <v>0</v>
      </c>
      <c r="BD121" s="0" t="n">
        <v>0</v>
      </c>
      <c r="BE121" s="0" t="n">
        <v>0</v>
      </c>
      <c r="BF121" s="0" t="n">
        <v>0</v>
      </c>
      <c r="BG121" s="0" t="n">
        <v>0</v>
      </c>
      <c r="BH121" s="0" t="n">
        <v>0</v>
      </c>
      <c r="BI121" s="0" t="n">
        <v>0</v>
      </c>
      <c r="BJ121" s="0" t="n">
        <v>0</v>
      </c>
      <c r="BK121" s="0" t="n">
        <v>0</v>
      </c>
      <c r="BL121" s="0" t="n">
        <v>0</v>
      </c>
      <c r="BM121" s="0" t="n">
        <v>0</v>
      </c>
      <c r="BN121" s="0" t="n">
        <v>0</v>
      </c>
      <c r="BO121" s="0" t="n">
        <v>0</v>
      </c>
      <c r="BP121" s="0" t="n">
        <v>0</v>
      </c>
      <c r="BQ121" s="0" t="n">
        <v>0</v>
      </c>
      <c r="BR121" s="0" t="n">
        <v>0</v>
      </c>
      <c r="BS121" s="0" t="n">
        <v>0</v>
      </c>
      <c r="BT121" s="0" t="n">
        <v>0</v>
      </c>
      <c r="BU121" s="0" t="n">
        <v>0</v>
      </c>
      <c r="BV121" s="0" t="n">
        <v>0</v>
      </c>
      <c r="BW121" s="0" t="n">
        <v>0</v>
      </c>
      <c r="BX121" s="0" t="n">
        <v>0</v>
      </c>
      <c r="BY121" s="0" t="n">
        <v>0</v>
      </c>
      <c r="BZ121" s="0" t="n">
        <v>0</v>
      </c>
      <c r="CA121" s="0" t="n">
        <v>0</v>
      </c>
      <c r="CB121" s="0" t="n">
        <v>0</v>
      </c>
      <c r="CC121" s="0" t="n">
        <v>0</v>
      </c>
      <c r="CD121" s="0" t="n">
        <v>0</v>
      </c>
      <c r="CE121" s="0" t="n">
        <v>0</v>
      </c>
      <c r="CF121" s="0" t="n">
        <v>0</v>
      </c>
      <c r="CG121" s="0" t="n">
        <v>0</v>
      </c>
      <c r="CH121" s="0" t="n">
        <v>0</v>
      </c>
      <c r="CI121" s="0" t="n">
        <v>0</v>
      </c>
      <c r="CJ121" s="0" t="n">
        <v>0</v>
      </c>
      <c r="CK121" s="0" t="n">
        <v>0</v>
      </c>
      <c r="CL121" s="0" t="n">
        <v>0</v>
      </c>
      <c r="CM121" s="0" t="n">
        <v>0</v>
      </c>
      <c r="CN121" s="0" t="n">
        <v>0</v>
      </c>
      <c r="CO121" s="0" t="n">
        <v>0</v>
      </c>
      <c r="CP121" s="0" t="n">
        <v>0</v>
      </c>
      <c r="CQ121" s="0" t="n">
        <v>0</v>
      </c>
      <c r="CR121" s="0" t="n">
        <v>0</v>
      </c>
      <c r="CS121" s="0" t="n">
        <v>0</v>
      </c>
      <c r="CT121" s="0" t="n">
        <v>0</v>
      </c>
      <c r="CU121" s="0" t="n">
        <v>0</v>
      </c>
      <c r="CV121" s="0" t="n">
        <v>0</v>
      </c>
      <c r="CW121" s="0" t="n">
        <v>0</v>
      </c>
      <c r="CX121" s="0" t="n">
        <v>0</v>
      </c>
      <c r="CY121" s="0" t="n">
        <v>0</v>
      </c>
      <c r="CZ121" s="0" t="n">
        <v>0</v>
      </c>
      <c r="DA121" s="0" t="n">
        <v>0</v>
      </c>
      <c r="DB121" s="0" t="n">
        <v>0</v>
      </c>
      <c r="DC121" s="0" t="n">
        <v>0</v>
      </c>
      <c r="DD121" s="0" t="n">
        <v>0</v>
      </c>
      <c r="DE121" s="0" t="n">
        <v>0</v>
      </c>
      <c r="DF121" s="0" t="n">
        <v>0</v>
      </c>
      <c r="DG121" s="0" t="n">
        <v>0</v>
      </c>
      <c r="DH121" s="0" t="n">
        <v>0</v>
      </c>
      <c r="DI121" s="0" t="n">
        <v>0</v>
      </c>
      <c r="DJ121" s="0" t="n">
        <v>0</v>
      </c>
      <c r="DK121" s="0" t="n">
        <v>0</v>
      </c>
      <c r="DL121" s="0" t="n">
        <v>0</v>
      </c>
      <c r="DM121" s="0" t="n">
        <v>0</v>
      </c>
      <c r="DN121" s="0" t="n">
        <v>0</v>
      </c>
      <c r="DO121" s="0" t="n">
        <v>0</v>
      </c>
      <c r="DP121" s="0" t="n">
        <v>0</v>
      </c>
      <c r="DQ121" s="0" t="n">
        <v>0</v>
      </c>
      <c r="DR121" s="0" t="n">
        <v>0</v>
      </c>
      <c r="DS121" s="0" t="n">
        <v>0</v>
      </c>
    </row>
    <row r="122" customFormat="false" ht="12.75" hidden="false" customHeight="false" outlineLevel="0" collapsed="false">
      <c r="A122" s="0" t="s">
        <v>27</v>
      </c>
      <c r="B122" s="0" t="s">
        <v>19</v>
      </c>
      <c r="C122" s="0" t="s">
        <v>14</v>
      </c>
      <c r="D122" s="0" t="n">
        <v>10487</v>
      </c>
      <c r="E122" s="0" t="n">
        <v>500305</v>
      </c>
      <c r="F122" s="0" t="s">
        <v>52</v>
      </c>
      <c r="G122" s="0" t="n">
        <v>26490</v>
      </c>
      <c r="H122" s="0" t="s">
        <v>15</v>
      </c>
      <c r="I122" s="0" t="s">
        <v>16</v>
      </c>
      <c r="J122" s="27" t="n">
        <v>36100</v>
      </c>
      <c r="K122" s="27" t="n">
        <v>37925</v>
      </c>
      <c r="L122" s="0" t="n">
        <v>32000</v>
      </c>
      <c r="M122" s="0" t="n">
        <v>0.15</v>
      </c>
      <c r="N122" s="0" t="n">
        <v>0</v>
      </c>
      <c r="O122" s="0" t="n">
        <v>0</v>
      </c>
      <c r="P122" s="0" t="n">
        <v>0</v>
      </c>
      <c r="Q122" s="0" t="n">
        <v>0.15</v>
      </c>
      <c r="R122" s="0" t="n">
        <v>148800</v>
      </c>
      <c r="S122" s="0" t="n">
        <v>32000</v>
      </c>
      <c r="T122" s="0" t="n">
        <v>0.15</v>
      </c>
      <c r="U122" s="0" t="n">
        <v>134400</v>
      </c>
      <c r="V122" s="0" t="n">
        <v>32000</v>
      </c>
      <c r="W122" s="0" t="n">
        <v>0.15</v>
      </c>
      <c r="X122" s="0" t="n">
        <v>148800</v>
      </c>
      <c r="Y122" s="0" t="n">
        <v>32000</v>
      </c>
      <c r="Z122" s="0" t="n">
        <v>0.15</v>
      </c>
      <c r="AA122" s="0" t="n">
        <v>144000</v>
      </c>
      <c r="AB122" s="0" t="n">
        <v>32000</v>
      </c>
      <c r="AC122" s="0" t="n">
        <v>0.15</v>
      </c>
      <c r="AD122" s="0" t="n">
        <v>148800</v>
      </c>
      <c r="AE122" s="0" t="n">
        <v>32000</v>
      </c>
      <c r="AF122" s="0" t="n">
        <v>0.15</v>
      </c>
      <c r="AG122" s="0" t="n">
        <v>144000</v>
      </c>
      <c r="AH122" s="0" t="n">
        <v>32000</v>
      </c>
      <c r="AI122" s="0" t="n">
        <v>0.15</v>
      </c>
      <c r="AJ122" s="0" t="n">
        <v>148800</v>
      </c>
      <c r="AK122" s="0" t="n">
        <v>32000</v>
      </c>
      <c r="AL122" s="0" t="n">
        <v>0.15</v>
      </c>
      <c r="AM122" s="0" t="n">
        <v>148800</v>
      </c>
      <c r="AN122" s="0" t="n">
        <v>32000</v>
      </c>
      <c r="AO122" s="0" t="n">
        <v>0.15</v>
      </c>
      <c r="AP122" s="0" t="n">
        <v>144000</v>
      </c>
      <c r="AQ122" s="0" t="n">
        <v>32000</v>
      </c>
      <c r="AR122" s="0" t="n">
        <v>0.15</v>
      </c>
      <c r="AS122" s="0" t="n">
        <v>148800</v>
      </c>
      <c r="AT122" s="0" t="n">
        <v>32000</v>
      </c>
      <c r="AU122" s="0" t="n">
        <v>0.15</v>
      </c>
      <c r="AV122" s="0" t="n">
        <v>144000</v>
      </c>
      <c r="AW122" s="0" t="n">
        <v>32000</v>
      </c>
      <c r="AX122" s="0" t="n">
        <v>0.15</v>
      </c>
      <c r="AY122" s="0" t="n">
        <v>148800</v>
      </c>
      <c r="AZ122" s="0" t="n">
        <v>0</v>
      </c>
      <c r="BA122" s="0" t="n">
        <v>0</v>
      </c>
      <c r="BB122" s="0" t="n">
        <v>0</v>
      </c>
      <c r="BC122" s="0" t="n">
        <v>0</v>
      </c>
      <c r="BD122" s="0" t="n">
        <v>0</v>
      </c>
      <c r="BE122" s="0" t="n">
        <v>0</v>
      </c>
      <c r="BF122" s="0" t="n">
        <v>0</v>
      </c>
      <c r="BG122" s="0" t="n">
        <v>0</v>
      </c>
      <c r="BH122" s="0" t="n">
        <v>0</v>
      </c>
      <c r="BI122" s="0" t="n">
        <v>0</v>
      </c>
      <c r="BJ122" s="0" t="n">
        <v>0</v>
      </c>
      <c r="BK122" s="0" t="n">
        <v>0</v>
      </c>
      <c r="BL122" s="0" t="n">
        <v>0</v>
      </c>
      <c r="BM122" s="0" t="n">
        <v>0</v>
      </c>
      <c r="BN122" s="0" t="n">
        <v>0</v>
      </c>
      <c r="BO122" s="0" t="n">
        <v>0</v>
      </c>
      <c r="BP122" s="0" t="n">
        <v>0</v>
      </c>
      <c r="BQ122" s="0" t="n">
        <v>0</v>
      </c>
      <c r="BR122" s="0" t="n">
        <v>0</v>
      </c>
      <c r="BS122" s="0" t="n">
        <v>0</v>
      </c>
      <c r="BT122" s="0" t="n">
        <v>0</v>
      </c>
      <c r="BU122" s="0" t="n">
        <v>0</v>
      </c>
      <c r="BV122" s="0" t="n">
        <v>0</v>
      </c>
      <c r="BW122" s="0" t="n">
        <v>0</v>
      </c>
      <c r="BX122" s="0" t="n">
        <v>0</v>
      </c>
      <c r="BY122" s="0" t="n">
        <v>0</v>
      </c>
      <c r="BZ122" s="0" t="n">
        <v>0</v>
      </c>
      <c r="CA122" s="0" t="n">
        <v>0</v>
      </c>
      <c r="CB122" s="0" t="n">
        <v>0</v>
      </c>
      <c r="CC122" s="0" t="n">
        <v>0</v>
      </c>
      <c r="CD122" s="0" t="n">
        <v>0</v>
      </c>
      <c r="CE122" s="0" t="n">
        <v>0</v>
      </c>
      <c r="CF122" s="0" t="n">
        <v>0</v>
      </c>
      <c r="CG122" s="0" t="n">
        <v>0</v>
      </c>
      <c r="CH122" s="0" t="n">
        <v>0</v>
      </c>
      <c r="CI122" s="0" t="n">
        <v>0</v>
      </c>
      <c r="CJ122" s="0" t="n">
        <v>0</v>
      </c>
      <c r="CK122" s="0" t="n">
        <v>0</v>
      </c>
      <c r="CL122" s="0" t="n">
        <v>0</v>
      </c>
      <c r="CM122" s="0" t="n">
        <v>0</v>
      </c>
      <c r="CN122" s="0" t="n">
        <v>0</v>
      </c>
      <c r="CO122" s="0" t="n">
        <v>0</v>
      </c>
      <c r="CP122" s="0" t="n">
        <v>0</v>
      </c>
      <c r="CQ122" s="0" t="n">
        <v>0</v>
      </c>
      <c r="CR122" s="0" t="n">
        <v>0</v>
      </c>
      <c r="CS122" s="0" t="n">
        <v>0</v>
      </c>
      <c r="CT122" s="0" t="n">
        <v>0</v>
      </c>
      <c r="CU122" s="0" t="n">
        <v>0</v>
      </c>
      <c r="CV122" s="0" t="n">
        <v>0</v>
      </c>
      <c r="CW122" s="0" t="n">
        <v>0</v>
      </c>
      <c r="CX122" s="0" t="n">
        <v>0</v>
      </c>
      <c r="CY122" s="0" t="n">
        <v>0</v>
      </c>
      <c r="CZ122" s="0" t="n">
        <v>0</v>
      </c>
      <c r="DA122" s="0" t="n">
        <v>0</v>
      </c>
      <c r="DB122" s="0" t="n">
        <v>0</v>
      </c>
      <c r="DC122" s="0" t="n">
        <v>0</v>
      </c>
      <c r="DD122" s="0" t="n">
        <v>0</v>
      </c>
      <c r="DE122" s="0" t="n">
        <v>0</v>
      </c>
      <c r="DF122" s="0" t="n">
        <v>0</v>
      </c>
      <c r="DG122" s="0" t="n">
        <v>0</v>
      </c>
      <c r="DH122" s="0" t="n">
        <v>0</v>
      </c>
      <c r="DI122" s="0" t="n">
        <v>0</v>
      </c>
      <c r="DJ122" s="0" t="n">
        <v>0</v>
      </c>
      <c r="DK122" s="0" t="n">
        <v>0</v>
      </c>
      <c r="DL122" s="0" t="n">
        <v>0</v>
      </c>
      <c r="DM122" s="0" t="n">
        <v>0</v>
      </c>
      <c r="DN122" s="0" t="n">
        <v>0</v>
      </c>
      <c r="DO122" s="0" t="n">
        <v>0</v>
      </c>
      <c r="DP122" s="0" t="n">
        <v>0</v>
      </c>
      <c r="DQ122" s="0" t="n">
        <v>0</v>
      </c>
      <c r="DR122" s="0" t="n">
        <v>0</v>
      </c>
      <c r="DS122" s="0" t="n">
        <v>0</v>
      </c>
    </row>
    <row r="123" customFormat="false" ht="12.75" hidden="false" customHeight="false" outlineLevel="0" collapsed="false">
      <c r="A123" s="0" t="s">
        <v>27</v>
      </c>
      <c r="B123" s="0" t="s">
        <v>19</v>
      </c>
      <c r="C123" s="0" t="s">
        <v>14</v>
      </c>
      <c r="D123" s="0" t="n">
        <v>10487</v>
      </c>
      <c r="E123" s="0" t="n">
        <v>500307</v>
      </c>
      <c r="F123" s="0" t="s">
        <v>52</v>
      </c>
      <c r="G123" s="0" t="n">
        <v>26490</v>
      </c>
      <c r="H123" s="0" t="s">
        <v>15</v>
      </c>
      <c r="I123" s="0" t="s">
        <v>16</v>
      </c>
      <c r="J123" s="27" t="n">
        <v>36100</v>
      </c>
      <c r="K123" s="27" t="n">
        <v>37925</v>
      </c>
      <c r="L123" s="0" t="n">
        <v>2100</v>
      </c>
      <c r="M123" s="0" t="n">
        <v>0.15</v>
      </c>
      <c r="N123" s="0" t="n">
        <v>0</v>
      </c>
      <c r="O123" s="0" t="n">
        <v>0</v>
      </c>
      <c r="P123" s="0" t="n">
        <v>0</v>
      </c>
      <c r="Q123" s="0" t="n">
        <v>0.15</v>
      </c>
      <c r="R123" s="0" t="n">
        <v>9765</v>
      </c>
      <c r="S123" s="0" t="n">
        <v>2100</v>
      </c>
      <c r="T123" s="0" t="n">
        <v>0.15</v>
      </c>
      <c r="U123" s="0" t="n">
        <v>8820</v>
      </c>
      <c r="V123" s="0" t="n">
        <v>2100</v>
      </c>
      <c r="W123" s="0" t="n">
        <v>0.15</v>
      </c>
      <c r="X123" s="0" t="n">
        <v>9765</v>
      </c>
      <c r="Y123" s="0" t="n">
        <v>2100</v>
      </c>
      <c r="Z123" s="0" t="n">
        <v>0.15</v>
      </c>
      <c r="AA123" s="0" t="n">
        <v>9450</v>
      </c>
      <c r="AB123" s="0" t="n">
        <v>2100</v>
      </c>
      <c r="AC123" s="0" t="n">
        <v>0.15</v>
      </c>
      <c r="AD123" s="0" t="n">
        <v>9765</v>
      </c>
      <c r="AE123" s="0" t="n">
        <v>2100</v>
      </c>
      <c r="AF123" s="0" t="n">
        <v>0.15</v>
      </c>
      <c r="AG123" s="0" t="n">
        <v>9450</v>
      </c>
      <c r="AH123" s="0" t="n">
        <v>2100</v>
      </c>
      <c r="AI123" s="0" t="n">
        <v>0.15</v>
      </c>
      <c r="AJ123" s="0" t="n">
        <v>9765</v>
      </c>
      <c r="AK123" s="0" t="n">
        <v>2100</v>
      </c>
      <c r="AL123" s="0" t="n">
        <v>0.15</v>
      </c>
      <c r="AM123" s="0" t="n">
        <v>9765</v>
      </c>
      <c r="AN123" s="0" t="n">
        <v>2100</v>
      </c>
      <c r="AO123" s="0" t="n">
        <v>0.15</v>
      </c>
      <c r="AP123" s="0" t="n">
        <v>9450</v>
      </c>
      <c r="AQ123" s="0" t="n">
        <v>2100</v>
      </c>
      <c r="AR123" s="0" t="n">
        <v>0.15</v>
      </c>
      <c r="AS123" s="0" t="n">
        <v>9765</v>
      </c>
      <c r="AT123" s="0" t="n">
        <v>2100</v>
      </c>
      <c r="AU123" s="0" t="n">
        <v>0.15</v>
      </c>
      <c r="AV123" s="0" t="n">
        <v>9450</v>
      </c>
      <c r="AW123" s="0" t="n">
        <v>2100</v>
      </c>
      <c r="AX123" s="0" t="n">
        <v>0.15</v>
      </c>
      <c r="AY123" s="0" t="n">
        <v>9765</v>
      </c>
      <c r="AZ123" s="0" t="n">
        <v>0</v>
      </c>
      <c r="BA123" s="0" t="n">
        <v>0</v>
      </c>
      <c r="BB123" s="0" t="n">
        <v>0</v>
      </c>
      <c r="BC123" s="0" t="n">
        <v>0</v>
      </c>
      <c r="BD123" s="0" t="n">
        <v>0</v>
      </c>
      <c r="BE123" s="0" t="n">
        <v>0</v>
      </c>
      <c r="BF123" s="0" t="n">
        <v>0</v>
      </c>
      <c r="BG123" s="0" t="n">
        <v>0</v>
      </c>
      <c r="BH123" s="0" t="n">
        <v>0</v>
      </c>
      <c r="BI123" s="0" t="n">
        <v>0</v>
      </c>
      <c r="BJ123" s="0" t="n">
        <v>0</v>
      </c>
      <c r="BK123" s="0" t="n">
        <v>0</v>
      </c>
      <c r="BL123" s="0" t="n">
        <v>0</v>
      </c>
      <c r="BM123" s="0" t="n">
        <v>0</v>
      </c>
      <c r="BN123" s="0" t="n">
        <v>0</v>
      </c>
      <c r="BO123" s="0" t="n">
        <v>0</v>
      </c>
      <c r="BP123" s="0" t="n">
        <v>0</v>
      </c>
      <c r="BQ123" s="0" t="n">
        <v>0</v>
      </c>
      <c r="BR123" s="0" t="n">
        <v>0</v>
      </c>
      <c r="BS123" s="0" t="n">
        <v>0</v>
      </c>
      <c r="BT123" s="0" t="n">
        <v>0</v>
      </c>
      <c r="BU123" s="0" t="n">
        <v>0</v>
      </c>
      <c r="BV123" s="0" t="n">
        <v>0</v>
      </c>
      <c r="BW123" s="0" t="n">
        <v>0</v>
      </c>
      <c r="BX123" s="0" t="n">
        <v>0</v>
      </c>
      <c r="BY123" s="0" t="n">
        <v>0</v>
      </c>
      <c r="BZ123" s="0" t="n">
        <v>0</v>
      </c>
      <c r="CA123" s="0" t="n">
        <v>0</v>
      </c>
      <c r="CB123" s="0" t="n">
        <v>0</v>
      </c>
      <c r="CC123" s="0" t="n">
        <v>0</v>
      </c>
      <c r="CD123" s="0" t="n">
        <v>0</v>
      </c>
      <c r="CE123" s="0" t="n">
        <v>0</v>
      </c>
      <c r="CF123" s="0" t="n">
        <v>0</v>
      </c>
      <c r="CG123" s="0" t="n">
        <v>0</v>
      </c>
      <c r="CH123" s="0" t="n">
        <v>0</v>
      </c>
      <c r="CI123" s="0" t="n">
        <v>0</v>
      </c>
      <c r="CJ123" s="0" t="n">
        <v>0</v>
      </c>
      <c r="CK123" s="0" t="n">
        <v>0</v>
      </c>
      <c r="CL123" s="0" t="n">
        <v>0</v>
      </c>
      <c r="CM123" s="0" t="n">
        <v>0</v>
      </c>
      <c r="CN123" s="0" t="n">
        <v>0</v>
      </c>
      <c r="CO123" s="0" t="n">
        <v>0</v>
      </c>
      <c r="CP123" s="0" t="n">
        <v>0</v>
      </c>
      <c r="CQ123" s="0" t="n">
        <v>0</v>
      </c>
      <c r="CR123" s="0" t="n">
        <v>0</v>
      </c>
      <c r="CS123" s="0" t="n">
        <v>0</v>
      </c>
      <c r="CT123" s="0" t="n">
        <v>0</v>
      </c>
      <c r="CU123" s="0" t="n">
        <v>0</v>
      </c>
      <c r="CV123" s="0" t="n">
        <v>0</v>
      </c>
      <c r="CW123" s="0" t="n">
        <v>0</v>
      </c>
      <c r="CX123" s="0" t="n">
        <v>0</v>
      </c>
      <c r="CY123" s="0" t="n">
        <v>0</v>
      </c>
      <c r="CZ123" s="0" t="n">
        <v>0</v>
      </c>
      <c r="DA123" s="0" t="n">
        <v>0</v>
      </c>
      <c r="DB123" s="0" t="n">
        <v>0</v>
      </c>
      <c r="DC123" s="0" t="n">
        <v>0</v>
      </c>
      <c r="DD123" s="0" t="n">
        <v>0</v>
      </c>
      <c r="DE123" s="0" t="n">
        <v>0</v>
      </c>
      <c r="DF123" s="0" t="n">
        <v>0</v>
      </c>
      <c r="DG123" s="0" t="n">
        <v>0</v>
      </c>
      <c r="DH123" s="0" t="n">
        <v>0</v>
      </c>
      <c r="DI123" s="0" t="n">
        <v>0</v>
      </c>
      <c r="DJ123" s="0" t="n">
        <v>0</v>
      </c>
      <c r="DK123" s="0" t="n">
        <v>0</v>
      </c>
      <c r="DL123" s="0" t="n">
        <v>0</v>
      </c>
      <c r="DM123" s="0" t="n">
        <v>0</v>
      </c>
      <c r="DN123" s="0" t="n">
        <v>0</v>
      </c>
      <c r="DO123" s="0" t="n">
        <v>0</v>
      </c>
      <c r="DP123" s="0" t="n">
        <v>0</v>
      </c>
      <c r="DQ123" s="0" t="n">
        <v>0</v>
      </c>
      <c r="DR123" s="0" t="n">
        <v>0</v>
      </c>
      <c r="DS123" s="0" t="n">
        <v>0</v>
      </c>
    </row>
    <row r="124" customFormat="false" ht="12.75" hidden="false" customHeight="false" outlineLevel="0" collapsed="false">
      <c r="A124" s="0" t="s">
        <v>27</v>
      </c>
      <c r="B124" s="0" t="s">
        <v>19</v>
      </c>
      <c r="C124" s="0" t="s">
        <v>14</v>
      </c>
      <c r="D124" s="0" t="n">
        <v>10487</v>
      </c>
      <c r="E124" s="0" t="n">
        <v>500313</v>
      </c>
      <c r="F124" s="0" t="s">
        <v>52</v>
      </c>
      <c r="G124" s="0" t="n">
        <v>26490</v>
      </c>
      <c r="H124" s="0" t="s">
        <v>15</v>
      </c>
      <c r="I124" s="0" t="s">
        <v>16</v>
      </c>
      <c r="J124" s="27" t="n">
        <v>36100</v>
      </c>
      <c r="K124" s="27" t="n">
        <v>37925</v>
      </c>
      <c r="L124" s="0" t="n">
        <v>100</v>
      </c>
      <c r="M124" s="0" t="n">
        <v>0.15</v>
      </c>
      <c r="N124" s="0" t="n">
        <v>0</v>
      </c>
      <c r="O124" s="0" t="n">
        <v>0</v>
      </c>
      <c r="P124" s="0" t="n">
        <v>0</v>
      </c>
      <c r="Q124" s="0" t="n">
        <v>0.15</v>
      </c>
      <c r="R124" s="0" t="n">
        <v>465</v>
      </c>
      <c r="S124" s="0" t="n">
        <v>100</v>
      </c>
      <c r="T124" s="0" t="n">
        <v>0.15</v>
      </c>
      <c r="U124" s="0" t="n">
        <v>420</v>
      </c>
      <c r="V124" s="0" t="n">
        <v>100</v>
      </c>
      <c r="W124" s="0" t="n">
        <v>0.15</v>
      </c>
      <c r="X124" s="0" t="n">
        <v>465</v>
      </c>
      <c r="Y124" s="0" t="n">
        <v>100</v>
      </c>
      <c r="Z124" s="0" t="n">
        <v>0.15</v>
      </c>
      <c r="AA124" s="0" t="n">
        <v>450</v>
      </c>
      <c r="AB124" s="0" t="n">
        <v>100</v>
      </c>
      <c r="AC124" s="0" t="n">
        <v>0.15</v>
      </c>
      <c r="AD124" s="0" t="n">
        <v>465</v>
      </c>
      <c r="AE124" s="0" t="n">
        <v>100</v>
      </c>
      <c r="AF124" s="0" t="n">
        <v>0.15</v>
      </c>
      <c r="AG124" s="0" t="n">
        <v>450</v>
      </c>
      <c r="AH124" s="0" t="n">
        <v>100</v>
      </c>
      <c r="AI124" s="0" t="n">
        <v>0.15</v>
      </c>
      <c r="AJ124" s="0" t="n">
        <v>465</v>
      </c>
      <c r="AK124" s="0" t="n">
        <v>100</v>
      </c>
      <c r="AL124" s="0" t="n">
        <v>0.15</v>
      </c>
      <c r="AM124" s="0" t="n">
        <v>465</v>
      </c>
      <c r="AN124" s="0" t="n">
        <v>100</v>
      </c>
      <c r="AO124" s="0" t="n">
        <v>0.15</v>
      </c>
      <c r="AP124" s="0" t="n">
        <v>450</v>
      </c>
      <c r="AQ124" s="0" t="n">
        <v>100</v>
      </c>
      <c r="AR124" s="0" t="n">
        <v>0.15</v>
      </c>
      <c r="AS124" s="0" t="n">
        <v>465</v>
      </c>
      <c r="AT124" s="0" t="n">
        <v>100</v>
      </c>
      <c r="AU124" s="0" t="n">
        <v>0.15</v>
      </c>
      <c r="AV124" s="0" t="n">
        <v>450</v>
      </c>
      <c r="AW124" s="0" t="n">
        <v>100</v>
      </c>
      <c r="AX124" s="0" t="n">
        <v>0.15</v>
      </c>
      <c r="AY124" s="0" t="n">
        <v>465</v>
      </c>
      <c r="AZ124" s="0" t="n">
        <v>0</v>
      </c>
      <c r="BA124" s="0" t="n">
        <v>0</v>
      </c>
      <c r="BB124" s="0" t="n">
        <v>0</v>
      </c>
      <c r="BC124" s="0" t="n">
        <v>0</v>
      </c>
      <c r="BD124" s="0" t="n">
        <v>0</v>
      </c>
      <c r="BE124" s="0" t="n">
        <v>0</v>
      </c>
      <c r="BF124" s="0" t="n">
        <v>0</v>
      </c>
      <c r="BG124" s="0" t="n">
        <v>0</v>
      </c>
      <c r="BH124" s="0" t="n">
        <v>0</v>
      </c>
      <c r="BI124" s="0" t="n">
        <v>0</v>
      </c>
      <c r="BJ124" s="0" t="n">
        <v>0</v>
      </c>
      <c r="BK124" s="0" t="n">
        <v>0</v>
      </c>
      <c r="BL124" s="0" t="n">
        <v>0</v>
      </c>
      <c r="BM124" s="0" t="n">
        <v>0</v>
      </c>
      <c r="BN124" s="0" t="n">
        <v>0</v>
      </c>
      <c r="BO124" s="0" t="n">
        <v>0</v>
      </c>
      <c r="BP124" s="0" t="n">
        <v>0</v>
      </c>
      <c r="BQ124" s="0" t="n">
        <v>0</v>
      </c>
      <c r="BR124" s="0" t="n">
        <v>0</v>
      </c>
      <c r="BS124" s="0" t="n">
        <v>0</v>
      </c>
      <c r="BT124" s="0" t="n">
        <v>0</v>
      </c>
      <c r="BU124" s="0" t="n">
        <v>0</v>
      </c>
      <c r="BV124" s="0" t="n">
        <v>0</v>
      </c>
      <c r="BW124" s="0" t="n">
        <v>0</v>
      </c>
      <c r="BX124" s="0" t="n">
        <v>0</v>
      </c>
      <c r="BY124" s="0" t="n">
        <v>0</v>
      </c>
      <c r="BZ124" s="0" t="n">
        <v>0</v>
      </c>
      <c r="CA124" s="0" t="n">
        <v>0</v>
      </c>
      <c r="CB124" s="0" t="n">
        <v>0</v>
      </c>
      <c r="CC124" s="0" t="n">
        <v>0</v>
      </c>
      <c r="CD124" s="0" t="n">
        <v>0</v>
      </c>
      <c r="CE124" s="0" t="n">
        <v>0</v>
      </c>
      <c r="CF124" s="0" t="n">
        <v>0</v>
      </c>
      <c r="CG124" s="0" t="n">
        <v>0</v>
      </c>
      <c r="CH124" s="0" t="n">
        <v>0</v>
      </c>
      <c r="CI124" s="0" t="n">
        <v>0</v>
      </c>
      <c r="CJ124" s="0" t="n">
        <v>0</v>
      </c>
      <c r="CK124" s="0" t="n">
        <v>0</v>
      </c>
      <c r="CL124" s="0" t="n">
        <v>0</v>
      </c>
      <c r="CM124" s="0" t="n">
        <v>0</v>
      </c>
      <c r="CN124" s="0" t="n">
        <v>0</v>
      </c>
      <c r="CO124" s="0" t="n">
        <v>0</v>
      </c>
      <c r="CP124" s="0" t="n">
        <v>0</v>
      </c>
      <c r="CQ124" s="0" t="n">
        <v>0</v>
      </c>
      <c r="CR124" s="0" t="n">
        <v>0</v>
      </c>
      <c r="CS124" s="0" t="n">
        <v>0</v>
      </c>
      <c r="CT124" s="0" t="n">
        <v>0</v>
      </c>
      <c r="CU124" s="0" t="n">
        <v>0</v>
      </c>
      <c r="CV124" s="0" t="n">
        <v>0</v>
      </c>
      <c r="CW124" s="0" t="n">
        <v>0</v>
      </c>
      <c r="CX124" s="0" t="n">
        <v>0</v>
      </c>
      <c r="CY124" s="0" t="n">
        <v>0</v>
      </c>
      <c r="CZ124" s="0" t="n">
        <v>0</v>
      </c>
      <c r="DA124" s="0" t="n">
        <v>0</v>
      </c>
      <c r="DB124" s="0" t="n">
        <v>0</v>
      </c>
      <c r="DC124" s="0" t="n">
        <v>0</v>
      </c>
      <c r="DD124" s="0" t="n">
        <v>0</v>
      </c>
      <c r="DE124" s="0" t="n">
        <v>0</v>
      </c>
      <c r="DF124" s="0" t="n">
        <v>0</v>
      </c>
      <c r="DG124" s="0" t="n">
        <v>0</v>
      </c>
      <c r="DH124" s="0" t="n">
        <v>0</v>
      </c>
      <c r="DI124" s="0" t="n">
        <v>0</v>
      </c>
      <c r="DJ124" s="0" t="n">
        <v>0</v>
      </c>
      <c r="DK124" s="0" t="n">
        <v>0</v>
      </c>
      <c r="DL124" s="0" t="n">
        <v>0</v>
      </c>
      <c r="DM124" s="0" t="n">
        <v>0</v>
      </c>
      <c r="DN124" s="0" t="n">
        <v>0</v>
      </c>
      <c r="DO124" s="0" t="n">
        <v>0</v>
      </c>
      <c r="DP124" s="0" t="n">
        <v>0</v>
      </c>
      <c r="DQ124" s="0" t="n">
        <v>0</v>
      </c>
      <c r="DR124" s="0" t="n">
        <v>0</v>
      </c>
      <c r="DS124" s="0" t="n">
        <v>0</v>
      </c>
    </row>
    <row r="125" customFormat="false" ht="12.75" hidden="false" customHeight="false" outlineLevel="0" collapsed="false">
      <c r="A125" s="0" t="s">
        <v>27</v>
      </c>
      <c r="B125" s="0" t="s">
        <v>19</v>
      </c>
      <c r="C125" s="0" t="s">
        <v>14</v>
      </c>
      <c r="D125" s="0" t="n">
        <v>10487</v>
      </c>
      <c r="E125" s="0" t="n">
        <v>58646</v>
      </c>
      <c r="F125" s="0" t="s">
        <v>79</v>
      </c>
      <c r="G125" s="0" t="n">
        <v>26511</v>
      </c>
      <c r="H125" s="0" t="s">
        <v>15</v>
      </c>
      <c r="I125" s="0" t="s">
        <v>16</v>
      </c>
      <c r="J125" s="27" t="n">
        <v>36100</v>
      </c>
      <c r="K125" s="27" t="n">
        <v>37560</v>
      </c>
      <c r="L125" s="0" t="n">
        <v>5000</v>
      </c>
      <c r="M125" s="0" t="n">
        <v>0.1075</v>
      </c>
      <c r="N125" s="0" t="n">
        <v>0</v>
      </c>
      <c r="O125" s="0" t="n">
        <v>0</v>
      </c>
      <c r="P125" s="0" t="n">
        <v>0</v>
      </c>
      <c r="Q125" s="0" t="n">
        <v>0.1075</v>
      </c>
      <c r="R125" s="0" t="n">
        <v>16662.5</v>
      </c>
      <c r="S125" s="0" t="n">
        <v>5000</v>
      </c>
      <c r="T125" s="0" t="n">
        <v>0.1075</v>
      </c>
      <c r="U125" s="0" t="n">
        <v>15050</v>
      </c>
      <c r="V125" s="0" t="n">
        <v>5000</v>
      </c>
      <c r="W125" s="0" t="n">
        <v>0.1075</v>
      </c>
      <c r="X125" s="0" t="n">
        <v>16662.5</v>
      </c>
      <c r="Y125" s="0" t="n">
        <v>5000</v>
      </c>
      <c r="Z125" s="0" t="n">
        <v>0.1075</v>
      </c>
      <c r="AA125" s="0" t="n">
        <v>16125</v>
      </c>
      <c r="AB125" s="0" t="n">
        <v>5000</v>
      </c>
      <c r="AC125" s="0" t="n">
        <v>0.1075</v>
      </c>
      <c r="AD125" s="0" t="n">
        <v>16662.5</v>
      </c>
      <c r="AE125" s="0" t="n">
        <v>5000</v>
      </c>
      <c r="AF125" s="0" t="n">
        <v>0.1075</v>
      </c>
      <c r="AG125" s="0" t="n">
        <v>16125</v>
      </c>
      <c r="AH125" s="0" t="n">
        <v>5000</v>
      </c>
      <c r="AI125" s="0" t="n">
        <v>0.1075</v>
      </c>
      <c r="AJ125" s="0" t="n">
        <v>16662.5</v>
      </c>
      <c r="AK125" s="0" t="n">
        <v>5000</v>
      </c>
      <c r="AL125" s="0" t="n">
        <v>0.1075</v>
      </c>
      <c r="AM125" s="0" t="n">
        <v>16662.5</v>
      </c>
      <c r="AN125" s="0" t="n">
        <v>5000</v>
      </c>
      <c r="AO125" s="0" t="n">
        <v>0.1075</v>
      </c>
      <c r="AP125" s="0" t="n">
        <v>16125</v>
      </c>
      <c r="AQ125" s="0" t="n">
        <v>5000</v>
      </c>
      <c r="AR125" s="0" t="n">
        <v>0.1075</v>
      </c>
      <c r="AS125" s="0" t="n">
        <v>16662.5</v>
      </c>
      <c r="AT125" s="0" t="n">
        <v>0</v>
      </c>
      <c r="AU125" s="0" t="n">
        <v>0</v>
      </c>
      <c r="AV125" s="0" t="n">
        <v>0</v>
      </c>
      <c r="AW125" s="0" t="n">
        <v>0</v>
      </c>
      <c r="AX125" s="0" t="n">
        <v>0</v>
      </c>
      <c r="AY125" s="0" t="n">
        <v>0</v>
      </c>
      <c r="AZ125" s="0" t="n">
        <v>0</v>
      </c>
      <c r="BA125" s="0" t="n">
        <v>0</v>
      </c>
      <c r="BB125" s="0" t="n">
        <v>0</v>
      </c>
      <c r="BC125" s="0" t="n">
        <v>0</v>
      </c>
      <c r="BD125" s="0" t="n">
        <v>0</v>
      </c>
      <c r="BE125" s="0" t="n">
        <v>0</v>
      </c>
      <c r="BF125" s="0" t="n">
        <v>0</v>
      </c>
      <c r="BG125" s="0" t="n">
        <v>0</v>
      </c>
      <c r="BH125" s="0" t="n">
        <v>0</v>
      </c>
      <c r="BI125" s="0" t="n">
        <v>0</v>
      </c>
      <c r="BJ125" s="0" t="n">
        <v>0</v>
      </c>
      <c r="BK125" s="0" t="n">
        <v>0</v>
      </c>
      <c r="BL125" s="0" t="n">
        <v>0</v>
      </c>
      <c r="BM125" s="0" t="n">
        <v>0</v>
      </c>
      <c r="BN125" s="0" t="n">
        <v>0</v>
      </c>
      <c r="BO125" s="0" t="n">
        <v>0</v>
      </c>
      <c r="BP125" s="0" t="n">
        <v>0</v>
      </c>
      <c r="BQ125" s="0" t="n">
        <v>0</v>
      </c>
      <c r="BR125" s="0" t="n">
        <v>0</v>
      </c>
      <c r="BS125" s="0" t="n">
        <v>0</v>
      </c>
      <c r="BT125" s="0" t="n">
        <v>0</v>
      </c>
      <c r="BU125" s="0" t="n">
        <v>0</v>
      </c>
      <c r="BV125" s="0" t="n">
        <v>0</v>
      </c>
      <c r="BW125" s="0" t="n">
        <v>0</v>
      </c>
      <c r="BX125" s="0" t="n">
        <v>0</v>
      </c>
      <c r="BY125" s="0" t="n">
        <v>0</v>
      </c>
      <c r="BZ125" s="0" t="n">
        <v>0</v>
      </c>
      <c r="CA125" s="0" t="n">
        <v>0</v>
      </c>
      <c r="CB125" s="0" t="n">
        <v>0</v>
      </c>
      <c r="CC125" s="0" t="n">
        <v>0</v>
      </c>
      <c r="CD125" s="0" t="n">
        <v>0</v>
      </c>
      <c r="CE125" s="0" t="n">
        <v>0</v>
      </c>
      <c r="CF125" s="0" t="n">
        <v>0</v>
      </c>
      <c r="CG125" s="0" t="n">
        <v>0</v>
      </c>
      <c r="CH125" s="0" t="n">
        <v>0</v>
      </c>
      <c r="CI125" s="0" t="n">
        <v>0</v>
      </c>
      <c r="CJ125" s="0" t="n">
        <v>0</v>
      </c>
      <c r="CK125" s="0" t="n">
        <v>0</v>
      </c>
      <c r="CL125" s="0" t="n">
        <v>0</v>
      </c>
      <c r="CM125" s="0" t="n">
        <v>0</v>
      </c>
      <c r="CN125" s="0" t="n">
        <v>0</v>
      </c>
      <c r="CO125" s="0" t="n">
        <v>0</v>
      </c>
      <c r="CP125" s="0" t="n">
        <v>0</v>
      </c>
      <c r="CQ125" s="0" t="n">
        <v>0</v>
      </c>
      <c r="CR125" s="0" t="n">
        <v>0</v>
      </c>
      <c r="CS125" s="0" t="n">
        <v>0</v>
      </c>
      <c r="CT125" s="0" t="n">
        <v>0</v>
      </c>
      <c r="CU125" s="0" t="n">
        <v>0</v>
      </c>
      <c r="CV125" s="0" t="n">
        <v>0</v>
      </c>
      <c r="CW125" s="0" t="n">
        <v>0</v>
      </c>
      <c r="CX125" s="0" t="n">
        <v>0</v>
      </c>
      <c r="CY125" s="0" t="n">
        <v>0</v>
      </c>
      <c r="CZ125" s="0" t="n">
        <v>0</v>
      </c>
      <c r="DA125" s="0" t="n">
        <v>0</v>
      </c>
      <c r="DB125" s="0" t="n">
        <v>0</v>
      </c>
      <c r="DC125" s="0" t="n">
        <v>0</v>
      </c>
      <c r="DD125" s="0" t="n">
        <v>0</v>
      </c>
      <c r="DE125" s="0" t="n">
        <v>0</v>
      </c>
      <c r="DF125" s="0" t="n">
        <v>0</v>
      </c>
      <c r="DG125" s="0" t="n">
        <v>0</v>
      </c>
      <c r="DH125" s="0" t="n">
        <v>0</v>
      </c>
      <c r="DI125" s="0" t="n">
        <v>0</v>
      </c>
      <c r="DJ125" s="0" t="n">
        <v>0</v>
      </c>
      <c r="DK125" s="0" t="n">
        <v>0</v>
      </c>
      <c r="DL125" s="0" t="n">
        <v>0</v>
      </c>
      <c r="DM125" s="0" t="n">
        <v>0</v>
      </c>
      <c r="DN125" s="0" t="n">
        <v>0</v>
      </c>
      <c r="DO125" s="0" t="n">
        <v>0</v>
      </c>
      <c r="DP125" s="0" t="n">
        <v>0</v>
      </c>
      <c r="DQ125" s="0" t="n">
        <v>0</v>
      </c>
      <c r="DR125" s="0" t="n">
        <v>0</v>
      </c>
      <c r="DS125" s="0" t="n">
        <v>0</v>
      </c>
    </row>
    <row r="126" customFormat="false" ht="12.75" hidden="false" customHeight="false" outlineLevel="0" collapsed="false">
      <c r="A126" s="0" t="s">
        <v>27</v>
      </c>
      <c r="B126" s="0" t="s">
        <v>19</v>
      </c>
      <c r="C126" s="0" t="s">
        <v>14</v>
      </c>
      <c r="D126" s="0" t="n">
        <v>10487</v>
      </c>
      <c r="E126" s="0" t="n">
        <v>58649</v>
      </c>
      <c r="F126" s="0" t="s">
        <v>79</v>
      </c>
      <c r="G126" s="0" t="n">
        <v>26511</v>
      </c>
      <c r="H126" s="0" t="s">
        <v>15</v>
      </c>
      <c r="I126" s="0" t="s">
        <v>16</v>
      </c>
      <c r="J126" s="27" t="n">
        <v>36100</v>
      </c>
      <c r="K126" s="27" t="n">
        <v>37560</v>
      </c>
      <c r="L126" s="0" t="n">
        <v>5000</v>
      </c>
      <c r="M126" s="0" t="n">
        <v>0.1075</v>
      </c>
      <c r="N126" s="0" t="n">
        <v>0</v>
      </c>
      <c r="O126" s="0" t="n">
        <v>0</v>
      </c>
      <c r="P126" s="0" t="n">
        <v>0</v>
      </c>
      <c r="Q126" s="0" t="n">
        <v>0.1075</v>
      </c>
      <c r="R126" s="0" t="n">
        <v>16662.5</v>
      </c>
      <c r="S126" s="0" t="n">
        <v>5000</v>
      </c>
      <c r="T126" s="0" t="n">
        <v>0.1075</v>
      </c>
      <c r="U126" s="0" t="n">
        <v>15050</v>
      </c>
      <c r="V126" s="0" t="n">
        <v>5000</v>
      </c>
      <c r="W126" s="0" t="n">
        <v>0.1075</v>
      </c>
      <c r="X126" s="0" t="n">
        <v>16662.5</v>
      </c>
      <c r="Y126" s="0" t="n">
        <v>5000</v>
      </c>
      <c r="Z126" s="0" t="n">
        <v>0.1075</v>
      </c>
      <c r="AA126" s="0" t="n">
        <v>16125</v>
      </c>
      <c r="AB126" s="0" t="n">
        <v>5000</v>
      </c>
      <c r="AC126" s="0" t="n">
        <v>0.1075</v>
      </c>
      <c r="AD126" s="0" t="n">
        <v>16662.5</v>
      </c>
      <c r="AE126" s="0" t="n">
        <v>5000</v>
      </c>
      <c r="AF126" s="0" t="n">
        <v>0.1075</v>
      </c>
      <c r="AG126" s="0" t="n">
        <v>16125</v>
      </c>
      <c r="AH126" s="0" t="n">
        <v>5000</v>
      </c>
      <c r="AI126" s="0" t="n">
        <v>0.1075</v>
      </c>
      <c r="AJ126" s="0" t="n">
        <v>16662.5</v>
      </c>
      <c r="AK126" s="0" t="n">
        <v>5000</v>
      </c>
      <c r="AL126" s="0" t="n">
        <v>0.1075</v>
      </c>
      <c r="AM126" s="0" t="n">
        <v>16662.5</v>
      </c>
      <c r="AN126" s="0" t="n">
        <v>5000</v>
      </c>
      <c r="AO126" s="0" t="n">
        <v>0.1075</v>
      </c>
      <c r="AP126" s="0" t="n">
        <v>16125</v>
      </c>
      <c r="AQ126" s="0" t="n">
        <v>5000</v>
      </c>
      <c r="AR126" s="0" t="n">
        <v>0.1075</v>
      </c>
      <c r="AS126" s="0" t="n">
        <v>16662.5</v>
      </c>
      <c r="AT126" s="0" t="n">
        <v>0</v>
      </c>
      <c r="AU126" s="0" t="n">
        <v>0</v>
      </c>
      <c r="AV126" s="0" t="n">
        <v>0</v>
      </c>
      <c r="AW126" s="0" t="n">
        <v>0</v>
      </c>
      <c r="AX126" s="0" t="n">
        <v>0</v>
      </c>
      <c r="AY126" s="0" t="n">
        <v>0</v>
      </c>
      <c r="AZ126" s="0" t="n">
        <v>0</v>
      </c>
      <c r="BA126" s="0" t="n">
        <v>0</v>
      </c>
      <c r="BB126" s="0" t="n">
        <v>0</v>
      </c>
      <c r="BC126" s="0" t="n">
        <v>0</v>
      </c>
      <c r="BD126" s="0" t="n">
        <v>0</v>
      </c>
      <c r="BE126" s="0" t="n">
        <v>0</v>
      </c>
      <c r="BF126" s="0" t="n">
        <v>0</v>
      </c>
      <c r="BG126" s="0" t="n">
        <v>0</v>
      </c>
      <c r="BH126" s="0" t="n">
        <v>0</v>
      </c>
      <c r="BI126" s="0" t="n">
        <v>0</v>
      </c>
      <c r="BJ126" s="0" t="n">
        <v>0</v>
      </c>
      <c r="BK126" s="0" t="n">
        <v>0</v>
      </c>
      <c r="BL126" s="0" t="n">
        <v>0</v>
      </c>
      <c r="BM126" s="0" t="n">
        <v>0</v>
      </c>
      <c r="BN126" s="0" t="n">
        <v>0</v>
      </c>
      <c r="BO126" s="0" t="n">
        <v>0</v>
      </c>
      <c r="BP126" s="0" t="n">
        <v>0</v>
      </c>
      <c r="BQ126" s="0" t="n">
        <v>0</v>
      </c>
      <c r="BR126" s="0" t="n">
        <v>0</v>
      </c>
      <c r="BS126" s="0" t="n">
        <v>0</v>
      </c>
      <c r="BT126" s="0" t="n">
        <v>0</v>
      </c>
      <c r="BU126" s="0" t="n">
        <v>0</v>
      </c>
      <c r="BV126" s="0" t="n">
        <v>0</v>
      </c>
      <c r="BW126" s="0" t="n">
        <v>0</v>
      </c>
      <c r="BX126" s="0" t="n">
        <v>0</v>
      </c>
      <c r="BY126" s="0" t="n">
        <v>0</v>
      </c>
      <c r="BZ126" s="0" t="n">
        <v>0</v>
      </c>
      <c r="CA126" s="0" t="n">
        <v>0</v>
      </c>
      <c r="CB126" s="0" t="n">
        <v>0</v>
      </c>
      <c r="CC126" s="0" t="n">
        <v>0</v>
      </c>
      <c r="CD126" s="0" t="n">
        <v>0</v>
      </c>
      <c r="CE126" s="0" t="n">
        <v>0</v>
      </c>
      <c r="CF126" s="0" t="n">
        <v>0</v>
      </c>
      <c r="CG126" s="0" t="n">
        <v>0</v>
      </c>
      <c r="CH126" s="0" t="n">
        <v>0</v>
      </c>
      <c r="CI126" s="0" t="n">
        <v>0</v>
      </c>
      <c r="CJ126" s="0" t="n">
        <v>0</v>
      </c>
      <c r="CK126" s="0" t="n">
        <v>0</v>
      </c>
      <c r="CL126" s="0" t="n">
        <v>0</v>
      </c>
      <c r="CM126" s="0" t="n">
        <v>0</v>
      </c>
      <c r="CN126" s="0" t="n">
        <v>0</v>
      </c>
      <c r="CO126" s="0" t="n">
        <v>0</v>
      </c>
      <c r="CP126" s="0" t="n">
        <v>0</v>
      </c>
      <c r="CQ126" s="0" t="n">
        <v>0</v>
      </c>
      <c r="CR126" s="0" t="n">
        <v>0</v>
      </c>
      <c r="CS126" s="0" t="n">
        <v>0</v>
      </c>
      <c r="CT126" s="0" t="n">
        <v>0</v>
      </c>
      <c r="CU126" s="0" t="n">
        <v>0</v>
      </c>
      <c r="CV126" s="0" t="n">
        <v>0</v>
      </c>
      <c r="CW126" s="0" t="n">
        <v>0</v>
      </c>
      <c r="CX126" s="0" t="n">
        <v>0</v>
      </c>
      <c r="CY126" s="0" t="n">
        <v>0</v>
      </c>
      <c r="CZ126" s="0" t="n">
        <v>0</v>
      </c>
      <c r="DA126" s="0" t="n">
        <v>0</v>
      </c>
      <c r="DB126" s="0" t="n">
        <v>0</v>
      </c>
      <c r="DC126" s="0" t="n">
        <v>0</v>
      </c>
      <c r="DD126" s="0" t="n">
        <v>0</v>
      </c>
      <c r="DE126" s="0" t="n">
        <v>0</v>
      </c>
      <c r="DF126" s="0" t="n">
        <v>0</v>
      </c>
      <c r="DG126" s="0" t="n">
        <v>0</v>
      </c>
      <c r="DH126" s="0" t="n">
        <v>0</v>
      </c>
      <c r="DI126" s="0" t="n">
        <v>0</v>
      </c>
      <c r="DJ126" s="0" t="n">
        <v>0</v>
      </c>
      <c r="DK126" s="0" t="n">
        <v>0</v>
      </c>
      <c r="DL126" s="0" t="n">
        <v>0</v>
      </c>
      <c r="DM126" s="0" t="n">
        <v>0</v>
      </c>
      <c r="DN126" s="0" t="n">
        <v>0</v>
      </c>
      <c r="DO126" s="0" t="n">
        <v>0</v>
      </c>
      <c r="DP126" s="0" t="n">
        <v>0</v>
      </c>
      <c r="DQ126" s="0" t="n">
        <v>0</v>
      </c>
      <c r="DR126" s="0" t="n">
        <v>0</v>
      </c>
      <c r="DS126" s="0" t="n">
        <v>0</v>
      </c>
    </row>
    <row r="127" customFormat="false" ht="12.75" hidden="false" customHeight="false" outlineLevel="0" collapsed="false">
      <c r="A127" s="0" t="s">
        <v>27</v>
      </c>
      <c r="B127" s="0" t="s">
        <v>19</v>
      </c>
      <c r="C127" s="0" t="s">
        <v>14</v>
      </c>
      <c r="D127" s="0" t="n">
        <v>56698</v>
      </c>
      <c r="E127" s="0" t="n">
        <v>58646</v>
      </c>
      <c r="F127" s="0" t="s">
        <v>79</v>
      </c>
      <c r="G127" s="0" t="n">
        <v>26511</v>
      </c>
      <c r="H127" s="0" t="s">
        <v>15</v>
      </c>
      <c r="I127" s="0" t="s">
        <v>16</v>
      </c>
      <c r="J127" s="27" t="n">
        <v>36100</v>
      </c>
      <c r="K127" s="27" t="n">
        <v>37560</v>
      </c>
      <c r="L127" s="0" t="n">
        <v>5500</v>
      </c>
      <c r="M127" s="0" t="n">
        <v>0.1075</v>
      </c>
      <c r="N127" s="0" t="n">
        <v>0</v>
      </c>
      <c r="O127" s="0" t="n">
        <v>0</v>
      </c>
      <c r="P127" s="0" t="n">
        <v>0</v>
      </c>
      <c r="Q127" s="0" t="n">
        <v>0.1075</v>
      </c>
      <c r="R127" s="0" t="n">
        <v>18328.75</v>
      </c>
      <c r="S127" s="0" t="n">
        <v>5500</v>
      </c>
      <c r="T127" s="0" t="n">
        <v>0.1075</v>
      </c>
      <c r="U127" s="0" t="n">
        <v>16555</v>
      </c>
      <c r="V127" s="0" t="n">
        <v>5500</v>
      </c>
      <c r="W127" s="0" t="n">
        <v>0.1075</v>
      </c>
      <c r="X127" s="0" t="n">
        <v>18328.75</v>
      </c>
      <c r="Y127" s="0" t="n">
        <v>5500</v>
      </c>
      <c r="Z127" s="0" t="n">
        <v>0.1075</v>
      </c>
      <c r="AA127" s="0" t="n">
        <v>17737.5</v>
      </c>
      <c r="AB127" s="0" t="n">
        <v>5500</v>
      </c>
      <c r="AC127" s="0" t="n">
        <v>0.1075</v>
      </c>
      <c r="AD127" s="0" t="n">
        <v>18328.75</v>
      </c>
      <c r="AE127" s="0" t="n">
        <v>5500</v>
      </c>
      <c r="AF127" s="0" t="n">
        <v>0.1075</v>
      </c>
      <c r="AG127" s="0" t="n">
        <v>17737.5</v>
      </c>
      <c r="AH127" s="0" t="n">
        <v>5500</v>
      </c>
      <c r="AI127" s="0" t="n">
        <v>0.1075</v>
      </c>
      <c r="AJ127" s="0" t="n">
        <v>18328.75</v>
      </c>
      <c r="AK127" s="0" t="n">
        <v>5500</v>
      </c>
      <c r="AL127" s="0" t="n">
        <v>0.1075</v>
      </c>
      <c r="AM127" s="0" t="n">
        <v>18328.75</v>
      </c>
      <c r="AN127" s="0" t="n">
        <v>5500</v>
      </c>
      <c r="AO127" s="0" t="n">
        <v>0.1075</v>
      </c>
      <c r="AP127" s="0" t="n">
        <v>17737.5</v>
      </c>
      <c r="AQ127" s="0" t="n">
        <v>5500</v>
      </c>
      <c r="AR127" s="0" t="n">
        <v>0.1075</v>
      </c>
      <c r="AS127" s="0" t="n">
        <v>18328.75</v>
      </c>
      <c r="AT127" s="0" t="n">
        <v>0</v>
      </c>
      <c r="AU127" s="0" t="n">
        <v>0</v>
      </c>
      <c r="AV127" s="0" t="n">
        <v>0</v>
      </c>
      <c r="AW127" s="0" t="n">
        <v>0</v>
      </c>
      <c r="AX127" s="0" t="n">
        <v>0</v>
      </c>
      <c r="AY127" s="0" t="n">
        <v>0</v>
      </c>
      <c r="AZ127" s="0" t="n">
        <v>0</v>
      </c>
      <c r="BA127" s="0" t="n">
        <v>0</v>
      </c>
      <c r="BB127" s="0" t="n">
        <v>0</v>
      </c>
      <c r="BC127" s="0" t="n">
        <v>0</v>
      </c>
      <c r="BD127" s="0" t="n">
        <v>0</v>
      </c>
      <c r="BE127" s="0" t="n">
        <v>0</v>
      </c>
      <c r="BF127" s="0" t="n">
        <v>0</v>
      </c>
      <c r="BG127" s="0" t="n">
        <v>0</v>
      </c>
      <c r="BH127" s="0" t="n">
        <v>0</v>
      </c>
      <c r="BI127" s="0" t="n">
        <v>0</v>
      </c>
      <c r="BJ127" s="0" t="n">
        <v>0</v>
      </c>
      <c r="BK127" s="0" t="n">
        <v>0</v>
      </c>
      <c r="BL127" s="0" t="n">
        <v>0</v>
      </c>
      <c r="BM127" s="0" t="n">
        <v>0</v>
      </c>
      <c r="BN127" s="0" t="n">
        <v>0</v>
      </c>
      <c r="BO127" s="0" t="n">
        <v>0</v>
      </c>
      <c r="BP127" s="0" t="n">
        <v>0</v>
      </c>
      <c r="BQ127" s="0" t="n">
        <v>0</v>
      </c>
      <c r="BR127" s="0" t="n">
        <v>0</v>
      </c>
      <c r="BS127" s="0" t="n">
        <v>0</v>
      </c>
      <c r="BT127" s="0" t="n">
        <v>0</v>
      </c>
      <c r="BU127" s="0" t="n">
        <v>0</v>
      </c>
      <c r="BV127" s="0" t="n">
        <v>0</v>
      </c>
      <c r="BW127" s="0" t="n">
        <v>0</v>
      </c>
      <c r="BX127" s="0" t="n">
        <v>0</v>
      </c>
      <c r="BY127" s="0" t="n">
        <v>0</v>
      </c>
      <c r="BZ127" s="0" t="n">
        <v>0</v>
      </c>
      <c r="CA127" s="0" t="n">
        <v>0</v>
      </c>
      <c r="CB127" s="0" t="n">
        <v>0</v>
      </c>
      <c r="CC127" s="0" t="n">
        <v>0</v>
      </c>
      <c r="CD127" s="0" t="n">
        <v>0</v>
      </c>
      <c r="CE127" s="0" t="n">
        <v>0</v>
      </c>
      <c r="CF127" s="0" t="n">
        <v>0</v>
      </c>
      <c r="CG127" s="0" t="n">
        <v>0</v>
      </c>
      <c r="CH127" s="0" t="n">
        <v>0</v>
      </c>
      <c r="CI127" s="0" t="n">
        <v>0</v>
      </c>
      <c r="CJ127" s="0" t="n">
        <v>0</v>
      </c>
      <c r="CK127" s="0" t="n">
        <v>0</v>
      </c>
      <c r="CL127" s="0" t="n">
        <v>0</v>
      </c>
      <c r="CM127" s="0" t="n">
        <v>0</v>
      </c>
      <c r="CN127" s="0" t="n">
        <v>0</v>
      </c>
      <c r="CO127" s="0" t="n">
        <v>0</v>
      </c>
      <c r="CP127" s="0" t="n">
        <v>0</v>
      </c>
      <c r="CQ127" s="0" t="n">
        <v>0</v>
      </c>
      <c r="CR127" s="0" t="n">
        <v>0</v>
      </c>
      <c r="CS127" s="0" t="n">
        <v>0</v>
      </c>
      <c r="CT127" s="0" t="n">
        <v>0</v>
      </c>
      <c r="CU127" s="0" t="n">
        <v>0</v>
      </c>
      <c r="CV127" s="0" t="n">
        <v>0</v>
      </c>
      <c r="CW127" s="0" t="n">
        <v>0</v>
      </c>
      <c r="CX127" s="0" t="n">
        <v>0</v>
      </c>
      <c r="CY127" s="0" t="n">
        <v>0</v>
      </c>
      <c r="CZ127" s="0" t="n">
        <v>0</v>
      </c>
      <c r="DA127" s="0" t="n">
        <v>0</v>
      </c>
      <c r="DB127" s="0" t="n">
        <v>0</v>
      </c>
      <c r="DC127" s="0" t="n">
        <v>0</v>
      </c>
      <c r="DD127" s="0" t="n">
        <v>0</v>
      </c>
      <c r="DE127" s="0" t="n">
        <v>0</v>
      </c>
      <c r="DF127" s="0" t="n">
        <v>0</v>
      </c>
      <c r="DG127" s="0" t="n">
        <v>0</v>
      </c>
      <c r="DH127" s="0" t="n">
        <v>0</v>
      </c>
      <c r="DI127" s="0" t="n">
        <v>0</v>
      </c>
      <c r="DJ127" s="0" t="n">
        <v>0</v>
      </c>
      <c r="DK127" s="0" t="n">
        <v>0</v>
      </c>
      <c r="DL127" s="0" t="n">
        <v>0</v>
      </c>
      <c r="DM127" s="0" t="n">
        <v>0</v>
      </c>
      <c r="DN127" s="0" t="n">
        <v>0</v>
      </c>
      <c r="DO127" s="0" t="n">
        <v>0</v>
      </c>
      <c r="DP127" s="0" t="n">
        <v>0</v>
      </c>
      <c r="DQ127" s="0" t="n">
        <v>0</v>
      </c>
      <c r="DR127" s="0" t="n">
        <v>0</v>
      </c>
      <c r="DS127" s="0" t="n">
        <v>0</v>
      </c>
    </row>
    <row r="128" customFormat="false" ht="12.75" hidden="false" customHeight="false" outlineLevel="0" collapsed="false">
      <c r="A128" s="0" t="s">
        <v>27</v>
      </c>
      <c r="B128" s="0" t="s">
        <v>19</v>
      </c>
      <c r="C128" s="0" t="s">
        <v>14</v>
      </c>
      <c r="D128" s="0" t="n">
        <v>56698</v>
      </c>
      <c r="E128" s="0" t="n">
        <v>58649</v>
      </c>
      <c r="F128" s="0" t="s">
        <v>79</v>
      </c>
      <c r="G128" s="0" t="n">
        <v>26511</v>
      </c>
      <c r="H128" s="0" t="s">
        <v>15</v>
      </c>
      <c r="I128" s="0" t="s">
        <v>16</v>
      </c>
      <c r="J128" s="27" t="n">
        <v>36100</v>
      </c>
      <c r="K128" s="27" t="n">
        <v>37560</v>
      </c>
      <c r="L128" s="0" t="n">
        <v>5500</v>
      </c>
      <c r="M128" s="0" t="n">
        <v>0.1075</v>
      </c>
      <c r="N128" s="0" t="n">
        <v>0</v>
      </c>
      <c r="O128" s="0" t="n">
        <v>0</v>
      </c>
      <c r="P128" s="0" t="n">
        <v>0</v>
      </c>
      <c r="Q128" s="0" t="n">
        <v>0.1075</v>
      </c>
      <c r="R128" s="0" t="n">
        <v>18328.75</v>
      </c>
      <c r="S128" s="0" t="n">
        <v>5500</v>
      </c>
      <c r="T128" s="0" t="n">
        <v>0.1075</v>
      </c>
      <c r="U128" s="0" t="n">
        <v>16555</v>
      </c>
      <c r="V128" s="0" t="n">
        <v>5500</v>
      </c>
      <c r="W128" s="0" t="n">
        <v>0.1075</v>
      </c>
      <c r="X128" s="0" t="n">
        <v>18328.75</v>
      </c>
      <c r="Y128" s="0" t="n">
        <v>5500</v>
      </c>
      <c r="Z128" s="0" t="n">
        <v>0.1075</v>
      </c>
      <c r="AA128" s="0" t="n">
        <v>17737.5</v>
      </c>
      <c r="AB128" s="0" t="n">
        <v>5500</v>
      </c>
      <c r="AC128" s="0" t="n">
        <v>0.1075</v>
      </c>
      <c r="AD128" s="0" t="n">
        <v>18328.75</v>
      </c>
      <c r="AE128" s="0" t="n">
        <v>5500</v>
      </c>
      <c r="AF128" s="0" t="n">
        <v>0.1075</v>
      </c>
      <c r="AG128" s="0" t="n">
        <v>17737.5</v>
      </c>
      <c r="AH128" s="0" t="n">
        <v>5500</v>
      </c>
      <c r="AI128" s="0" t="n">
        <v>0.1075</v>
      </c>
      <c r="AJ128" s="0" t="n">
        <v>18328.75</v>
      </c>
      <c r="AK128" s="0" t="n">
        <v>5500</v>
      </c>
      <c r="AL128" s="0" t="n">
        <v>0.1075</v>
      </c>
      <c r="AM128" s="0" t="n">
        <v>18328.75</v>
      </c>
      <c r="AN128" s="0" t="n">
        <v>5500</v>
      </c>
      <c r="AO128" s="0" t="n">
        <v>0.1075</v>
      </c>
      <c r="AP128" s="0" t="n">
        <v>17737.5</v>
      </c>
      <c r="AQ128" s="0" t="n">
        <v>5500</v>
      </c>
      <c r="AR128" s="0" t="n">
        <v>0.1075</v>
      </c>
      <c r="AS128" s="0" t="n">
        <v>18328.75</v>
      </c>
      <c r="AT128" s="0" t="n">
        <v>0</v>
      </c>
      <c r="AU128" s="0" t="n">
        <v>0</v>
      </c>
      <c r="AV128" s="0" t="n">
        <v>0</v>
      </c>
      <c r="AW128" s="0" t="n">
        <v>0</v>
      </c>
      <c r="AX128" s="0" t="n">
        <v>0</v>
      </c>
      <c r="AY128" s="0" t="n">
        <v>0</v>
      </c>
      <c r="AZ128" s="0" t="n">
        <v>0</v>
      </c>
      <c r="BA128" s="0" t="n">
        <v>0</v>
      </c>
      <c r="BB128" s="0" t="n">
        <v>0</v>
      </c>
      <c r="BC128" s="0" t="n">
        <v>0</v>
      </c>
      <c r="BD128" s="0" t="n">
        <v>0</v>
      </c>
      <c r="BE128" s="0" t="n">
        <v>0</v>
      </c>
      <c r="BF128" s="0" t="n">
        <v>0</v>
      </c>
      <c r="BG128" s="0" t="n">
        <v>0</v>
      </c>
      <c r="BH128" s="0" t="n">
        <v>0</v>
      </c>
      <c r="BI128" s="0" t="n">
        <v>0</v>
      </c>
      <c r="BJ128" s="0" t="n">
        <v>0</v>
      </c>
      <c r="BK128" s="0" t="n">
        <v>0</v>
      </c>
      <c r="BL128" s="0" t="n">
        <v>0</v>
      </c>
      <c r="BM128" s="0" t="n">
        <v>0</v>
      </c>
      <c r="BN128" s="0" t="n">
        <v>0</v>
      </c>
      <c r="BO128" s="0" t="n">
        <v>0</v>
      </c>
      <c r="BP128" s="0" t="n">
        <v>0</v>
      </c>
      <c r="BQ128" s="0" t="n">
        <v>0</v>
      </c>
      <c r="BR128" s="0" t="n">
        <v>0</v>
      </c>
      <c r="BS128" s="0" t="n">
        <v>0</v>
      </c>
      <c r="BT128" s="0" t="n">
        <v>0</v>
      </c>
      <c r="BU128" s="0" t="n">
        <v>0</v>
      </c>
      <c r="BV128" s="0" t="n">
        <v>0</v>
      </c>
      <c r="BW128" s="0" t="n">
        <v>0</v>
      </c>
      <c r="BX128" s="0" t="n">
        <v>0</v>
      </c>
      <c r="BY128" s="0" t="n">
        <v>0</v>
      </c>
      <c r="BZ128" s="0" t="n">
        <v>0</v>
      </c>
      <c r="CA128" s="0" t="n">
        <v>0</v>
      </c>
      <c r="CB128" s="0" t="n">
        <v>0</v>
      </c>
      <c r="CC128" s="0" t="n">
        <v>0</v>
      </c>
      <c r="CD128" s="0" t="n">
        <v>0</v>
      </c>
      <c r="CE128" s="0" t="n">
        <v>0</v>
      </c>
      <c r="CF128" s="0" t="n">
        <v>0</v>
      </c>
      <c r="CG128" s="0" t="n">
        <v>0</v>
      </c>
      <c r="CH128" s="0" t="n">
        <v>0</v>
      </c>
      <c r="CI128" s="0" t="n">
        <v>0</v>
      </c>
      <c r="CJ128" s="0" t="n">
        <v>0</v>
      </c>
      <c r="CK128" s="0" t="n">
        <v>0</v>
      </c>
      <c r="CL128" s="0" t="n">
        <v>0</v>
      </c>
      <c r="CM128" s="0" t="n">
        <v>0</v>
      </c>
      <c r="CN128" s="0" t="n">
        <v>0</v>
      </c>
      <c r="CO128" s="0" t="n">
        <v>0</v>
      </c>
      <c r="CP128" s="0" t="n">
        <v>0</v>
      </c>
      <c r="CQ128" s="0" t="n">
        <v>0</v>
      </c>
      <c r="CR128" s="0" t="n">
        <v>0</v>
      </c>
      <c r="CS128" s="0" t="n">
        <v>0</v>
      </c>
      <c r="CT128" s="0" t="n">
        <v>0</v>
      </c>
      <c r="CU128" s="0" t="n">
        <v>0</v>
      </c>
      <c r="CV128" s="0" t="n">
        <v>0</v>
      </c>
      <c r="CW128" s="0" t="n">
        <v>0</v>
      </c>
      <c r="CX128" s="0" t="n">
        <v>0</v>
      </c>
      <c r="CY128" s="0" t="n">
        <v>0</v>
      </c>
      <c r="CZ128" s="0" t="n">
        <v>0</v>
      </c>
      <c r="DA128" s="0" t="n">
        <v>0</v>
      </c>
      <c r="DB128" s="0" t="n">
        <v>0</v>
      </c>
      <c r="DC128" s="0" t="n">
        <v>0</v>
      </c>
      <c r="DD128" s="0" t="n">
        <v>0</v>
      </c>
      <c r="DE128" s="0" t="n">
        <v>0</v>
      </c>
      <c r="DF128" s="0" t="n">
        <v>0</v>
      </c>
      <c r="DG128" s="0" t="n">
        <v>0</v>
      </c>
      <c r="DH128" s="0" t="n">
        <v>0</v>
      </c>
      <c r="DI128" s="0" t="n">
        <v>0</v>
      </c>
      <c r="DJ128" s="0" t="n">
        <v>0</v>
      </c>
      <c r="DK128" s="0" t="n">
        <v>0</v>
      </c>
      <c r="DL128" s="0" t="n">
        <v>0</v>
      </c>
      <c r="DM128" s="0" t="n">
        <v>0</v>
      </c>
      <c r="DN128" s="0" t="n">
        <v>0</v>
      </c>
      <c r="DO128" s="0" t="n">
        <v>0</v>
      </c>
      <c r="DP128" s="0" t="n">
        <v>0</v>
      </c>
      <c r="DQ128" s="0" t="n">
        <v>0</v>
      </c>
      <c r="DR128" s="0" t="n">
        <v>0</v>
      </c>
      <c r="DS128" s="0" t="n">
        <v>0</v>
      </c>
    </row>
    <row r="129" customFormat="false" ht="12.75" hidden="false" customHeight="false" outlineLevel="0" collapsed="false">
      <c r="A129" s="0" t="s">
        <v>27</v>
      </c>
      <c r="B129" s="0" t="s">
        <v>19</v>
      </c>
      <c r="C129" s="0" t="s">
        <v>14</v>
      </c>
      <c r="D129" s="0" t="n">
        <v>10487</v>
      </c>
      <c r="E129" s="0" t="n">
        <v>58646</v>
      </c>
      <c r="F129" s="0" t="s">
        <v>80</v>
      </c>
      <c r="G129" s="0" t="n">
        <v>26683</v>
      </c>
      <c r="H129" s="0" t="s">
        <v>15</v>
      </c>
      <c r="I129" s="0" t="s">
        <v>16</v>
      </c>
      <c r="J129" s="27" t="n">
        <v>36220</v>
      </c>
      <c r="K129" s="27" t="n">
        <v>37711</v>
      </c>
      <c r="L129" s="0" t="n">
        <v>8000</v>
      </c>
      <c r="M129" s="0" t="n">
        <v>0.3473</v>
      </c>
      <c r="N129" s="0" t="n">
        <v>0</v>
      </c>
      <c r="O129" s="0" t="n">
        <v>0</v>
      </c>
      <c r="P129" s="0" t="n">
        <v>0</v>
      </c>
      <c r="Q129" s="0" t="n">
        <v>0.3473</v>
      </c>
      <c r="R129" s="0" t="n">
        <v>86130.4</v>
      </c>
      <c r="S129" s="0" t="n">
        <v>8000</v>
      </c>
      <c r="T129" s="0" t="n">
        <v>0.3473</v>
      </c>
      <c r="U129" s="0" t="n">
        <v>77795.2</v>
      </c>
      <c r="V129" s="0" t="n">
        <v>8000</v>
      </c>
      <c r="W129" s="0" t="n">
        <v>0.3473</v>
      </c>
      <c r="X129" s="0" t="n">
        <v>86130.4</v>
      </c>
      <c r="Y129" s="0" t="n">
        <v>0</v>
      </c>
      <c r="Z129" s="0" t="n">
        <v>0</v>
      </c>
      <c r="AA129" s="0" t="n">
        <v>0</v>
      </c>
      <c r="AB129" s="0" t="n">
        <v>0</v>
      </c>
      <c r="AC129" s="0" t="n">
        <v>0</v>
      </c>
      <c r="AD129" s="0" t="n">
        <v>0</v>
      </c>
      <c r="AE129" s="0" t="n">
        <v>0</v>
      </c>
      <c r="AF129" s="0" t="n">
        <v>0</v>
      </c>
      <c r="AG129" s="0" t="n">
        <v>0</v>
      </c>
      <c r="AH129" s="0" t="n">
        <v>0</v>
      </c>
      <c r="AI129" s="0" t="n">
        <v>0</v>
      </c>
      <c r="AJ129" s="0" t="n">
        <v>0</v>
      </c>
      <c r="AK129" s="0" t="n">
        <v>0</v>
      </c>
      <c r="AL129" s="0" t="n">
        <v>0</v>
      </c>
      <c r="AM129" s="0" t="n">
        <v>0</v>
      </c>
      <c r="AN129" s="0" t="n">
        <v>0</v>
      </c>
      <c r="AO129" s="0" t="n">
        <v>0</v>
      </c>
      <c r="AP129" s="0" t="n">
        <v>0</v>
      </c>
      <c r="AQ129" s="0" t="n">
        <v>0</v>
      </c>
      <c r="AR129" s="0" t="n">
        <v>0</v>
      </c>
      <c r="AS129" s="0" t="n">
        <v>0</v>
      </c>
      <c r="AT129" s="0" t="n">
        <v>0</v>
      </c>
      <c r="AU129" s="0" t="n">
        <v>0</v>
      </c>
      <c r="AV129" s="0" t="n">
        <v>0</v>
      </c>
      <c r="AW129" s="0" t="n">
        <v>0</v>
      </c>
      <c r="AX129" s="0" t="n">
        <v>0</v>
      </c>
      <c r="AY129" s="0" t="n">
        <v>0</v>
      </c>
      <c r="AZ129" s="0" t="n">
        <v>0</v>
      </c>
      <c r="BA129" s="0" t="n">
        <v>0</v>
      </c>
      <c r="BB129" s="0" t="n">
        <v>0</v>
      </c>
      <c r="BC129" s="0" t="n">
        <v>0</v>
      </c>
      <c r="BD129" s="0" t="n">
        <v>0</v>
      </c>
      <c r="BE129" s="0" t="n">
        <v>0</v>
      </c>
      <c r="BF129" s="0" t="n">
        <v>0</v>
      </c>
      <c r="BG129" s="0" t="n">
        <v>0</v>
      </c>
      <c r="BH129" s="0" t="n">
        <v>0</v>
      </c>
      <c r="BI129" s="0" t="n">
        <v>0</v>
      </c>
      <c r="BJ129" s="0" t="n">
        <v>0</v>
      </c>
      <c r="BK129" s="0" t="n">
        <v>0</v>
      </c>
      <c r="BL129" s="0" t="n">
        <v>0</v>
      </c>
      <c r="BM129" s="0" t="n">
        <v>0</v>
      </c>
      <c r="BN129" s="0" t="n">
        <v>0</v>
      </c>
      <c r="BO129" s="0" t="n">
        <v>0</v>
      </c>
      <c r="BP129" s="0" t="n">
        <v>0</v>
      </c>
      <c r="BQ129" s="0" t="n">
        <v>0</v>
      </c>
      <c r="BR129" s="0" t="n">
        <v>0</v>
      </c>
      <c r="BS129" s="0" t="n">
        <v>0</v>
      </c>
      <c r="BT129" s="0" t="n">
        <v>0</v>
      </c>
      <c r="BU129" s="0" t="n">
        <v>0</v>
      </c>
      <c r="BV129" s="0" t="n">
        <v>0</v>
      </c>
      <c r="BW129" s="0" t="n">
        <v>0</v>
      </c>
      <c r="BX129" s="0" t="n">
        <v>0</v>
      </c>
      <c r="BY129" s="0" t="n">
        <v>0</v>
      </c>
      <c r="BZ129" s="0" t="n">
        <v>0</v>
      </c>
      <c r="CA129" s="0" t="n">
        <v>0</v>
      </c>
      <c r="CB129" s="0" t="n">
        <v>0</v>
      </c>
      <c r="CC129" s="0" t="n">
        <v>0</v>
      </c>
      <c r="CD129" s="0" t="n">
        <v>0</v>
      </c>
      <c r="CE129" s="0" t="n">
        <v>0</v>
      </c>
      <c r="CF129" s="0" t="n">
        <v>0</v>
      </c>
      <c r="CG129" s="0" t="n">
        <v>0</v>
      </c>
      <c r="CH129" s="0" t="n">
        <v>0</v>
      </c>
      <c r="CI129" s="0" t="n">
        <v>0</v>
      </c>
      <c r="CJ129" s="0" t="n">
        <v>0</v>
      </c>
      <c r="CK129" s="0" t="n">
        <v>0</v>
      </c>
      <c r="CL129" s="0" t="n">
        <v>0</v>
      </c>
      <c r="CM129" s="0" t="n">
        <v>0</v>
      </c>
      <c r="CN129" s="0" t="n">
        <v>0</v>
      </c>
      <c r="CO129" s="0" t="n">
        <v>0</v>
      </c>
      <c r="CP129" s="0" t="n">
        <v>0</v>
      </c>
      <c r="CQ129" s="0" t="n">
        <v>0</v>
      </c>
      <c r="CR129" s="0" t="n">
        <v>0</v>
      </c>
      <c r="CS129" s="0" t="n">
        <v>0</v>
      </c>
      <c r="CT129" s="0" t="n">
        <v>0</v>
      </c>
      <c r="CU129" s="0" t="n">
        <v>0</v>
      </c>
      <c r="CV129" s="0" t="n">
        <v>0</v>
      </c>
      <c r="CW129" s="0" t="n">
        <v>0</v>
      </c>
      <c r="CX129" s="0" t="n">
        <v>0</v>
      </c>
      <c r="CY129" s="0" t="n">
        <v>0</v>
      </c>
      <c r="CZ129" s="0" t="n">
        <v>0</v>
      </c>
      <c r="DA129" s="0" t="n">
        <v>0</v>
      </c>
      <c r="DB129" s="0" t="n">
        <v>0</v>
      </c>
      <c r="DC129" s="0" t="n">
        <v>0</v>
      </c>
      <c r="DD129" s="0" t="n">
        <v>0</v>
      </c>
      <c r="DE129" s="0" t="n">
        <v>0</v>
      </c>
      <c r="DF129" s="0" t="n">
        <v>0</v>
      </c>
      <c r="DG129" s="0" t="n">
        <v>0</v>
      </c>
      <c r="DH129" s="0" t="n">
        <v>0</v>
      </c>
      <c r="DI129" s="0" t="n">
        <v>0</v>
      </c>
      <c r="DJ129" s="0" t="n">
        <v>0</v>
      </c>
      <c r="DK129" s="0" t="n">
        <v>0</v>
      </c>
      <c r="DL129" s="0" t="n">
        <v>0</v>
      </c>
      <c r="DM129" s="0" t="n">
        <v>0</v>
      </c>
      <c r="DN129" s="0" t="n">
        <v>0</v>
      </c>
      <c r="DO129" s="0" t="n">
        <v>0</v>
      </c>
      <c r="DP129" s="0" t="n">
        <v>0</v>
      </c>
      <c r="DQ129" s="0" t="n">
        <v>0</v>
      </c>
      <c r="DR129" s="0" t="n">
        <v>0</v>
      </c>
      <c r="DS129" s="0" t="n">
        <v>0</v>
      </c>
    </row>
    <row r="130" customFormat="false" ht="12.75" hidden="false" customHeight="false" outlineLevel="0" collapsed="false">
      <c r="A130" s="0" t="s">
        <v>27</v>
      </c>
      <c r="B130" s="0" t="s">
        <v>19</v>
      </c>
      <c r="C130" s="0" t="s">
        <v>14</v>
      </c>
      <c r="D130" s="0" t="n">
        <v>10487</v>
      </c>
      <c r="E130" s="0" t="n">
        <v>58646</v>
      </c>
      <c r="F130" s="0" t="s">
        <v>56</v>
      </c>
      <c r="G130" s="0" t="n">
        <v>26758</v>
      </c>
      <c r="H130" s="0" t="s">
        <v>15</v>
      </c>
      <c r="I130" s="0" t="s">
        <v>16</v>
      </c>
      <c r="J130" s="27" t="n">
        <v>36647</v>
      </c>
      <c r="K130" s="27" t="n">
        <v>38472</v>
      </c>
      <c r="L130" s="0" t="n">
        <v>23000</v>
      </c>
      <c r="M130" s="0" t="n">
        <v>0.1112</v>
      </c>
      <c r="N130" s="0" t="n">
        <v>0</v>
      </c>
      <c r="O130" s="0" t="n">
        <v>0</v>
      </c>
      <c r="P130" s="0" t="n">
        <v>0</v>
      </c>
      <c r="Q130" s="0" t="n">
        <v>0.1112</v>
      </c>
      <c r="R130" s="0" t="n">
        <v>79285.6</v>
      </c>
      <c r="S130" s="0" t="n">
        <v>23000</v>
      </c>
      <c r="T130" s="0" t="n">
        <v>0.1112</v>
      </c>
      <c r="U130" s="0" t="n">
        <v>71612.8</v>
      </c>
      <c r="V130" s="0" t="n">
        <v>23000</v>
      </c>
      <c r="W130" s="0" t="n">
        <v>0.1112</v>
      </c>
      <c r="X130" s="0" t="n">
        <v>79285.6</v>
      </c>
      <c r="Y130" s="0" t="n">
        <v>23000</v>
      </c>
      <c r="Z130" s="0" t="n">
        <v>0.1112</v>
      </c>
      <c r="AA130" s="0" t="n">
        <v>76728</v>
      </c>
      <c r="AB130" s="0" t="n">
        <v>23000</v>
      </c>
      <c r="AC130" s="0" t="n">
        <v>0.1112</v>
      </c>
      <c r="AD130" s="0" t="n">
        <v>79285.6</v>
      </c>
      <c r="AE130" s="0" t="n">
        <v>23000</v>
      </c>
      <c r="AF130" s="0" t="n">
        <v>0.1112</v>
      </c>
      <c r="AG130" s="0" t="n">
        <v>76728</v>
      </c>
      <c r="AH130" s="0" t="n">
        <v>23000</v>
      </c>
      <c r="AI130" s="0" t="n">
        <v>0.1112</v>
      </c>
      <c r="AJ130" s="0" t="n">
        <v>79285.6</v>
      </c>
      <c r="AK130" s="0" t="n">
        <v>23000</v>
      </c>
      <c r="AL130" s="0" t="n">
        <v>0.1112</v>
      </c>
      <c r="AM130" s="0" t="n">
        <v>79285.6</v>
      </c>
      <c r="AN130" s="0" t="n">
        <v>23000</v>
      </c>
      <c r="AO130" s="0" t="n">
        <v>0.1112</v>
      </c>
      <c r="AP130" s="0" t="n">
        <v>76728</v>
      </c>
      <c r="AQ130" s="0" t="n">
        <v>23000</v>
      </c>
      <c r="AR130" s="0" t="n">
        <v>0.1112</v>
      </c>
      <c r="AS130" s="0" t="n">
        <v>79285.6</v>
      </c>
      <c r="AT130" s="0" t="n">
        <v>23000</v>
      </c>
      <c r="AU130" s="0" t="n">
        <v>0.1112</v>
      </c>
      <c r="AV130" s="0" t="n">
        <v>76728</v>
      </c>
      <c r="AW130" s="0" t="n">
        <v>23000</v>
      </c>
      <c r="AX130" s="0" t="n">
        <v>0.1112</v>
      </c>
      <c r="AY130" s="0" t="n">
        <v>79285.6</v>
      </c>
      <c r="AZ130" s="0" t="n">
        <v>0</v>
      </c>
      <c r="BA130" s="0" t="n">
        <v>0</v>
      </c>
      <c r="BB130" s="0" t="n">
        <v>0</v>
      </c>
      <c r="BC130" s="0" t="n">
        <v>0</v>
      </c>
      <c r="BD130" s="0" t="n">
        <v>0</v>
      </c>
      <c r="BE130" s="0" t="n">
        <v>0</v>
      </c>
      <c r="BF130" s="0" t="n">
        <v>0</v>
      </c>
      <c r="BG130" s="0" t="n">
        <v>0</v>
      </c>
      <c r="BH130" s="0" t="n">
        <v>0</v>
      </c>
      <c r="BI130" s="0" t="n">
        <v>0</v>
      </c>
      <c r="BJ130" s="0" t="n">
        <v>0</v>
      </c>
      <c r="BK130" s="0" t="n">
        <v>0</v>
      </c>
      <c r="BL130" s="0" t="n">
        <v>0</v>
      </c>
      <c r="BM130" s="0" t="n">
        <v>0</v>
      </c>
      <c r="BN130" s="0" t="n">
        <v>0</v>
      </c>
      <c r="BO130" s="0" t="n">
        <v>0</v>
      </c>
      <c r="BP130" s="0" t="n">
        <v>0</v>
      </c>
      <c r="BQ130" s="0" t="n">
        <v>0</v>
      </c>
      <c r="BR130" s="0" t="n">
        <v>0</v>
      </c>
      <c r="BS130" s="0" t="n">
        <v>0</v>
      </c>
      <c r="BT130" s="0" t="n">
        <v>0</v>
      </c>
      <c r="BU130" s="0" t="n">
        <v>0</v>
      </c>
      <c r="BV130" s="0" t="n">
        <v>0</v>
      </c>
      <c r="BW130" s="0" t="n">
        <v>0</v>
      </c>
      <c r="BX130" s="0" t="n">
        <v>0</v>
      </c>
      <c r="BY130" s="0" t="n">
        <v>0</v>
      </c>
      <c r="BZ130" s="0" t="n">
        <v>0</v>
      </c>
      <c r="CA130" s="0" t="n">
        <v>0</v>
      </c>
      <c r="CB130" s="0" t="n">
        <v>0</v>
      </c>
      <c r="CC130" s="0" t="n">
        <v>0</v>
      </c>
      <c r="CD130" s="0" t="n">
        <v>0</v>
      </c>
      <c r="CE130" s="0" t="n">
        <v>0</v>
      </c>
      <c r="CF130" s="0" t="n">
        <v>0</v>
      </c>
      <c r="CG130" s="0" t="n">
        <v>0</v>
      </c>
      <c r="CH130" s="0" t="n">
        <v>0</v>
      </c>
      <c r="CI130" s="0" t="n">
        <v>0</v>
      </c>
      <c r="CJ130" s="0" t="n">
        <v>0</v>
      </c>
      <c r="CK130" s="0" t="n">
        <v>0</v>
      </c>
      <c r="CL130" s="0" t="n">
        <v>0</v>
      </c>
      <c r="CM130" s="0" t="n">
        <v>0</v>
      </c>
      <c r="CN130" s="0" t="n">
        <v>0</v>
      </c>
      <c r="CO130" s="0" t="n">
        <v>0</v>
      </c>
      <c r="CP130" s="0" t="n">
        <v>0</v>
      </c>
      <c r="CQ130" s="0" t="n">
        <v>0</v>
      </c>
      <c r="CR130" s="0" t="n">
        <v>0</v>
      </c>
      <c r="CS130" s="0" t="n">
        <v>0</v>
      </c>
      <c r="CT130" s="0" t="n">
        <v>0</v>
      </c>
      <c r="CU130" s="0" t="n">
        <v>0</v>
      </c>
      <c r="CV130" s="0" t="n">
        <v>0</v>
      </c>
      <c r="CW130" s="0" t="n">
        <v>0</v>
      </c>
      <c r="CX130" s="0" t="n">
        <v>0</v>
      </c>
      <c r="CY130" s="0" t="n">
        <v>0</v>
      </c>
      <c r="CZ130" s="0" t="n">
        <v>0</v>
      </c>
      <c r="DA130" s="0" t="n">
        <v>0</v>
      </c>
      <c r="DB130" s="0" t="n">
        <v>0</v>
      </c>
      <c r="DC130" s="0" t="n">
        <v>0</v>
      </c>
      <c r="DD130" s="0" t="n">
        <v>0</v>
      </c>
      <c r="DE130" s="0" t="n">
        <v>0</v>
      </c>
      <c r="DF130" s="0" t="n">
        <v>0</v>
      </c>
      <c r="DG130" s="0" t="n">
        <v>0</v>
      </c>
      <c r="DH130" s="0" t="n">
        <v>0</v>
      </c>
      <c r="DI130" s="0" t="n">
        <v>0</v>
      </c>
      <c r="DJ130" s="0" t="n">
        <v>0</v>
      </c>
      <c r="DK130" s="0" t="n">
        <v>0</v>
      </c>
      <c r="DL130" s="0" t="n">
        <v>0</v>
      </c>
      <c r="DM130" s="0" t="n">
        <v>0</v>
      </c>
      <c r="DN130" s="0" t="n">
        <v>0</v>
      </c>
      <c r="DO130" s="0" t="n">
        <v>0</v>
      </c>
      <c r="DP130" s="0" t="n">
        <v>0</v>
      </c>
      <c r="DQ130" s="0" t="n">
        <v>0</v>
      </c>
      <c r="DR130" s="0" t="n">
        <v>0</v>
      </c>
      <c r="DS130" s="0" t="n">
        <v>0</v>
      </c>
    </row>
    <row r="131" customFormat="false" ht="12.75" hidden="false" customHeight="false" outlineLevel="0" collapsed="false">
      <c r="A131" s="0" t="s">
        <v>27</v>
      </c>
      <c r="B131" s="0" t="s">
        <v>19</v>
      </c>
      <c r="C131" s="0" t="s">
        <v>14</v>
      </c>
      <c r="D131" s="0" t="n">
        <v>10487</v>
      </c>
      <c r="E131" s="0" t="n">
        <v>58649</v>
      </c>
      <c r="F131" s="0" t="s">
        <v>56</v>
      </c>
      <c r="G131" s="0" t="n">
        <v>26758</v>
      </c>
      <c r="H131" s="0" t="s">
        <v>15</v>
      </c>
      <c r="I131" s="0" t="s">
        <v>16</v>
      </c>
      <c r="J131" s="27" t="n">
        <v>36647</v>
      </c>
      <c r="K131" s="27" t="n">
        <v>38472</v>
      </c>
      <c r="L131" s="0" t="n">
        <v>17000</v>
      </c>
      <c r="M131" s="0" t="n">
        <v>0.1112</v>
      </c>
      <c r="N131" s="0" t="n">
        <v>0</v>
      </c>
      <c r="O131" s="0" t="n">
        <v>0</v>
      </c>
      <c r="P131" s="0" t="n">
        <v>0</v>
      </c>
      <c r="Q131" s="0" t="n">
        <v>0.1112</v>
      </c>
      <c r="R131" s="0" t="n">
        <v>58602.4</v>
      </c>
      <c r="S131" s="0" t="n">
        <v>17000</v>
      </c>
      <c r="T131" s="0" t="n">
        <v>0.1112</v>
      </c>
      <c r="U131" s="0" t="n">
        <v>52931.2</v>
      </c>
      <c r="V131" s="0" t="n">
        <v>17000</v>
      </c>
      <c r="W131" s="0" t="n">
        <v>0.1112</v>
      </c>
      <c r="X131" s="0" t="n">
        <v>58602.4</v>
      </c>
      <c r="Y131" s="0" t="n">
        <v>17000</v>
      </c>
      <c r="Z131" s="0" t="n">
        <v>0.1112</v>
      </c>
      <c r="AA131" s="0" t="n">
        <v>56712</v>
      </c>
      <c r="AB131" s="0" t="n">
        <v>17000</v>
      </c>
      <c r="AC131" s="0" t="n">
        <v>0.1112</v>
      </c>
      <c r="AD131" s="0" t="n">
        <v>58602.4</v>
      </c>
      <c r="AE131" s="0" t="n">
        <v>17000</v>
      </c>
      <c r="AF131" s="0" t="n">
        <v>0.1112</v>
      </c>
      <c r="AG131" s="0" t="n">
        <v>56712</v>
      </c>
      <c r="AH131" s="0" t="n">
        <v>17000</v>
      </c>
      <c r="AI131" s="0" t="n">
        <v>0.1112</v>
      </c>
      <c r="AJ131" s="0" t="n">
        <v>58602.4</v>
      </c>
      <c r="AK131" s="0" t="n">
        <v>17000</v>
      </c>
      <c r="AL131" s="0" t="n">
        <v>0.1112</v>
      </c>
      <c r="AM131" s="0" t="n">
        <v>58602.4</v>
      </c>
      <c r="AN131" s="0" t="n">
        <v>17000</v>
      </c>
      <c r="AO131" s="0" t="n">
        <v>0.1112</v>
      </c>
      <c r="AP131" s="0" t="n">
        <v>56712</v>
      </c>
      <c r="AQ131" s="0" t="n">
        <v>17000</v>
      </c>
      <c r="AR131" s="0" t="n">
        <v>0.1112</v>
      </c>
      <c r="AS131" s="0" t="n">
        <v>58602.4</v>
      </c>
      <c r="AT131" s="0" t="n">
        <v>17000</v>
      </c>
      <c r="AU131" s="0" t="n">
        <v>0.1112</v>
      </c>
      <c r="AV131" s="0" t="n">
        <v>56712</v>
      </c>
      <c r="AW131" s="0" t="n">
        <v>17000</v>
      </c>
      <c r="AX131" s="0" t="n">
        <v>0.1112</v>
      </c>
      <c r="AY131" s="0" t="n">
        <v>58602.4</v>
      </c>
      <c r="AZ131" s="0" t="n">
        <v>0</v>
      </c>
      <c r="BA131" s="0" t="n">
        <v>0</v>
      </c>
      <c r="BB131" s="0" t="n">
        <v>0</v>
      </c>
      <c r="BC131" s="0" t="n">
        <v>0</v>
      </c>
      <c r="BD131" s="0" t="n">
        <v>0</v>
      </c>
      <c r="BE131" s="0" t="n">
        <v>0</v>
      </c>
      <c r="BF131" s="0" t="n">
        <v>0</v>
      </c>
      <c r="BG131" s="0" t="n">
        <v>0</v>
      </c>
      <c r="BH131" s="0" t="n">
        <v>0</v>
      </c>
      <c r="BI131" s="0" t="n">
        <v>0</v>
      </c>
      <c r="BJ131" s="0" t="n">
        <v>0</v>
      </c>
      <c r="BK131" s="0" t="n">
        <v>0</v>
      </c>
      <c r="BL131" s="0" t="n">
        <v>0</v>
      </c>
      <c r="BM131" s="0" t="n">
        <v>0</v>
      </c>
      <c r="BN131" s="0" t="n">
        <v>0</v>
      </c>
      <c r="BO131" s="0" t="n">
        <v>0</v>
      </c>
      <c r="BP131" s="0" t="n">
        <v>0</v>
      </c>
      <c r="BQ131" s="0" t="n">
        <v>0</v>
      </c>
      <c r="BR131" s="0" t="n">
        <v>0</v>
      </c>
      <c r="BS131" s="0" t="n">
        <v>0</v>
      </c>
      <c r="BT131" s="0" t="n">
        <v>0</v>
      </c>
      <c r="BU131" s="0" t="n">
        <v>0</v>
      </c>
      <c r="BV131" s="0" t="n">
        <v>0</v>
      </c>
      <c r="BW131" s="0" t="n">
        <v>0</v>
      </c>
      <c r="BX131" s="0" t="n">
        <v>0</v>
      </c>
      <c r="BY131" s="0" t="n">
        <v>0</v>
      </c>
      <c r="BZ131" s="0" t="n">
        <v>0</v>
      </c>
      <c r="CA131" s="0" t="n">
        <v>0</v>
      </c>
      <c r="CB131" s="0" t="n">
        <v>0</v>
      </c>
      <c r="CC131" s="0" t="n">
        <v>0</v>
      </c>
      <c r="CD131" s="0" t="n">
        <v>0</v>
      </c>
      <c r="CE131" s="0" t="n">
        <v>0</v>
      </c>
      <c r="CF131" s="0" t="n">
        <v>0</v>
      </c>
      <c r="CG131" s="0" t="n">
        <v>0</v>
      </c>
      <c r="CH131" s="0" t="n">
        <v>0</v>
      </c>
      <c r="CI131" s="0" t="n">
        <v>0</v>
      </c>
      <c r="CJ131" s="0" t="n">
        <v>0</v>
      </c>
      <c r="CK131" s="0" t="n">
        <v>0</v>
      </c>
      <c r="CL131" s="0" t="n">
        <v>0</v>
      </c>
      <c r="CM131" s="0" t="n">
        <v>0</v>
      </c>
      <c r="CN131" s="0" t="n">
        <v>0</v>
      </c>
      <c r="CO131" s="0" t="n">
        <v>0</v>
      </c>
      <c r="CP131" s="0" t="n">
        <v>0</v>
      </c>
      <c r="CQ131" s="0" t="n">
        <v>0</v>
      </c>
      <c r="CR131" s="0" t="n">
        <v>0</v>
      </c>
      <c r="CS131" s="0" t="n">
        <v>0</v>
      </c>
      <c r="CT131" s="0" t="n">
        <v>0</v>
      </c>
      <c r="CU131" s="0" t="n">
        <v>0</v>
      </c>
      <c r="CV131" s="0" t="n">
        <v>0</v>
      </c>
      <c r="CW131" s="0" t="n">
        <v>0</v>
      </c>
      <c r="CX131" s="0" t="n">
        <v>0</v>
      </c>
      <c r="CY131" s="0" t="n">
        <v>0</v>
      </c>
      <c r="CZ131" s="0" t="n">
        <v>0</v>
      </c>
      <c r="DA131" s="0" t="n">
        <v>0</v>
      </c>
      <c r="DB131" s="0" t="n">
        <v>0</v>
      </c>
      <c r="DC131" s="0" t="n">
        <v>0</v>
      </c>
      <c r="DD131" s="0" t="n">
        <v>0</v>
      </c>
      <c r="DE131" s="0" t="n">
        <v>0</v>
      </c>
      <c r="DF131" s="0" t="n">
        <v>0</v>
      </c>
      <c r="DG131" s="0" t="n">
        <v>0</v>
      </c>
      <c r="DH131" s="0" t="n">
        <v>0</v>
      </c>
      <c r="DI131" s="0" t="n">
        <v>0</v>
      </c>
      <c r="DJ131" s="0" t="n">
        <v>0</v>
      </c>
      <c r="DK131" s="0" t="n">
        <v>0</v>
      </c>
      <c r="DL131" s="0" t="n">
        <v>0</v>
      </c>
      <c r="DM131" s="0" t="n">
        <v>0</v>
      </c>
      <c r="DN131" s="0" t="n">
        <v>0</v>
      </c>
      <c r="DO131" s="0" t="n">
        <v>0</v>
      </c>
      <c r="DP131" s="0" t="n">
        <v>0</v>
      </c>
      <c r="DQ131" s="0" t="n">
        <v>0</v>
      </c>
      <c r="DR131" s="0" t="n">
        <v>0</v>
      </c>
      <c r="DS131" s="0" t="n">
        <v>0</v>
      </c>
    </row>
    <row r="132" customFormat="false" ht="12.75" hidden="false" customHeight="false" outlineLevel="0" collapsed="false">
      <c r="A132" s="0" t="s">
        <v>27</v>
      </c>
      <c r="B132" s="0" t="s">
        <v>19</v>
      </c>
      <c r="C132" s="0" t="s">
        <v>14</v>
      </c>
      <c r="D132" s="0" t="n">
        <v>10487</v>
      </c>
      <c r="E132" s="0" t="n">
        <v>58649</v>
      </c>
      <c r="F132" s="0" t="s">
        <v>81</v>
      </c>
      <c r="G132" s="0" t="n">
        <v>26819</v>
      </c>
      <c r="H132" s="0" t="s">
        <v>15</v>
      </c>
      <c r="I132" s="0" t="s">
        <v>16</v>
      </c>
      <c r="J132" s="27" t="n">
        <v>36647</v>
      </c>
      <c r="K132" s="27" t="n">
        <v>38472</v>
      </c>
      <c r="L132" s="0" t="n">
        <v>10000</v>
      </c>
      <c r="M132" s="0" t="n">
        <v>0.12</v>
      </c>
      <c r="N132" s="0" t="n">
        <v>0</v>
      </c>
      <c r="O132" s="0" t="n">
        <v>0</v>
      </c>
      <c r="P132" s="0" t="n">
        <v>0</v>
      </c>
      <c r="Q132" s="0" t="n">
        <v>0.12</v>
      </c>
      <c r="R132" s="0" t="n">
        <v>37200</v>
      </c>
      <c r="S132" s="0" t="n">
        <v>10000</v>
      </c>
      <c r="T132" s="0" t="n">
        <v>0.12</v>
      </c>
      <c r="U132" s="0" t="n">
        <v>33600</v>
      </c>
      <c r="V132" s="0" t="n">
        <v>10000</v>
      </c>
      <c r="W132" s="0" t="n">
        <v>0.12</v>
      </c>
      <c r="X132" s="0" t="n">
        <v>37200</v>
      </c>
      <c r="Y132" s="0" t="n">
        <v>10000</v>
      </c>
      <c r="Z132" s="0" t="n">
        <v>0.12</v>
      </c>
      <c r="AA132" s="0" t="n">
        <v>36000</v>
      </c>
      <c r="AB132" s="0" t="n">
        <v>10000</v>
      </c>
      <c r="AC132" s="0" t="n">
        <v>0.12</v>
      </c>
      <c r="AD132" s="0" t="n">
        <v>37200</v>
      </c>
      <c r="AE132" s="0" t="n">
        <v>10000</v>
      </c>
      <c r="AF132" s="0" t="n">
        <v>0.12</v>
      </c>
      <c r="AG132" s="0" t="n">
        <v>36000</v>
      </c>
      <c r="AH132" s="0" t="n">
        <v>10000</v>
      </c>
      <c r="AI132" s="0" t="n">
        <v>0.12</v>
      </c>
      <c r="AJ132" s="0" t="n">
        <v>37200</v>
      </c>
      <c r="AK132" s="0" t="n">
        <v>10000</v>
      </c>
      <c r="AL132" s="0" t="n">
        <v>0.12</v>
      </c>
      <c r="AM132" s="0" t="n">
        <v>37200</v>
      </c>
      <c r="AN132" s="0" t="n">
        <v>10000</v>
      </c>
      <c r="AO132" s="0" t="n">
        <v>0.12</v>
      </c>
      <c r="AP132" s="0" t="n">
        <v>36000</v>
      </c>
      <c r="AQ132" s="0" t="n">
        <v>10000</v>
      </c>
      <c r="AR132" s="0" t="n">
        <v>0.12</v>
      </c>
      <c r="AS132" s="0" t="n">
        <v>37200</v>
      </c>
      <c r="AT132" s="0" t="n">
        <v>10000</v>
      </c>
      <c r="AU132" s="0" t="n">
        <v>0.12</v>
      </c>
      <c r="AV132" s="0" t="n">
        <v>36000</v>
      </c>
      <c r="AW132" s="0" t="n">
        <v>10000</v>
      </c>
      <c r="AX132" s="0" t="n">
        <v>0.12</v>
      </c>
      <c r="AY132" s="0" t="n">
        <v>37200</v>
      </c>
      <c r="AZ132" s="0" t="n">
        <v>0</v>
      </c>
      <c r="BA132" s="0" t="n">
        <v>0</v>
      </c>
      <c r="BB132" s="0" t="n">
        <v>0</v>
      </c>
      <c r="BC132" s="0" t="n">
        <v>0</v>
      </c>
      <c r="BD132" s="0" t="n">
        <v>0</v>
      </c>
      <c r="BE132" s="0" t="n">
        <v>0</v>
      </c>
      <c r="BF132" s="0" t="n">
        <v>0</v>
      </c>
      <c r="BG132" s="0" t="n">
        <v>0</v>
      </c>
      <c r="BH132" s="0" t="n">
        <v>0</v>
      </c>
      <c r="BI132" s="0" t="n">
        <v>0</v>
      </c>
      <c r="BJ132" s="0" t="n">
        <v>0</v>
      </c>
      <c r="BK132" s="0" t="n">
        <v>0</v>
      </c>
      <c r="BL132" s="0" t="n">
        <v>0</v>
      </c>
      <c r="BM132" s="0" t="n">
        <v>0</v>
      </c>
      <c r="BN132" s="0" t="n">
        <v>0</v>
      </c>
      <c r="BO132" s="0" t="n">
        <v>0</v>
      </c>
      <c r="BP132" s="0" t="n">
        <v>0</v>
      </c>
      <c r="BQ132" s="0" t="n">
        <v>0</v>
      </c>
      <c r="BR132" s="0" t="n">
        <v>0</v>
      </c>
      <c r="BS132" s="0" t="n">
        <v>0</v>
      </c>
      <c r="BT132" s="0" t="n">
        <v>0</v>
      </c>
      <c r="BU132" s="0" t="n">
        <v>0</v>
      </c>
      <c r="BV132" s="0" t="n">
        <v>0</v>
      </c>
      <c r="BW132" s="0" t="n">
        <v>0</v>
      </c>
      <c r="BX132" s="0" t="n">
        <v>0</v>
      </c>
      <c r="BY132" s="0" t="n">
        <v>0</v>
      </c>
      <c r="BZ132" s="0" t="n">
        <v>0</v>
      </c>
      <c r="CA132" s="0" t="n">
        <v>0</v>
      </c>
      <c r="CB132" s="0" t="n">
        <v>0</v>
      </c>
      <c r="CC132" s="0" t="n">
        <v>0</v>
      </c>
      <c r="CD132" s="0" t="n">
        <v>0</v>
      </c>
      <c r="CE132" s="0" t="n">
        <v>0</v>
      </c>
      <c r="CF132" s="0" t="n">
        <v>0</v>
      </c>
      <c r="CG132" s="0" t="n">
        <v>0</v>
      </c>
      <c r="CH132" s="0" t="n">
        <v>0</v>
      </c>
      <c r="CI132" s="0" t="n">
        <v>0</v>
      </c>
      <c r="CJ132" s="0" t="n">
        <v>0</v>
      </c>
      <c r="CK132" s="0" t="n">
        <v>0</v>
      </c>
      <c r="CL132" s="0" t="n">
        <v>0</v>
      </c>
      <c r="CM132" s="0" t="n">
        <v>0</v>
      </c>
      <c r="CN132" s="0" t="n">
        <v>0</v>
      </c>
      <c r="CO132" s="0" t="n">
        <v>0</v>
      </c>
      <c r="CP132" s="0" t="n">
        <v>0</v>
      </c>
      <c r="CQ132" s="0" t="n">
        <v>0</v>
      </c>
      <c r="CR132" s="0" t="n">
        <v>0</v>
      </c>
      <c r="CS132" s="0" t="n">
        <v>0</v>
      </c>
      <c r="CT132" s="0" t="n">
        <v>0</v>
      </c>
      <c r="CU132" s="0" t="n">
        <v>0</v>
      </c>
      <c r="CV132" s="0" t="n">
        <v>0</v>
      </c>
      <c r="CW132" s="0" t="n">
        <v>0</v>
      </c>
      <c r="CX132" s="0" t="n">
        <v>0</v>
      </c>
      <c r="CY132" s="0" t="n">
        <v>0</v>
      </c>
      <c r="CZ132" s="0" t="n">
        <v>0</v>
      </c>
      <c r="DA132" s="0" t="n">
        <v>0</v>
      </c>
      <c r="DB132" s="0" t="n">
        <v>0</v>
      </c>
      <c r="DC132" s="0" t="n">
        <v>0</v>
      </c>
      <c r="DD132" s="0" t="n">
        <v>0</v>
      </c>
      <c r="DE132" s="0" t="n">
        <v>0</v>
      </c>
      <c r="DF132" s="0" t="n">
        <v>0</v>
      </c>
      <c r="DG132" s="0" t="n">
        <v>0</v>
      </c>
      <c r="DH132" s="0" t="n">
        <v>0</v>
      </c>
      <c r="DI132" s="0" t="n">
        <v>0</v>
      </c>
      <c r="DJ132" s="0" t="n">
        <v>0</v>
      </c>
      <c r="DK132" s="0" t="n">
        <v>0</v>
      </c>
      <c r="DL132" s="0" t="n">
        <v>0</v>
      </c>
      <c r="DM132" s="0" t="n">
        <v>0</v>
      </c>
      <c r="DN132" s="0" t="n">
        <v>0</v>
      </c>
      <c r="DO132" s="0" t="n">
        <v>0</v>
      </c>
      <c r="DP132" s="0" t="n">
        <v>0</v>
      </c>
      <c r="DQ132" s="0" t="n">
        <v>0</v>
      </c>
      <c r="DR132" s="0" t="n">
        <v>0</v>
      </c>
      <c r="DS132" s="0" t="n">
        <v>0</v>
      </c>
    </row>
    <row r="133" customFormat="false" ht="12.75" hidden="false" customHeight="false" outlineLevel="0" collapsed="false">
      <c r="A133" s="0" t="s">
        <v>27</v>
      </c>
      <c r="B133" s="0" t="s">
        <v>19</v>
      </c>
      <c r="C133" s="0" t="s">
        <v>14</v>
      </c>
      <c r="D133" s="0" t="n">
        <v>78003</v>
      </c>
      <c r="E133" s="0" t="n">
        <v>58646</v>
      </c>
      <c r="F133" s="0" t="s">
        <v>82</v>
      </c>
      <c r="G133" s="0" t="n">
        <v>27252</v>
      </c>
      <c r="H133" s="0" t="s">
        <v>15</v>
      </c>
      <c r="I133" s="0" t="s">
        <v>16</v>
      </c>
      <c r="J133" s="27" t="n">
        <v>36831</v>
      </c>
      <c r="K133" s="27" t="n">
        <v>40482</v>
      </c>
      <c r="L133" s="0" t="n">
        <v>14000</v>
      </c>
      <c r="M133" s="0" t="n">
        <v>0.155</v>
      </c>
      <c r="N133" s="0" t="n">
        <v>0</v>
      </c>
      <c r="O133" s="0" t="n">
        <v>0</v>
      </c>
      <c r="P133" s="0" t="n">
        <v>0</v>
      </c>
      <c r="Q133" s="0" t="n">
        <v>0.155</v>
      </c>
      <c r="R133" s="0" t="n">
        <v>67270</v>
      </c>
      <c r="S133" s="0" t="n">
        <v>14000</v>
      </c>
      <c r="T133" s="0" t="n">
        <v>0.155</v>
      </c>
      <c r="U133" s="0" t="n">
        <v>60760</v>
      </c>
      <c r="V133" s="0" t="n">
        <v>14000</v>
      </c>
      <c r="W133" s="0" t="n">
        <v>0.155</v>
      </c>
      <c r="X133" s="0" t="n">
        <v>67270</v>
      </c>
      <c r="Y133" s="0" t="n">
        <v>0</v>
      </c>
      <c r="Z133" s="0" t="n">
        <v>0</v>
      </c>
      <c r="AA133" s="0" t="n">
        <v>0</v>
      </c>
      <c r="AB133" s="0" t="n">
        <v>0</v>
      </c>
      <c r="AC133" s="0" t="n">
        <v>0</v>
      </c>
      <c r="AD133" s="0" t="n">
        <v>0</v>
      </c>
      <c r="AE133" s="0" t="n">
        <v>0</v>
      </c>
      <c r="AF133" s="0" t="n">
        <v>0</v>
      </c>
      <c r="AG133" s="0" t="n">
        <v>0</v>
      </c>
      <c r="AH133" s="0" t="n">
        <v>0</v>
      </c>
      <c r="AI133" s="0" t="n">
        <v>0</v>
      </c>
      <c r="AJ133" s="0" t="n">
        <v>0</v>
      </c>
      <c r="AK133" s="0" t="n">
        <v>0</v>
      </c>
      <c r="AL133" s="0" t="n">
        <v>0</v>
      </c>
      <c r="AM133" s="0" t="n">
        <v>0</v>
      </c>
      <c r="AN133" s="0" t="n">
        <v>0</v>
      </c>
      <c r="AO133" s="0" t="n">
        <v>0</v>
      </c>
      <c r="AP133" s="0" t="n">
        <v>0</v>
      </c>
      <c r="AQ133" s="0" t="n">
        <v>0</v>
      </c>
      <c r="AR133" s="0" t="n">
        <v>0</v>
      </c>
      <c r="AS133" s="0" t="n">
        <v>0</v>
      </c>
      <c r="AT133" s="0" t="n">
        <v>0</v>
      </c>
      <c r="AU133" s="0" t="n">
        <v>0</v>
      </c>
      <c r="AV133" s="0" t="n">
        <v>0</v>
      </c>
      <c r="AW133" s="0" t="n">
        <v>0</v>
      </c>
      <c r="AX133" s="0" t="n">
        <v>0</v>
      </c>
      <c r="AY133" s="0" t="n">
        <v>0</v>
      </c>
      <c r="AZ133" s="0" t="n">
        <v>0</v>
      </c>
      <c r="BA133" s="0" t="n">
        <v>0</v>
      </c>
      <c r="BB133" s="0" t="n">
        <v>0</v>
      </c>
      <c r="BC133" s="0" t="n">
        <v>0</v>
      </c>
      <c r="BD133" s="0" t="n">
        <v>0</v>
      </c>
      <c r="BE133" s="0" t="n">
        <v>0</v>
      </c>
      <c r="BF133" s="0" t="n">
        <v>0</v>
      </c>
      <c r="BG133" s="0" t="n">
        <v>0</v>
      </c>
      <c r="BH133" s="0" t="n">
        <v>0</v>
      </c>
      <c r="BI133" s="0" t="n">
        <v>0</v>
      </c>
      <c r="BJ133" s="0" t="n">
        <v>0</v>
      </c>
      <c r="BK133" s="0" t="n">
        <v>0</v>
      </c>
      <c r="BL133" s="0" t="n">
        <v>0</v>
      </c>
      <c r="BM133" s="0" t="n">
        <v>0</v>
      </c>
      <c r="BN133" s="0" t="n">
        <v>0</v>
      </c>
      <c r="BO133" s="0" t="n">
        <v>0</v>
      </c>
      <c r="BP133" s="0" t="n">
        <v>0</v>
      </c>
      <c r="BQ133" s="0" t="n">
        <v>0</v>
      </c>
      <c r="BR133" s="0" t="n">
        <v>0</v>
      </c>
      <c r="BS133" s="0" t="n">
        <v>0</v>
      </c>
      <c r="BT133" s="0" t="n">
        <v>0</v>
      </c>
      <c r="BU133" s="0" t="n">
        <v>0</v>
      </c>
      <c r="BV133" s="0" t="n">
        <v>0</v>
      </c>
      <c r="BW133" s="0" t="n">
        <v>0</v>
      </c>
      <c r="BX133" s="0" t="n">
        <v>0</v>
      </c>
      <c r="BY133" s="0" t="n">
        <v>0</v>
      </c>
      <c r="BZ133" s="0" t="n">
        <v>0</v>
      </c>
      <c r="CA133" s="0" t="n">
        <v>0</v>
      </c>
      <c r="CB133" s="0" t="n">
        <v>0</v>
      </c>
      <c r="CC133" s="0" t="n">
        <v>0</v>
      </c>
      <c r="CD133" s="0" t="n">
        <v>0</v>
      </c>
      <c r="CE133" s="0" t="n">
        <v>0</v>
      </c>
      <c r="CF133" s="0" t="n">
        <v>0</v>
      </c>
      <c r="CG133" s="0" t="n">
        <v>0</v>
      </c>
      <c r="CH133" s="0" t="n">
        <v>0</v>
      </c>
      <c r="CI133" s="0" t="n">
        <v>0</v>
      </c>
      <c r="CJ133" s="0" t="n">
        <v>0</v>
      </c>
      <c r="CK133" s="0" t="n">
        <v>0</v>
      </c>
      <c r="CL133" s="0" t="n">
        <v>0</v>
      </c>
      <c r="CM133" s="0" t="n">
        <v>0</v>
      </c>
      <c r="CN133" s="0" t="n">
        <v>0</v>
      </c>
      <c r="CO133" s="0" t="n">
        <v>0</v>
      </c>
      <c r="CP133" s="0" t="n">
        <v>0</v>
      </c>
      <c r="CQ133" s="0" t="n">
        <v>0</v>
      </c>
      <c r="CR133" s="0" t="n">
        <v>0</v>
      </c>
      <c r="CS133" s="0" t="n">
        <v>0</v>
      </c>
      <c r="CT133" s="0" t="n">
        <v>0</v>
      </c>
      <c r="CU133" s="0" t="n">
        <v>0</v>
      </c>
      <c r="CV133" s="0" t="n">
        <v>0</v>
      </c>
      <c r="CW133" s="0" t="n">
        <v>0</v>
      </c>
      <c r="CX133" s="0" t="n">
        <v>0</v>
      </c>
      <c r="CY133" s="0" t="n">
        <v>0</v>
      </c>
      <c r="CZ133" s="0" t="n">
        <v>0</v>
      </c>
      <c r="DA133" s="0" t="n">
        <v>0</v>
      </c>
      <c r="DB133" s="0" t="n">
        <v>0</v>
      </c>
      <c r="DC133" s="0" t="n">
        <v>0</v>
      </c>
      <c r="DD133" s="0" t="n">
        <v>0</v>
      </c>
      <c r="DE133" s="0" t="n">
        <v>0</v>
      </c>
      <c r="DF133" s="0" t="n">
        <v>0</v>
      </c>
      <c r="DG133" s="0" t="n">
        <v>0</v>
      </c>
      <c r="DH133" s="0" t="n">
        <v>0</v>
      </c>
      <c r="DI133" s="0" t="n">
        <v>0</v>
      </c>
      <c r="DJ133" s="0" t="n">
        <v>0</v>
      </c>
      <c r="DK133" s="0" t="n">
        <v>0</v>
      </c>
      <c r="DL133" s="0" t="n">
        <v>0</v>
      </c>
      <c r="DM133" s="0" t="n">
        <v>0</v>
      </c>
      <c r="DN133" s="0" t="n">
        <v>0</v>
      </c>
      <c r="DO133" s="0" t="n">
        <v>0</v>
      </c>
      <c r="DP133" s="0" t="n">
        <v>0</v>
      </c>
      <c r="DQ133" s="0" t="n">
        <v>0</v>
      </c>
      <c r="DR133" s="0" t="n">
        <v>0</v>
      </c>
      <c r="DS133" s="0" t="n">
        <v>0</v>
      </c>
    </row>
    <row r="134" customFormat="false" ht="12.75" hidden="false" customHeight="false" outlineLevel="0" collapsed="false">
      <c r="A134" s="0" t="s">
        <v>27</v>
      </c>
      <c r="B134" s="0" t="s">
        <v>19</v>
      </c>
      <c r="C134" s="0" t="s">
        <v>14</v>
      </c>
      <c r="D134" s="0" t="n">
        <v>78003</v>
      </c>
      <c r="E134" s="0" t="n">
        <v>58646</v>
      </c>
      <c r="F134" s="0" t="s">
        <v>82</v>
      </c>
      <c r="G134" s="0" t="n">
        <v>27252</v>
      </c>
      <c r="H134" s="0" t="s">
        <v>15</v>
      </c>
      <c r="I134" s="0" t="s">
        <v>16</v>
      </c>
      <c r="J134" s="27" t="n">
        <v>36831</v>
      </c>
      <c r="K134" s="27" t="n">
        <v>40482</v>
      </c>
      <c r="L134" s="0" t="n">
        <v>0</v>
      </c>
      <c r="Q134" s="0" t="n">
        <v>0</v>
      </c>
      <c r="R134" s="0" t="n">
        <v>0</v>
      </c>
      <c r="S134" s="0" t="n">
        <v>0</v>
      </c>
      <c r="T134" s="0" t="n">
        <v>0</v>
      </c>
      <c r="U134" s="0" t="n">
        <v>0</v>
      </c>
      <c r="V134" s="0" t="n">
        <v>0</v>
      </c>
      <c r="W134" s="0" t="n">
        <v>0</v>
      </c>
      <c r="X134" s="0" t="n">
        <v>0</v>
      </c>
      <c r="Y134" s="0" t="n">
        <v>0</v>
      </c>
      <c r="Z134" s="0" t="n">
        <v>0</v>
      </c>
      <c r="AA134" s="0" t="n">
        <v>0</v>
      </c>
      <c r="AB134" s="0" t="n">
        <v>0</v>
      </c>
      <c r="AC134" s="0" t="n">
        <v>0</v>
      </c>
      <c r="AD134" s="0" t="n">
        <v>0</v>
      </c>
      <c r="AE134" s="0" t="n">
        <v>0</v>
      </c>
      <c r="AF134" s="0" t="n">
        <v>0</v>
      </c>
      <c r="AG134" s="0" t="n">
        <v>0</v>
      </c>
      <c r="AH134" s="0" t="n">
        <v>0</v>
      </c>
      <c r="AI134" s="0" t="n">
        <v>0</v>
      </c>
      <c r="AJ134" s="0" t="n">
        <v>0</v>
      </c>
      <c r="AK134" s="0" t="n">
        <v>0</v>
      </c>
      <c r="AL134" s="0" t="n">
        <v>0</v>
      </c>
      <c r="AM134" s="0" t="n">
        <v>0</v>
      </c>
      <c r="AN134" s="0" t="n">
        <v>0</v>
      </c>
      <c r="AO134" s="0" t="n">
        <v>0</v>
      </c>
      <c r="AP134" s="0" t="n">
        <v>0</v>
      </c>
      <c r="AQ134" s="0" t="n">
        <v>0</v>
      </c>
      <c r="AR134" s="0" t="n">
        <v>0</v>
      </c>
      <c r="AS134" s="0" t="n">
        <v>0</v>
      </c>
      <c r="AT134" s="0" t="n">
        <v>14000</v>
      </c>
      <c r="AU134" s="0" t="n">
        <v>0.16</v>
      </c>
      <c r="AV134" s="0" t="n">
        <v>67200</v>
      </c>
      <c r="AW134" s="0" t="n">
        <v>14000</v>
      </c>
      <c r="AX134" s="0" t="n">
        <v>0.16</v>
      </c>
      <c r="AY134" s="0" t="n">
        <v>69440</v>
      </c>
      <c r="AZ134" s="0" t="n">
        <v>0</v>
      </c>
      <c r="BA134" s="0" t="n">
        <v>0</v>
      </c>
      <c r="BB134" s="0" t="n">
        <v>0</v>
      </c>
      <c r="BC134" s="0" t="n">
        <v>0</v>
      </c>
      <c r="BD134" s="0" t="n">
        <v>0</v>
      </c>
      <c r="BE134" s="0" t="n">
        <v>0</v>
      </c>
      <c r="BF134" s="0" t="n">
        <v>0</v>
      </c>
      <c r="BG134" s="0" t="n">
        <v>0</v>
      </c>
      <c r="BH134" s="0" t="n">
        <v>0</v>
      </c>
      <c r="BI134" s="0" t="n">
        <v>0</v>
      </c>
      <c r="BJ134" s="0" t="n">
        <v>0</v>
      </c>
      <c r="BK134" s="0" t="n">
        <v>0</v>
      </c>
      <c r="BL134" s="0" t="n">
        <v>0</v>
      </c>
      <c r="BM134" s="0" t="n">
        <v>0</v>
      </c>
      <c r="BN134" s="0" t="n">
        <v>0</v>
      </c>
      <c r="BO134" s="0" t="n">
        <v>0</v>
      </c>
      <c r="BP134" s="0" t="n">
        <v>0</v>
      </c>
      <c r="BQ134" s="0" t="n">
        <v>0</v>
      </c>
      <c r="BR134" s="0" t="n">
        <v>0</v>
      </c>
      <c r="BS134" s="0" t="n">
        <v>0</v>
      </c>
      <c r="BT134" s="0" t="n">
        <v>0</v>
      </c>
      <c r="BU134" s="0" t="n">
        <v>0</v>
      </c>
      <c r="BV134" s="0" t="n">
        <v>0</v>
      </c>
      <c r="BW134" s="0" t="n">
        <v>0</v>
      </c>
      <c r="BX134" s="0" t="n">
        <v>0</v>
      </c>
      <c r="BY134" s="0" t="n">
        <v>0</v>
      </c>
      <c r="BZ134" s="0" t="n">
        <v>0</v>
      </c>
      <c r="CA134" s="0" t="n">
        <v>0</v>
      </c>
      <c r="CB134" s="0" t="n">
        <v>0</v>
      </c>
      <c r="CC134" s="0" t="n">
        <v>0</v>
      </c>
      <c r="CD134" s="0" t="n">
        <v>0</v>
      </c>
      <c r="CE134" s="0" t="n">
        <v>0</v>
      </c>
      <c r="CF134" s="0" t="n">
        <v>0</v>
      </c>
      <c r="CG134" s="0" t="n">
        <v>0</v>
      </c>
      <c r="CH134" s="0" t="n">
        <v>0</v>
      </c>
      <c r="CI134" s="0" t="n">
        <v>0</v>
      </c>
      <c r="CJ134" s="0" t="n">
        <v>0</v>
      </c>
      <c r="CK134" s="0" t="n">
        <v>0</v>
      </c>
      <c r="CL134" s="0" t="n">
        <v>0</v>
      </c>
      <c r="CM134" s="0" t="n">
        <v>0</v>
      </c>
      <c r="CN134" s="0" t="n">
        <v>0</v>
      </c>
      <c r="CO134" s="0" t="n">
        <v>0</v>
      </c>
      <c r="CP134" s="0" t="n">
        <v>0</v>
      </c>
      <c r="CQ134" s="0" t="n">
        <v>0</v>
      </c>
      <c r="CR134" s="0" t="n">
        <v>0</v>
      </c>
      <c r="CS134" s="0" t="n">
        <v>0</v>
      </c>
      <c r="CT134" s="0" t="n">
        <v>0</v>
      </c>
      <c r="CU134" s="0" t="n">
        <v>0</v>
      </c>
      <c r="CV134" s="0" t="n">
        <v>0</v>
      </c>
      <c r="CW134" s="0" t="n">
        <v>0</v>
      </c>
      <c r="CX134" s="0" t="n">
        <v>0</v>
      </c>
      <c r="CY134" s="0" t="n">
        <v>0</v>
      </c>
      <c r="CZ134" s="0" t="n">
        <v>0</v>
      </c>
      <c r="DA134" s="0" t="n">
        <v>0</v>
      </c>
      <c r="DB134" s="0" t="n">
        <v>0</v>
      </c>
      <c r="DC134" s="0" t="n">
        <v>0</v>
      </c>
      <c r="DD134" s="0" t="n">
        <v>0</v>
      </c>
      <c r="DE134" s="0" t="n">
        <v>0</v>
      </c>
      <c r="DF134" s="0" t="n">
        <v>0</v>
      </c>
      <c r="DG134" s="0" t="n">
        <v>0</v>
      </c>
      <c r="DH134" s="0" t="n">
        <v>0</v>
      </c>
      <c r="DI134" s="0" t="n">
        <v>0</v>
      </c>
      <c r="DJ134" s="0" t="n">
        <v>0</v>
      </c>
      <c r="DK134" s="0" t="n">
        <v>0</v>
      </c>
      <c r="DL134" s="0" t="n">
        <v>0</v>
      </c>
      <c r="DM134" s="0" t="n">
        <v>0</v>
      </c>
      <c r="DN134" s="0" t="n">
        <v>0</v>
      </c>
      <c r="DO134" s="0" t="n">
        <v>0</v>
      </c>
      <c r="DP134" s="0" t="n">
        <v>0</v>
      </c>
      <c r="DQ134" s="0" t="n">
        <v>0</v>
      </c>
      <c r="DR134" s="0" t="n">
        <v>0</v>
      </c>
      <c r="DS134" s="0" t="n">
        <v>0</v>
      </c>
    </row>
    <row r="135" customFormat="false" ht="12.75" hidden="false" customHeight="false" outlineLevel="0" collapsed="false">
      <c r="A135" s="0" t="s">
        <v>27</v>
      </c>
      <c r="B135" s="0" t="s">
        <v>19</v>
      </c>
      <c r="C135" s="0" t="s">
        <v>14</v>
      </c>
      <c r="D135" s="0" t="n">
        <v>10487</v>
      </c>
      <c r="E135" s="0" t="n">
        <v>58646</v>
      </c>
      <c r="F135" s="0" t="s">
        <v>83</v>
      </c>
      <c r="G135" s="0" t="n">
        <v>27340</v>
      </c>
      <c r="H135" s="0" t="s">
        <v>15</v>
      </c>
      <c r="I135" s="0" t="s">
        <v>16</v>
      </c>
      <c r="J135" s="27" t="n">
        <v>36923</v>
      </c>
      <c r="K135" s="27" t="n">
        <v>37287</v>
      </c>
      <c r="L135" s="0" t="n">
        <v>10000</v>
      </c>
      <c r="M135" s="0" t="n">
        <v>0.3473</v>
      </c>
      <c r="N135" s="0" t="n">
        <v>0</v>
      </c>
      <c r="O135" s="0" t="n">
        <v>0</v>
      </c>
      <c r="P135" s="0" t="n">
        <v>0</v>
      </c>
      <c r="Q135" s="0" t="n">
        <v>0.3473</v>
      </c>
      <c r="R135" s="0" t="n">
        <v>107663</v>
      </c>
      <c r="S135" s="0" t="n">
        <v>0</v>
      </c>
      <c r="T135" s="0" t="n">
        <v>0</v>
      </c>
      <c r="U135" s="0" t="n">
        <v>0</v>
      </c>
      <c r="V135" s="0" t="n">
        <v>0</v>
      </c>
      <c r="W135" s="0" t="n">
        <v>0</v>
      </c>
      <c r="X135" s="0" t="n">
        <v>0</v>
      </c>
      <c r="Y135" s="0" t="n">
        <v>0</v>
      </c>
      <c r="Z135" s="0" t="n">
        <v>0</v>
      </c>
      <c r="AA135" s="0" t="n">
        <v>0</v>
      </c>
      <c r="AB135" s="0" t="n">
        <v>0</v>
      </c>
      <c r="AC135" s="0" t="n">
        <v>0</v>
      </c>
      <c r="AD135" s="0" t="n">
        <v>0</v>
      </c>
      <c r="AE135" s="0" t="n">
        <v>0</v>
      </c>
      <c r="AF135" s="0" t="n">
        <v>0</v>
      </c>
      <c r="AG135" s="0" t="n">
        <v>0</v>
      </c>
      <c r="AH135" s="0" t="n">
        <v>0</v>
      </c>
      <c r="AI135" s="0" t="n">
        <v>0</v>
      </c>
      <c r="AJ135" s="0" t="n">
        <v>0</v>
      </c>
      <c r="AK135" s="0" t="n">
        <v>0</v>
      </c>
      <c r="AL135" s="0" t="n">
        <v>0</v>
      </c>
      <c r="AM135" s="0" t="n">
        <v>0</v>
      </c>
      <c r="AN135" s="0" t="n">
        <v>0</v>
      </c>
      <c r="AO135" s="0" t="n">
        <v>0</v>
      </c>
      <c r="AP135" s="0" t="n">
        <v>0</v>
      </c>
      <c r="AQ135" s="0" t="n">
        <v>0</v>
      </c>
      <c r="AR135" s="0" t="n">
        <v>0</v>
      </c>
      <c r="AS135" s="0" t="n">
        <v>0</v>
      </c>
      <c r="AT135" s="0" t="n">
        <v>0</v>
      </c>
      <c r="AU135" s="0" t="n">
        <v>0</v>
      </c>
      <c r="AV135" s="0" t="n">
        <v>0</v>
      </c>
      <c r="AW135" s="0" t="n">
        <v>0</v>
      </c>
      <c r="AX135" s="0" t="n">
        <v>0</v>
      </c>
      <c r="AY135" s="0" t="n">
        <v>0</v>
      </c>
      <c r="AZ135" s="0" t="n">
        <v>0</v>
      </c>
      <c r="BA135" s="0" t="n">
        <v>0</v>
      </c>
      <c r="BB135" s="0" t="n">
        <v>0</v>
      </c>
      <c r="BC135" s="0" t="n">
        <v>0</v>
      </c>
      <c r="BD135" s="0" t="n">
        <v>0</v>
      </c>
      <c r="BE135" s="0" t="n">
        <v>0</v>
      </c>
      <c r="BF135" s="0" t="n">
        <v>0</v>
      </c>
      <c r="BG135" s="0" t="n">
        <v>0</v>
      </c>
      <c r="BH135" s="0" t="n">
        <v>0</v>
      </c>
      <c r="BI135" s="0" t="n">
        <v>0</v>
      </c>
      <c r="BJ135" s="0" t="n">
        <v>0</v>
      </c>
      <c r="BK135" s="0" t="n">
        <v>0</v>
      </c>
      <c r="BL135" s="0" t="n">
        <v>0</v>
      </c>
      <c r="BM135" s="0" t="n">
        <v>0</v>
      </c>
      <c r="BN135" s="0" t="n">
        <v>0</v>
      </c>
      <c r="BO135" s="0" t="n">
        <v>0</v>
      </c>
      <c r="BP135" s="0" t="n">
        <v>0</v>
      </c>
      <c r="BQ135" s="0" t="n">
        <v>0</v>
      </c>
      <c r="BR135" s="0" t="n">
        <v>0</v>
      </c>
      <c r="BS135" s="0" t="n">
        <v>0</v>
      </c>
      <c r="BT135" s="0" t="n">
        <v>0</v>
      </c>
      <c r="BU135" s="0" t="n">
        <v>0</v>
      </c>
      <c r="BV135" s="0" t="n">
        <v>0</v>
      </c>
      <c r="BW135" s="0" t="n">
        <v>0</v>
      </c>
      <c r="BX135" s="0" t="n">
        <v>0</v>
      </c>
      <c r="BY135" s="0" t="n">
        <v>0</v>
      </c>
      <c r="BZ135" s="0" t="n">
        <v>0</v>
      </c>
      <c r="CA135" s="0" t="n">
        <v>0</v>
      </c>
      <c r="CB135" s="0" t="n">
        <v>0</v>
      </c>
      <c r="CC135" s="0" t="n">
        <v>0</v>
      </c>
      <c r="CD135" s="0" t="n">
        <v>0</v>
      </c>
      <c r="CE135" s="0" t="n">
        <v>0</v>
      </c>
      <c r="CF135" s="0" t="n">
        <v>0</v>
      </c>
      <c r="CG135" s="0" t="n">
        <v>0</v>
      </c>
      <c r="CH135" s="0" t="n">
        <v>0</v>
      </c>
      <c r="CI135" s="0" t="n">
        <v>0</v>
      </c>
      <c r="CJ135" s="0" t="n">
        <v>0</v>
      </c>
      <c r="CK135" s="0" t="n">
        <v>0</v>
      </c>
      <c r="CL135" s="0" t="n">
        <v>0</v>
      </c>
      <c r="CM135" s="0" t="n">
        <v>0</v>
      </c>
      <c r="CN135" s="0" t="n">
        <v>0</v>
      </c>
      <c r="CO135" s="0" t="n">
        <v>0</v>
      </c>
      <c r="CP135" s="0" t="n">
        <v>0</v>
      </c>
      <c r="CQ135" s="0" t="n">
        <v>0</v>
      </c>
      <c r="CR135" s="0" t="n">
        <v>0</v>
      </c>
      <c r="CS135" s="0" t="n">
        <v>0</v>
      </c>
      <c r="CT135" s="0" t="n">
        <v>0</v>
      </c>
      <c r="CU135" s="0" t="n">
        <v>0</v>
      </c>
      <c r="CV135" s="0" t="n">
        <v>0</v>
      </c>
      <c r="CW135" s="0" t="n">
        <v>0</v>
      </c>
      <c r="CX135" s="0" t="n">
        <v>0</v>
      </c>
      <c r="CY135" s="0" t="n">
        <v>0</v>
      </c>
      <c r="CZ135" s="0" t="n">
        <v>0</v>
      </c>
      <c r="DA135" s="0" t="n">
        <v>0</v>
      </c>
      <c r="DB135" s="0" t="n">
        <v>0</v>
      </c>
      <c r="DC135" s="0" t="n">
        <v>0</v>
      </c>
      <c r="DD135" s="0" t="n">
        <v>0</v>
      </c>
      <c r="DE135" s="0" t="n">
        <v>0</v>
      </c>
      <c r="DF135" s="0" t="n">
        <v>0</v>
      </c>
      <c r="DG135" s="0" t="n">
        <v>0</v>
      </c>
      <c r="DH135" s="0" t="n">
        <v>0</v>
      </c>
      <c r="DI135" s="0" t="n">
        <v>0</v>
      </c>
      <c r="DJ135" s="0" t="n">
        <v>0</v>
      </c>
      <c r="DK135" s="0" t="n">
        <v>0</v>
      </c>
      <c r="DL135" s="0" t="n">
        <v>0</v>
      </c>
      <c r="DM135" s="0" t="n">
        <v>0</v>
      </c>
      <c r="DN135" s="0" t="n">
        <v>0</v>
      </c>
      <c r="DO135" s="0" t="n">
        <v>0</v>
      </c>
      <c r="DP135" s="0" t="n">
        <v>0</v>
      </c>
      <c r="DQ135" s="0" t="n">
        <v>0</v>
      </c>
      <c r="DR135" s="0" t="n">
        <v>0</v>
      </c>
      <c r="DS135" s="0" t="n">
        <v>0</v>
      </c>
    </row>
    <row r="136" customFormat="false" ht="12.75" hidden="false" customHeight="false" outlineLevel="0" collapsed="false">
      <c r="A136" s="0" t="s">
        <v>27</v>
      </c>
      <c r="B136" s="0" t="s">
        <v>19</v>
      </c>
      <c r="C136" s="0" t="s">
        <v>14</v>
      </c>
      <c r="D136" s="0" t="n">
        <v>56698</v>
      </c>
      <c r="E136" s="0" t="n">
        <v>58646</v>
      </c>
      <c r="F136" s="0" t="s">
        <v>83</v>
      </c>
      <c r="G136" s="0" t="n">
        <v>27340</v>
      </c>
      <c r="H136" s="0" t="s">
        <v>15</v>
      </c>
      <c r="I136" s="0" t="s">
        <v>16</v>
      </c>
      <c r="J136" s="27" t="n">
        <v>36923</v>
      </c>
      <c r="K136" s="27" t="n">
        <v>37287</v>
      </c>
      <c r="L136" s="0" t="n">
        <v>10000</v>
      </c>
      <c r="M136" s="0" t="n">
        <v>0.3473</v>
      </c>
      <c r="N136" s="0" t="n">
        <v>0</v>
      </c>
      <c r="O136" s="0" t="n">
        <v>0</v>
      </c>
      <c r="P136" s="0" t="n">
        <v>0</v>
      </c>
      <c r="Q136" s="0" t="n">
        <v>0.3473</v>
      </c>
      <c r="R136" s="0" t="n">
        <v>107663</v>
      </c>
      <c r="S136" s="0" t="n">
        <v>0</v>
      </c>
      <c r="T136" s="0" t="n">
        <v>0</v>
      </c>
      <c r="U136" s="0" t="n">
        <v>0</v>
      </c>
      <c r="V136" s="0" t="n">
        <v>0</v>
      </c>
      <c r="W136" s="0" t="n">
        <v>0</v>
      </c>
      <c r="X136" s="0" t="n">
        <v>0</v>
      </c>
      <c r="Y136" s="0" t="n">
        <v>0</v>
      </c>
      <c r="Z136" s="0" t="n">
        <v>0</v>
      </c>
      <c r="AA136" s="0" t="n">
        <v>0</v>
      </c>
      <c r="AB136" s="0" t="n">
        <v>0</v>
      </c>
      <c r="AC136" s="0" t="n">
        <v>0</v>
      </c>
      <c r="AD136" s="0" t="n">
        <v>0</v>
      </c>
      <c r="AE136" s="0" t="n">
        <v>0</v>
      </c>
      <c r="AF136" s="0" t="n">
        <v>0</v>
      </c>
      <c r="AG136" s="0" t="n">
        <v>0</v>
      </c>
      <c r="AH136" s="0" t="n">
        <v>0</v>
      </c>
      <c r="AI136" s="0" t="n">
        <v>0</v>
      </c>
      <c r="AJ136" s="0" t="n">
        <v>0</v>
      </c>
      <c r="AK136" s="0" t="n">
        <v>0</v>
      </c>
      <c r="AL136" s="0" t="n">
        <v>0</v>
      </c>
      <c r="AM136" s="0" t="n">
        <v>0</v>
      </c>
      <c r="AN136" s="0" t="n">
        <v>0</v>
      </c>
      <c r="AO136" s="0" t="n">
        <v>0</v>
      </c>
      <c r="AP136" s="0" t="n">
        <v>0</v>
      </c>
      <c r="AQ136" s="0" t="n">
        <v>0</v>
      </c>
      <c r="AR136" s="0" t="n">
        <v>0</v>
      </c>
      <c r="AS136" s="0" t="n">
        <v>0</v>
      </c>
      <c r="AT136" s="0" t="n">
        <v>0</v>
      </c>
      <c r="AU136" s="0" t="n">
        <v>0</v>
      </c>
      <c r="AV136" s="0" t="n">
        <v>0</v>
      </c>
      <c r="AW136" s="0" t="n">
        <v>0</v>
      </c>
      <c r="AX136" s="0" t="n">
        <v>0</v>
      </c>
      <c r="AY136" s="0" t="n">
        <v>0</v>
      </c>
      <c r="AZ136" s="0" t="n">
        <v>0</v>
      </c>
      <c r="BA136" s="0" t="n">
        <v>0</v>
      </c>
      <c r="BB136" s="0" t="n">
        <v>0</v>
      </c>
      <c r="BC136" s="0" t="n">
        <v>0</v>
      </c>
      <c r="BD136" s="0" t="n">
        <v>0</v>
      </c>
      <c r="BE136" s="0" t="n">
        <v>0</v>
      </c>
      <c r="BF136" s="0" t="n">
        <v>0</v>
      </c>
      <c r="BG136" s="0" t="n">
        <v>0</v>
      </c>
      <c r="BH136" s="0" t="n">
        <v>0</v>
      </c>
      <c r="BI136" s="0" t="n">
        <v>0</v>
      </c>
      <c r="BJ136" s="0" t="n">
        <v>0</v>
      </c>
      <c r="BK136" s="0" t="n">
        <v>0</v>
      </c>
      <c r="BL136" s="0" t="n">
        <v>0</v>
      </c>
      <c r="BM136" s="0" t="n">
        <v>0</v>
      </c>
      <c r="BN136" s="0" t="n">
        <v>0</v>
      </c>
      <c r="BO136" s="0" t="n">
        <v>0</v>
      </c>
      <c r="BP136" s="0" t="n">
        <v>0</v>
      </c>
      <c r="BQ136" s="0" t="n">
        <v>0</v>
      </c>
      <c r="BR136" s="0" t="n">
        <v>0</v>
      </c>
      <c r="BS136" s="0" t="n">
        <v>0</v>
      </c>
      <c r="BT136" s="0" t="n">
        <v>0</v>
      </c>
      <c r="BU136" s="0" t="n">
        <v>0</v>
      </c>
      <c r="BV136" s="0" t="n">
        <v>0</v>
      </c>
      <c r="BW136" s="0" t="n">
        <v>0</v>
      </c>
      <c r="BX136" s="0" t="n">
        <v>0</v>
      </c>
      <c r="BY136" s="0" t="n">
        <v>0</v>
      </c>
      <c r="BZ136" s="0" t="n">
        <v>0</v>
      </c>
      <c r="CA136" s="0" t="n">
        <v>0</v>
      </c>
      <c r="CB136" s="0" t="n">
        <v>0</v>
      </c>
      <c r="CC136" s="0" t="n">
        <v>0</v>
      </c>
      <c r="CD136" s="0" t="n">
        <v>0</v>
      </c>
      <c r="CE136" s="0" t="n">
        <v>0</v>
      </c>
      <c r="CF136" s="0" t="n">
        <v>0</v>
      </c>
      <c r="CG136" s="0" t="n">
        <v>0</v>
      </c>
      <c r="CH136" s="0" t="n">
        <v>0</v>
      </c>
      <c r="CI136" s="0" t="n">
        <v>0</v>
      </c>
      <c r="CJ136" s="0" t="n">
        <v>0</v>
      </c>
      <c r="CK136" s="0" t="n">
        <v>0</v>
      </c>
      <c r="CL136" s="0" t="n">
        <v>0</v>
      </c>
      <c r="CM136" s="0" t="n">
        <v>0</v>
      </c>
      <c r="CN136" s="0" t="n">
        <v>0</v>
      </c>
      <c r="CO136" s="0" t="n">
        <v>0</v>
      </c>
      <c r="CP136" s="0" t="n">
        <v>0</v>
      </c>
      <c r="CQ136" s="0" t="n">
        <v>0</v>
      </c>
      <c r="CR136" s="0" t="n">
        <v>0</v>
      </c>
      <c r="CS136" s="0" t="n">
        <v>0</v>
      </c>
      <c r="CT136" s="0" t="n">
        <v>0</v>
      </c>
      <c r="CU136" s="0" t="n">
        <v>0</v>
      </c>
      <c r="CV136" s="0" t="n">
        <v>0</v>
      </c>
      <c r="CW136" s="0" t="n">
        <v>0</v>
      </c>
      <c r="CX136" s="0" t="n">
        <v>0</v>
      </c>
      <c r="CY136" s="0" t="n">
        <v>0</v>
      </c>
      <c r="CZ136" s="0" t="n">
        <v>0</v>
      </c>
      <c r="DA136" s="0" t="n">
        <v>0</v>
      </c>
      <c r="DB136" s="0" t="n">
        <v>0</v>
      </c>
      <c r="DC136" s="0" t="n">
        <v>0</v>
      </c>
      <c r="DD136" s="0" t="n">
        <v>0</v>
      </c>
      <c r="DE136" s="0" t="n">
        <v>0</v>
      </c>
      <c r="DF136" s="0" t="n">
        <v>0</v>
      </c>
      <c r="DG136" s="0" t="n">
        <v>0</v>
      </c>
      <c r="DH136" s="0" t="n">
        <v>0</v>
      </c>
      <c r="DI136" s="0" t="n">
        <v>0</v>
      </c>
      <c r="DJ136" s="0" t="n">
        <v>0</v>
      </c>
      <c r="DK136" s="0" t="n">
        <v>0</v>
      </c>
      <c r="DL136" s="0" t="n">
        <v>0</v>
      </c>
      <c r="DM136" s="0" t="n">
        <v>0</v>
      </c>
      <c r="DN136" s="0" t="n">
        <v>0</v>
      </c>
      <c r="DO136" s="0" t="n">
        <v>0</v>
      </c>
      <c r="DP136" s="0" t="n">
        <v>0</v>
      </c>
      <c r="DQ136" s="0" t="n">
        <v>0</v>
      </c>
      <c r="DR136" s="0" t="n">
        <v>0</v>
      </c>
      <c r="DS136" s="0" t="n">
        <v>0</v>
      </c>
    </row>
    <row r="137" customFormat="false" ht="12.75" hidden="false" customHeight="false" outlineLevel="0" collapsed="false">
      <c r="A137" s="0" t="s">
        <v>27</v>
      </c>
      <c r="B137" s="0" t="s">
        <v>19</v>
      </c>
      <c r="C137" s="0" t="s">
        <v>14</v>
      </c>
      <c r="D137" s="0" t="n">
        <v>10487</v>
      </c>
      <c r="E137" s="0" t="n">
        <v>58646</v>
      </c>
      <c r="F137" s="0" t="s">
        <v>84</v>
      </c>
      <c r="G137" s="0" t="n">
        <v>27352</v>
      </c>
      <c r="H137" s="0" t="s">
        <v>15</v>
      </c>
      <c r="I137" s="0" t="s">
        <v>16</v>
      </c>
      <c r="J137" s="27" t="n">
        <v>37196</v>
      </c>
      <c r="K137" s="27" t="n">
        <v>37560</v>
      </c>
      <c r="L137" s="0" t="n">
        <v>21500</v>
      </c>
      <c r="M137" s="0" t="n">
        <v>0.3</v>
      </c>
      <c r="N137" s="0" t="n">
        <v>0</v>
      </c>
      <c r="O137" s="0" t="n">
        <v>0</v>
      </c>
      <c r="P137" s="0" t="n">
        <v>0</v>
      </c>
      <c r="Q137" s="0" t="n">
        <v>0.3</v>
      </c>
      <c r="R137" s="0" t="n">
        <v>199950</v>
      </c>
      <c r="S137" s="0" t="n">
        <v>21500</v>
      </c>
      <c r="T137" s="0" t="n">
        <v>0.3</v>
      </c>
      <c r="U137" s="0" t="n">
        <v>180600</v>
      </c>
      <c r="V137" s="0" t="n">
        <v>21500</v>
      </c>
      <c r="W137" s="0" t="n">
        <v>0.3</v>
      </c>
      <c r="X137" s="0" t="n">
        <v>199950</v>
      </c>
      <c r="Y137" s="0" t="n">
        <v>21500</v>
      </c>
      <c r="Z137" s="0" t="n">
        <v>0.3</v>
      </c>
      <c r="AA137" s="0" t="n">
        <v>193500</v>
      </c>
      <c r="AB137" s="0" t="n">
        <v>21500</v>
      </c>
      <c r="AC137" s="0" t="n">
        <v>0.3</v>
      </c>
      <c r="AD137" s="0" t="n">
        <v>199950</v>
      </c>
      <c r="AE137" s="0" t="n">
        <v>21500</v>
      </c>
      <c r="AF137" s="0" t="n">
        <v>0.3</v>
      </c>
      <c r="AG137" s="0" t="n">
        <v>193500</v>
      </c>
      <c r="AH137" s="0" t="n">
        <v>21500</v>
      </c>
      <c r="AI137" s="0" t="n">
        <v>0.3</v>
      </c>
      <c r="AJ137" s="0" t="n">
        <v>199950</v>
      </c>
      <c r="AK137" s="0" t="n">
        <v>21500</v>
      </c>
      <c r="AL137" s="0" t="n">
        <v>0.3</v>
      </c>
      <c r="AM137" s="0" t="n">
        <v>199950</v>
      </c>
      <c r="AN137" s="0" t="n">
        <v>21500</v>
      </c>
      <c r="AO137" s="0" t="n">
        <v>0.3</v>
      </c>
      <c r="AP137" s="0" t="n">
        <v>193500</v>
      </c>
      <c r="AQ137" s="0" t="n">
        <v>21500</v>
      </c>
      <c r="AR137" s="0" t="n">
        <v>0.3</v>
      </c>
      <c r="AS137" s="0" t="n">
        <v>199950</v>
      </c>
      <c r="AT137" s="0" t="n">
        <v>0</v>
      </c>
      <c r="AU137" s="0" t="n">
        <v>0</v>
      </c>
      <c r="AV137" s="0" t="n">
        <v>0</v>
      </c>
      <c r="AW137" s="0" t="n">
        <v>0</v>
      </c>
      <c r="AX137" s="0" t="n">
        <v>0</v>
      </c>
      <c r="AY137" s="0" t="n">
        <v>0</v>
      </c>
      <c r="AZ137" s="0" t="n">
        <v>0</v>
      </c>
      <c r="BA137" s="0" t="n">
        <v>0</v>
      </c>
      <c r="BB137" s="0" t="n">
        <v>0</v>
      </c>
      <c r="BC137" s="0" t="n">
        <v>0</v>
      </c>
      <c r="BD137" s="0" t="n">
        <v>0</v>
      </c>
      <c r="BE137" s="0" t="n">
        <v>0</v>
      </c>
      <c r="BF137" s="0" t="n">
        <v>0</v>
      </c>
      <c r="BG137" s="0" t="n">
        <v>0</v>
      </c>
      <c r="BH137" s="0" t="n">
        <v>0</v>
      </c>
      <c r="BI137" s="0" t="n">
        <v>0</v>
      </c>
      <c r="BJ137" s="0" t="n">
        <v>0</v>
      </c>
      <c r="BK137" s="0" t="n">
        <v>0</v>
      </c>
      <c r="BL137" s="0" t="n">
        <v>0</v>
      </c>
      <c r="BM137" s="0" t="n">
        <v>0</v>
      </c>
      <c r="BN137" s="0" t="n">
        <v>0</v>
      </c>
      <c r="BO137" s="0" t="n">
        <v>0</v>
      </c>
      <c r="BP137" s="0" t="n">
        <v>0</v>
      </c>
      <c r="BQ137" s="0" t="n">
        <v>0</v>
      </c>
      <c r="BR137" s="0" t="n">
        <v>0</v>
      </c>
      <c r="BS137" s="0" t="n">
        <v>0</v>
      </c>
      <c r="BT137" s="0" t="n">
        <v>0</v>
      </c>
      <c r="BU137" s="0" t="n">
        <v>0</v>
      </c>
      <c r="BV137" s="0" t="n">
        <v>0</v>
      </c>
      <c r="BW137" s="0" t="n">
        <v>0</v>
      </c>
      <c r="BX137" s="0" t="n">
        <v>0</v>
      </c>
      <c r="BY137" s="0" t="n">
        <v>0</v>
      </c>
      <c r="BZ137" s="0" t="n">
        <v>0</v>
      </c>
      <c r="CA137" s="0" t="n">
        <v>0</v>
      </c>
      <c r="CB137" s="0" t="n">
        <v>0</v>
      </c>
      <c r="CC137" s="0" t="n">
        <v>0</v>
      </c>
      <c r="CD137" s="0" t="n">
        <v>0</v>
      </c>
      <c r="CE137" s="0" t="n">
        <v>0</v>
      </c>
      <c r="CF137" s="0" t="n">
        <v>0</v>
      </c>
      <c r="CG137" s="0" t="n">
        <v>0</v>
      </c>
      <c r="CH137" s="0" t="n">
        <v>0</v>
      </c>
      <c r="CI137" s="0" t="n">
        <v>0</v>
      </c>
      <c r="CJ137" s="0" t="n">
        <v>0</v>
      </c>
      <c r="CK137" s="0" t="n">
        <v>0</v>
      </c>
      <c r="CL137" s="0" t="n">
        <v>0</v>
      </c>
      <c r="CM137" s="0" t="n">
        <v>0</v>
      </c>
      <c r="CN137" s="0" t="n">
        <v>0</v>
      </c>
      <c r="CO137" s="0" t="n">
        <v>0</v>
      </c>
      <c r="CP137" s="0" t="n">
        <v>0</v>
      </c>
      <c r="CQ137" s="0" t="n">
        <v>0</v>
      </c>
      <c r="CR137" s="0" t="n">
        <v>0</v>
      </c>
      <c r="CS137" s="0" t="n">
        <v>0</v>
      </c>
      <c r="CT137" s="0" t="n">
        <v>0</v>
      </c>
      <c r="CU137" s="0" t="n">
        <v>0</v>
      </c>
      <c r="CV137" s="0" t="n">
        <v>0</v>
      </c>
      <c r="CW137" s="0" t="n">
        <v>0</v>
      </c>
      <c r="CX137" s="0" t="n">
        <v>0</v>
      </c>
      <c r="CY137" s="0" t="n">
        <v>0</v>
      </c>
      <c r="CZ137" s="0" t="n">
        <v>0</v>
      </c>
      <c r="DA137" s="0" t="n">
        <v>0</v>
      </c>
      <c r="DB137" s="0" t="n">
        <v>0</v>
      </c>
      <c r="DC137" s="0" t="n">
        <v>0</v>
      </c>
      <c r="DD137" s="0" t="n">
        <v>0</v>
      </c>
      <c r="DE137" s="0" t="n">
        <v>0</v>
      </c>
      <c r="DF137" s="0" t="n">
        <v>0</v>
      </c>
      <c r="DG137" s="0" t="n">
        <v>0</v>
      </c>
      <c r="DH137" s="0" t="n">
        <v>0</v>
      </c>
      <c r="DI137" s="0" t="n">
        <v>0</v>
      </c>
      <c r="DJ137" s="0" t="n">
        <v>0</v>
      </c>
      <c r="DK137" s="0" t="n">
        <v>0</v>
      </c>
      <c r="DL137" s="0" t="n">
        <v>0</v>
      </c>
      <c r="DM137" s="0" t="n">
        <v>0</v>
      </c>
      <c r="DN137" s="0" t="n">
        <v>0</v>
      </c>
      <c r="DO137" s="0" t="n">
        <v>0</v>
      </c>
      <c r="DP137" s="0" t="n">
        <v>0</v>
      </c>
      <c r="DQ137" s="0" t="n">
        <v>0</v>
      </c>
      <c r="DR137" s="0" t="n">
        <v>0</v>
      </c>
      <c r="DS137" s="0" t="n">
        <v>0</v>
      </c>
    </row>
    <row r="138" customFormat="false" ht="12.75" hidden="false" customHeight="false" outlineLevel="0" collapsed="false">
      <c r="A138" s="0" t="s">
        <v>27</v>
      </c>
      <c r="B138" s="0" t="s">
        <v>19</v>
      </c>
      <c r="C138" s="0" t="s">
        <v>14</v>
      </c>
      <c r="D138" s="0" t="n">
        <v>56698</v>
      </c>
      <c r="E138" s="0" t="n">
        <v>58649</v>
      </c>
      <c r="F138" s="41" t="s">
        <v>77</v>
      </c>
      <c r="G138" s="0" t="n">
        <v>27581</v>
      </c>
      <c r="H138" s="0" t="s">
        <v>15</v>
      </c>
      <c r="I138" s="0" t="s">
        <v>16</v>
      </c>
      <c r="J138" s="27" t="n">
        <v>37196</v>
      </c>
      <c r="K138" s="27" t="n">
        <v>37925</v>
      </c>
      <c r="L138" s="0" t="n">
        <v>0</v>
      </c>
      <c r="Q138" s="0" t="n">
        <v>0</v>
      </c>
      <c r="R138" s="0" t="n">
        <v>0</v>
      </c>
      <c r="S138" s="0" t="n">
        <v>0</v>
      </c>
      <c r="T138" s="0" t="n">
        <v>0</v>
      </c>
      <c r="U138" s="0" t="n">
        <v>0</v>
      </c>
      <c r="V138" s="0" t="n">
        <v>0</v>
      </c>
      <c r="W138" s="0" t="n">
        <v>0</v>
      </c>
      <c r="X138" s="0" t="n">
        <v>0</v>
      </c>
      <c r="Y138" s="0" t="n">
        <v>14000</v>
      </c>
      <c r="Z138" s="0" t="n">
        <v>0.2</v>
      </c>
      <c r="AA138" s="0" t="n">
        <f aca="false">14000*30*0.2</f>
        <v>84000</v>
      </c>
      <c r="AB138" s="0" t="n">
        <v>14000</v>
      </c>
      <c r="AC138" s="0" t="n">
        <v>0.2</v>
      </c>
      <c r="AD138" s="0" t="n">
        <f aca="false">14000*31*0.2</f>
        <v>86800</v>
      </c>
      <c r="AE138" s="0" t="n">
        <v>14000</v>
      </c>
      <c r="AF138" s="0" t="n">
        <v>0.2</v>
      </c>
      <c r="AG138" s="0" t="n">
        <f aca="false">14000*30*0.2</f>
        <v>84000</v>
      </c>
      <c r="AH138" s="0" t="n">
        <v>14000</v>
      </c>
      <c r="AI138" s="0" t="n">
        <v>0.2</v>
      </c>
      <c r="AJ138" s="0" t="n">
        <f aca="false">14000*31*0.2</f>
        <v>86800</v>
      </c>
      <c r="AK138" s="0" t="n">
        <v>14000</v>
      </c>
      <c r="AL138" s="0" t="n">
        <v>0.2</v>
      </c>
      <c r="AM138" s="0" t="n">
        <f aca="false">14000*31*0.2</f>
        <v>86800</v>
      </c>
      <c r="AN138" s="0" t="n">
        <v>14000</v>
      </c>
      <c r="AO138" s="0" t="n">
        <v>0.2</v>
      </c>
      <c r="AP138" s="0" t="n">
        <f aca="false">14000*30*0.2</f>
        <v>84000</v>
      </c>
      <c r="AQ138" s="0" t="n">
        <v>14000</v>
      </c>
      <c r="AR138" s="0" t="n">
        <v>0.2</v>
      </c>
      <c r="AS138" s="0" t="n">
        <f aca="false">14000*31*0.2</f>
        <v>86800</v>
      </c>
      <c r="AT138" s="0" t="n">
        <v>0</v>
      </c>
      <c r="AU138" s="0" t="n">
        <v>0</v>
      </c>
      <c r="AV138" s="0" t="n">
        <v>0</v>
      </c>
      <c r="AW138" s="0" t="n">
        <v>0</v>
      </c>
      <c r="AX138" s="0" t="n">
        <v>0</v>
      </c>
      <c r="AY138" s="0" t="n">
        <v>0</v>
      </c>
      <c r="AZ138" s="0" t="n">
        <v>0</v>
      </c>
      <c r="BA138" s="0" t="n">
        <v>0</v>
      </c>
      <c r="BB138" s="0" t="n">
        <v>0</v>
      </c>
      <c r="BC138" s="0" t="n">
        <v>0</v>
      </c>
      <c r="BD138" s="0" t="n">
        <v>0</v>
      </c>
      <c r="BE138" s="0" t="n">
        <v>0</v>
      </c>
      <c r="BF138" s="0" t="n">
        <v>0</v>
      </c>
      <c r="BG138" s="0" t="n">
        <v>0</v>
      </c>
      <c r="BH138" s="0" t="n">
        <v>0</v>
      </c>
      <c r="BI138" s="0" t="n">
        <v>0</v>
      </c>
      <c r="BJ138" s="0" t="n">
        <v>0</v>
      </c>
      <c r="BK138" s="0" t="n">
        <v>0</v>
      </c>
      <c r="BL138" s="0" t="n">
        <v>0</v>
      </c>
      <c r="BM138" s="0" t="n">
        <v>0</v>
      </c>
      <c r="BN138" s="0" t="n">
        <v>0</v>
      </c>
      <c r="BO138" s="0" t="n">
        <v>0</v>
      </c>
      <c r="BP138" s="0" t="n">
        <v>0</v>
      </c>
      <c r="BQ138" s="0" t="n">
        <v>0</v>
      </c>
      <c r="BR138" s="0" t="n">
        <v>0</v>
      </c>
      <c r="BS138" s="0" t="n">
        <v>0</v>
      </c>
      <c r="BT138" s="0" t="n">
        <v>0</v>
      </c>
      <c r="BU138" s="0" t="n">
        <v>0</v>
      </c>
      <c r="BV138" s="0" t="n">
        <v>0</v>
      </c>
      <c r="BW138" s="0" t="n">
        <v>0</v>
      </c>
      <c r="BX138" s="0" t="n">
        <v>0</v>
      </c>
      <c r="BY138" s="0" t="n">
        <v>0</v>
      </c>
      <c r="BZ138" s="0" t="n">
        <v>0</v>
      </c>
      <c r="CA138" s="0" t="n">
        <v>0</v>
      </c>
      <c r="CB138" s="0" t="n">
        <v>0</v>
      </c>
      <c r="CC138" s="0" t="n">
        <v>0</v>
      </c>
      <c r="CD138" s="0" t="n">
        <v>0</v>
      </c>
      <c r="CE138" s="0" t="n">
        <v>0</v>
      </c>
      <c r="CF138" s="0" t="n">
        <v>0</v>
      </c>
      <c r="CG138" s="0" t="n">
        <v>0</v>
      </c>
      <c r="CH138" s="0" t="n">
        <v>0</v>
      </c>
      <c r="CI138" s="0" t="n">
        <v>0</v>
      </c>
      <c r="CJ138" s="0" t="n">
        <v>0</v>
      </c>
      <c r="CK138" s="0" t="n">
        <v>0</v>
      </c>
      <c r="CL138" s="0" t="n">
        <v>0</v>
      </c>
      <c r="CM138" s="0" t="n">
        <v>0</v>
      </c>
      <c r="CN138" s="0" t="n">
        <v>0</v>
      </c>
      <c r="CO138" s="0" t="n">
        <v>0</v>
      </c>
      <c r="CP138" s="0" t="n">
        <v>0</v>
      </c>
      <c r="CQ138" s="0" t="n">
        <v>0</v>
      </c>
      <c r="CR138" s="0" t="n">
        <v>0</v>
      </c>
      <c r="CS138" s="0" t="n">
        <v>0</v>
      </c>
      <c r="CT138" s="0" t="n">
        <v>0</v>
      </c>
      <c r="CU138" s="0" t="n">
        <v>0</v>
      </c>
      <c r="CV138" s="0" t="n">
        <v>0</v>
      </c>
      <c r="CW138" s="0" t="n">
        <v>0</v>
      </c>
      <c r="CX138" s="0" t="n">
        <v>0</v>
      </c>
      <c r="CY138" s="0" t="n">
        <v>0</v>
      </c>
      <c r="CZ138" s="0" t="n">
        <v>0</v>
      </c>
      <c r="DA138" s="0" t="n">
        <v>0</v>
      </c>
      <c r="DB138" s="0" t="n">
        <v>0</v>
      </c>
      <c r="DC138" s="0" t="n">
        <v>0</v>
      </c>
      <c r="DD138" s="0" t="n">
        <v>0</v>
      </c>
      <c r="DE138" s="0" t="n">
        <v>0</v>
      </c>
      <c r="DF138" s="0" t="n">
        <v>0</v>
      </c>
      <c r="DG138" s="0" t="n">
        <v>0</v>
      </c>
      <c r="DH138" s="0" t="n">
        <v>0</v>
      </c>
      <c r="DI138" s="0" t="n">
        <v>0</v>
      </c>
      <c r="DJ138" s="0" t="n">
        <v>0</v>
      </c>
      <c r="DK138" s="0" t="n">
        <v>0</v>
      </c>
      <c r="DL138" s="0" t="n">
        <v>0</v>
      </c>
      <c r="DM138" s="0" t="n">
        <v>0</v>
      </c>
      <c r="DN138" s="0" t="n">
        <v>0</v>
      </c>
      <c r="DO138" s="0" t="n">
        <v>0</v>
      </c>
      <c r="DP138" s="0" t="n">
        <v>0</v>
      </c>
      <c r="DQ138" s="0" t="n">
        <v>0</v>
      </c>
      <c r="DR138" s="0" t="n">
        <v>0</v>
      </c>
      <c r="DS138" s="0" t="n">
        <v>0</v>
      </c>
    </row>
    <row r="139" customFormat="false" ht="12.75" hidden="false" customHeight="false" outlineLevel="0" collapsed="false">
      <c r="A139" s="0" t="s">
        <v>60</v>
      </c>
      <c r="G139" s="4" t="s">
        <v>35</v>
      </c>
      <c r="H139" s="4" t="s">
        <v>15</v>
      </c>
      <c r="L139" s="4" t="n">
        <f aca="false">SUM(L108:L138)</f>
        <v>550500</v>
      </c>
      <c r="R139" s="4" t="n">
        <f aca="false">SUM(R108:R138)</f>
        <v>4412412.9</v>
      </c>
      <c r="S139" s="4" t="n">
        <f aca="false">SUM(S108:S138)</f>
        <v>530500</v>
      </c>
      <c r="U139" s="4" t="n">
        <f aca="false">SUM(U108:U138)</f>
        <v>3790917.2</v>
      </c>
      <c r="V139" s="4" t="n">
        <f aca="false">SUM(V108:V138)</f>
        <v>530500</v>
      </c>
      <c r="X139" s="4" t="n">
        <f aca="false">SUM(X108:X138)</f>
        <v>4197086.9</v>
      </c>
      <c r="Y139" s="4" t="n">
        <f aca="false">SUM(Y108:Y138)</f>
        <v>522500</v>
      </c>
      <c r="AA139" s="4" t="n">
        <f aca="false">SUM(AA108:AA138)</f>
        <v>3997245</v>
      </c>
      <c r="AB139" s="4" t="n">
        <f aca="false">SUM(AB108:AB138)</f>
        <v>522500</v>
      </c>
      <c r="AD139" s="4" t="n">
        <f aca="false">SUM(AD108:AD138)</f>
        <v>4130486.5</v>
      </c>
      <c r="AE139" s="4" t="n">
        <f aca="false">SUM(AE108:AE138)</f>
        <v>522500</v>
      </c>
      <c r="AG139" s="4" t="n">
        <f aca="false">SUM(AG108:AG138)</f>
        <v>3997245</v>
      </c>
      <c r="AH139" s="4" t="n">
        <f aca="false">SUM(AH108:AH138)</f>
        <v>522500</v>
      </c>
      <c r="AJ139" s="4" t="n">
        <f aca="false">SUM(AJ108:AJ138)</f>
        <v>4130486.5</v>
      </c>
      <c r="AK139" s="4" t="n">
        <f aca="false">SUM(AK108:AK138)</f>
        <v>522500</v>
      </c>
      <c r="AM139" s="4" t="n">
        <f aca="false">SUM(AM108:AM138)</f>
        <v>4130486.5</v>
      </c>
      <c r="AN139" s="4" t="n">
        <f aca="false">SUM(AN108:AN138)</f>
        <v>522500</v>
      </c>
      <c r="AP139" s="4" t="n">
        <f aca="false">SUM(AP108:AP138)</f>
        <v>3997245</v>
      </c>
      <c r="AQ139" s="4" t="n">
        <f aca="false">SUM(AQ108:AQ138)</f>
        <v>522500</v>
      </c>
      <c r="AS139" s="4" t="n">
        <f aca="false">SUM(AS108:AS138)</f>
        <v>4130486.5</v>
      </c>
      <c r="AT139" s="4" t="n">
        <f aca="false">SUM(AT108:AT138)</f>
        <v>440000</v>
      </c>
      <c r="AV139" s="4" t="n">
        <f aca="false">SUM(AV108:AV138)</f>
        <v>3590220</v>
      </c>
      <c r="AW139" s="4" t="n">
        <f aca="false">SUM(AW108:AW138)</f>
        <v>440000</v>
      </c>
      <c r="AY139" s="4" t="n">
        <f aca="false">SUM(AY108:AY138)</f>
        <v>3709894</v>
      </c>
      <c r="AZ139" s="4" t="n">
        <f aca="false">SUM(AZ108:AZ138)</f>
        <v>0</v>
      </c>
      <c r="BB139" s="4" t="n">
        <f aca="false">SUM(BB108:BB138)</f>
        <v>0</v>
      </c>
      <c r="BC139" s="4" t="n">
        <f aca="false">SUM(BC108:BC138)</f>
        <v>0</v>
      </c>
      <c r="BE139" s="4" t="n">
        <f aca="false">SUM(BE108:BE138)</f>
        <v>0</v>
      </c>
      <c r="BF139" s="4" t="n">
        <f aca="false">SUM(BF108:BF138)</f>
        <v>0</v>
      </c>
      <c r="BH139" s="4" t="n">
        <f aca="false">SUM(BH108:BH138)</f>
        <v>0</v>
      </c>
      <c r="BI139" s="4" t="n">
        <f aca="false">SUM(BI108:BI138)</f>
        <v>0</v>
      </c>
      <c r="BK139" s="4" t="n">
        <f aca="false">SUM(BK108:BK138)</f>
        <v>0</v>
      </c>
      <c r="BL139" s="4" t="n">
        <f aca="false">SUM(BL108:BL138)</f>
        <v>0</v>
      </c>
      <c r="BN139" s="4" t="n">
        <f aca="false">SUM(BN108:BN138)</f>
        <v>0</v>
      </c>
      <c r="BO139" s="4" t="n">
        <f aca="false">SUM(BO108:BO138)</f>
        <v>0</v>
      </c>
      <c r="BQ139" s="4" t="n">
        <f aca="false">SUM(BQ108:BQ138)</f>
        <v>0</v>
      </c>
      <c r="BR139" s="4" t="n">
        <f aca="false">SUM(BR108:BR138)</f>
        <v>0</v>
      </c>
      <c r="BT139" s="4" t="n">
        <f aca="false">SUM(BT108:BT138)</f>
        <v>0</v>
      </c>
      <c r="BU139" s="4" t="n">
        <f aca="false">SUM(BU108:BU138)</f>
        <v>0</v>
      </c>
      <c r="BW139" s="4" t="n">
        <f aca="false">SUM(BW108:BW138)</f>
        <v>0</v>
      </c>
      <c r="BX139" s="4" t="n">
        <f aca="false">SUM(BX108:BX138)</f>
        <v>0</v>
      </c>
      <c r="BZ139" s="4" t="n">
        <f aca="false">SUM(BZ108:BZ138)</f>
        <v>0</v>
      </c>
      <c r="CA139" s="4" t="n">
        <f aca="false">SUM(CA108:CA138)</f>
        <v>0</v>
      </c>
      <c r="CC139" s="4" t="n">
        <f aca="false">SUM(CC108:CC138)</f>
        <v>0</v>
      </c>
      <c r="CD139" s="4" t="n">
        <f aca="false">SUM(CD108:CD138)</f>
        <v>0</v>
      </c>
      <c r="CF139" s="4" t="n">
        <f aca="false">SUM(CF108:CF138)</f>
        <v>0</v>
      </c>
      <c r="CG139" s="4" t="n">
        <f aca="false">SUM(CG108:CG138)</f>
        <v>0</v>
      </c>
      <c r="CI139" s="4" t="n">
        <f aca="false">SUM(CI108:CI138)</f>
        <v>0</v>
      </c>
      <c r="CJ139" s="4" t="n">
        <f aca="false">SUM(CJ108:CJ138)</f>
        <v>0</v>
      </c>
      <c r="CL139" s="4" t="n">
        <f aca="false">SUM(CL108:CL138)</f>
        <v>0</v>
      </c>
      <c r="CM139" s="4" t="n">
        <f aca="false">SUM(CM108:CM138)</f>
        <v>0</v>
      </c>
      <c r="CO139" s="4" t="n">
        <f aca="false">SUM(CO108:CO138)</f>
        <v>0</v>
      </c>
      <c r="CP139" s="4" t="n">
        <f aca="false">SUM(CP108:CP138)</f>
        <v>0</v>
      </c>
      <c r="CR139" s="4" t="n">
        <f aca="false">SUM(CR108:CR138)</f>
        <v>0</v>
      </c>
      <c r="CS139" s="4" t="n">
        <f aca="false">SUM(CS108:CS138)</f>
        <v>0</v>
      </c>
      <c r="CU139" s="4" t="n">
        <f aca="false">SUM(CU108:CU138)</f>
        <v>0</v>
      </c>
      <c r="CV139" s="4" t="n">
        <f aca="false">SUM(CV108:CV138)</f>
        <v>0</v>
      </c>
      <c r="CX139" s="4" t="n">
        <f aca="false">SUM(CX108:CX138)</f>
        <v>0</v>
      </c>
      <c r="CY139" s="4" t="n">
        <f aca="false">SUM(CY108:CY138)</f>
        <v>0</v>
      </c>
      <c r="DA139" s="4" t="n">
        <f aca="false">SUM(DA108:DA138)</f>
        <v>0</v>
      </c>
      <c r="DB139" s="4" t="n">
        <f aca="false">SUM(DB108:DB138)</f>
        <v>0</v>
      </c>
      <c r="DD139" s="4" t="n">
        <f aca="false">SUM(DD108:DD138)</f>
        <v>0</v>
      </c>
      <c r="DE139" s="4" t="n">
        <f aca="false">SUM(DE108:DE138)</f>
        <v>0</v>
      </c>
      <c r="DG139" s="4" t="n">
        <f aca="false">SUM(DG108:DG138)</f>
        <v>0</v>
      </c>
      <c r="DH139" s="4" t="n">
        <f aca="false">SUM(DH108:DH138)</f>
        <v>0</v>
      </c>
      <c r="DJ139" s="4" t="n">
        <f aca="false">SUM(DJ108:DJ138)</f>
        <v>0</v>
      </c>
      <c r="DK139" s="4" t="n">
        <f aca="false">SUM(DK108:DK138)</f>
        <v>0</v>
      </c>
      <c r="DM139" s="4" t="n">
        <f aca="false">SUM(DM108:DM138)</f>
        <v>0</v>
      </c>
      <c r="DN139" s="4" t="n">
        <f aca="false">SUM(DN108:DN138)</f>
        <v>0</v>
      </c>
      <c r="DP139" s="4" t="n">
        <f aca="false">SUM(DP108:DP138)</f>
        <v>0</v>
      </c>
      <c r="DQ139" s="4" t="n">
        <f aca="false">SUM(DQ108:DQ138)</f>
        <v>0</v>
      </c>
      <c r="DS139" s="4" t="n">
        <f aca="false">SUM(DS108:DS138)</f>
        <v>0</v>
      </c>
    </row>
    <row r="140" customFormat="false" ht="12.75" hidden="false" customHeight="false" outlineLevel="0" collapsed="false">
      <c r="A140" s="0" t="s">
        <v>27</v>
      </c>
      <c r="B140" s="0" t="s">
        <v>19</v>
      </c>
      <c r="C140" s="0" t="s">
        <v>28</v>
      </c>
      <c r="D140" s="0" t="n">
        <v>10487</v>
      </c>
      <c r="E140" s="0" t="n">
        <v>500543</v>
      </c>
      <c r="F140" s="0" t="s">
        <v>51</v>
      </c>
      <c r="G140" s="0" t="n">
        <v>25071</v>
      </c>
      <c r="H140" s="0" t="s">
        <v>15</v>
      </c>
      <c r="I140" s="0" t="s">
        <v>16</v>
      </c>
      <c r="J140" s="27" t="n">
        <v>35400</v>
      </c>
      <c r="K140" s="27" t="n">
        <v>39782</v>
      </c>
      <c r="L140" s="0" t="n">
        <v>60000</v>
      </c>
      <c r="M140" s="0" t="n">
        <v>0.18</v>
      </c>
      <c r="N140" s="0" t="n">
        <v>0</v>
      </c>
      <c r="O140" s="0" t="n">
        <v>0</v>
      </c>
      <c r="P140" s="0" t="n">
        <v>0</v>
      </c>
      <c r="Q140" s="0" t="n">
        <v>0.18</v>
      </c>
      <c r="R140" s="0" t="n">
        <v>334800</v>
      </c>
      <c r="S140" s="0" t="n">
        <v>60000</v>
      </c>
      <c r="T140" s="0" t="n">
        <v>0.18</v>
      </c>
      <c r="U140" s="0" t="n">
        <v>302400</v>
      </c>
      <c r="V140" s="0" t="n">
        <v>60000</v>
      </c>
      <c r="W140" s="0" t="n">
        <v>0.18</v>
      </c>
      <c r="X140" s="0" t="n">
        <v>334800</v>
      </c>
      <c r="Y140" s="0" t="n">
        <v>60000</v>
      </c>
      <c r="Z140" s="0" t="n">
        <v>0.18</v>
      </c>
      <c r="AA140" s="0" t="n">
        <v>324000</v>
      </c>
      <c r="AB140" s="0" t="n">
        <v>60000</v>
      </c>
      <c r="AC140" s="0" t="n">
        <v>0.18</v>
      </c>
      <c r="AD140" s="0" t="n">
        <v>334800</v>
      </c>
      <c r="AE140" s="0" t="n">
        <v>60000</v>
      </c>
      <c r="AF140" s="0" t="n">
        <v>0.18</v>
      </c>
      <c r="AG140" s="0" t="n">
        <v>324000</v>
      </c>
      <c r="AH140" s="0" t="n">
        <v>60000</v>
      </c>
      <c r="AI140" s="0" t="n">
        <v>0.18</v>
      </c>
      <c r="AJ140" s="0" t="n">
        <v>334800</v>
      </c>
      <c r="AK140" s="0" t="n">
        <v>60000</v>
      </c>
      <c r="AL140" s="0" t="n">
        <v>0.18</v>
      </c>
      <c r="AM140" s="0" t="n">
        <v>334800</v>
      </c>
      <c r="AN140" s="0" t="n">
        <v>60000</v>
      </c>
      <c r="AO140" s="0" t="n">
        <v>0.18</v>
      </c>
      <c r="AP140" s="0" t="n">
        <v>324000</v>
      </c>
      <c r="AQ140" s="0" t="n">
        <v>60000</v>
      </c>
      <c r="AR140" s="0" t="n">
        <v>0.18</v>
      </c>
      <c r="AS140" s="0" t="n">
        <v>334800</v>
      </c>
      <c r="AT140" s="0" t="n">
        <v>60000</v>
      </c>
      <c r="AU140" s="0" t="n">
        <v>0.18</v>
      </c>
      <c r="AV140" s="0" t="n">
        <v>324000</v>
      </c>
      <c r="AW140" s="0" t="n">
        <v>60000</v>
      </c>
      <c r="AX140" s="0" t="n">
        <v>0.18</v>
      </c>
      <c r="AY140" s="0" t="n">
        <v>334800</v>
      </c>
      <c r="AZ140" s="0" t="n">
        <v>0</v>
      </c>
      <c r="BA140" s="0" t="n">
        <v>0</v>
      </c>
      <c r="BB140" s="0" t="n">
        <v>0</v>
      </c>
      <c r="BC140" s="0" t="n">
        <v>0</v>
      </c>
      <c r="BD140" s="0" t="n">
        <v>0</v>
      </c>
      <c r="BE140" s="0" t="n">
        <v>0</v>
      </c>
      <c r="BF140" s="0" t="n">
        <v>0</v>
      </c>
      <c r="BG140" s="0" t="n">
        <v>0</v>
      </c>
      <c r="BH140" s="0" t="n">
        <v>0</v>
      </c>
      <c r="BI140" s="0" t="n">
        <v>0</v>
      </c>
      <c r="BJ140" s="0" t="n">
        <v>0</v>
      </c>
      <c r="BK140" s="0" t="n">
        <v>0</v>
      </c>
      <c r="BL140" s="0" t="n">
        <v>0</v>
      </c>
      <c r="BM140" s="0" t="n">
        <v>0</v>
      </c>
      <c r="BN140" s="0" t="n">
        <v>0</v>
      </c>
      <c r="BO140" s="0" t="n">
        <v>0</v>
      </c>
      <c r="BP140" s="0" t="n">
        <v>0</v>
      </c>
      <c r="BQ140" s="0" t="n">
        <v>0</v>
      </c>
      <c r="BR140" s="0" t="n">
        <v>0</v>
      </c>
      <c r="BS140" s="0" t="n">
        <v>0</v>
      </c>
      <c r="BT140" s="0" t="n">
        <v>0</v>
      </c>
      <c r="BU140" s="0" t="n">
        <v>0</v>
      </c>
      <c r="BV140" s="0" t="n">
        <v>0</v>
      </c>
      <c r="BW140" s="0" t="n">
        <v>0</v>
      </c>
      <c r="BX140" s="0" t="n">
        <v>0</v>
      </c>
      <c r="BY140" s="0" t="n">
        <v>0</v>
      </c>
      <c r="BZ140" s="0" t="n">
        <v>0</v>
      </c>
      <c r="CA140" s="0" t="n">
        <v>0</v>
      </c>
      <c r="CB140" s="0" t="n">
        <v>0</v>
      </c>
      <c r="CC140" s="0" t="n">
        <v>0</v>
      </c>
      <c r="CD140" s="0" t="n">
        <v>0</v>
      </c>
      <c r="CE140" s="0" t="n">
        <v>0</v>
      </c>
      <c r="CF140" s="0" t="n">
        <v>0</v>
      </c>
      <c r="CG140" s="0" t="n">
        <v>0</v>
      </c>
      <c r="CH140" s="0" t="n">
        <v>0</v>
      </c>
      <c r="CI140" s="0" t="n">
        <v>0</v>
      </c>
      <c r="CJ140" s="0" t="n">
        <v>0</v>
      </c>
      <c r="CK140" s="0" t="n">
        <v>0</v>
      </c>
      <c r="CL140" s="0" t="n">
        <v>0</v>
      </c>
      <c r="CM140" s="0" t="n">
        <v>0</v>
      </c>
      <c r="CN140" s="0" t="n">
        <v>0</v>
      </c>
      <c r="CO140" s="0" t="n">
        <v>0</v>
      </c>
      <c r="CP140" s="0" t="n">
        <v>0</v>
      </c>
      <c r="CQ140" s="0" t="n">
        <v>0</v>
      </c>
      <c r="CR140" s="0" t="n">
        <v>0</v>
      </c>
      <c r="CS140" s="0" t="n">
        <v>0</v>
      </c>
      <c r="CT140" s="0" t="n">
        <v>0</v>
      </c>
      <c r="CU140" s="0" t="n">
        <v>0</v>
      </c>
      <c r="CV140" s="0" t="n">
        <v>0</v>
      </c>
      <c r="CW140" s="0" t="n">
        <v>0</v>
      </c>
      <c r="CX140" s="0" t="n">
        <v>0</v>
      </c>
      <c r="CY140" s="0" t="n">
        <v>0</v>
      </c>
      <c r="CZ140" s="0" t="n">
        <v>0</v>
      </c>
      <c r="DA140" s="0" t="n">
        <v>0</v>
      </c>
      <c r="DB140" s="0" t="n">
        <v>0</v>
      </c>
      <c r="DC140" s="0" t="n">
        <v>0</v>
      </c>
      <c r="DD140" s="0" t="n">
        <v>0</v>
      </c>
      <c r="DE140" s="0" t="n">
        <v>0</v>
      </c>
      <c r="DF140" s="0" t="n">
        <v>0</v>
      </c>
      <c r="DG140" s="0" t="n">
        <v>0</v>
      </c>
      <c r="DH140" s="0" t="n">
        <v>0</v>
      </c>
      <c r="DI140" s="0" t="n">
        <v>0</v>
      </c>
      <c r="DJ140" s="0" t="n">
        <v>0</v>
      </c>
      <c r="DK140" s="0" t="n">
        <v>0</v>
      </c>
      <c r="DL140" s="0" t="n">
        <v>0</v>
      </c>
      <c r="DM140" s="0" t="n">
        <v>0</v>
      </c>
      <c r="DN140" s="0" t="n">
        <v>0</v>
      </c>
      <c r="DO140" s="0" t="n">
        <v>0</v>
      </c>
      <c r="DP140" s="0" t="n">
        <v>0</v>
      </c>
      <c r="DQ140" s="0" t="n">
        <v>0</v>
      </c>
      <c r="DR140" s="0" t="n">
        <v>0</v>
      </c>
      <c r="DS140" s="0" t="n">
        <v>0</v>
      </c>
    </row>
    <row r="141" customFormat="false" ht="12.75" hidden="false" customHeight="false" outlineLevel="0" collapsed="false">
      <c r="A141" s="0" t="s">
        <v>60</v>
      </c>
      <c r="G141" s="4" t="s">
        <v>35</v>
      </c>
      <c r="H141" s="4" t="s">
        <v>15</v>
      </c>
      <c r="L141" s="4" t="n">
        <f aca="false">SUM(L140)</f>
        <v>60000</v>
      </c>
      <c r="R141" s="4" t="n">
        <f aca="false">SUM(R140)</f>
        <v>334800</v>
      </c>
      <c r="S141" s="4" t="n">
        <f aca="false">SUM(S140)</f>
        <v>60000</v>
      </c>
      <c r="U141" s="4" t="n">
        <f aca="false">SUM(U140)</f>
        <v>302400</v>
      </c>
      <c r="V141" s="4" t="n">
        <f aca="false">SUM(V140)</f>
        <v>60000</v>
      </c>
      <c r="X141" s="4" t="n">
        <f aca="false">SUM(X140)</f>
        <v>334800</v>
      </c>
      <c r="Y141" s="4" t="n">
        <f aca="false">SUM(Y140)</f>
        <v>60000</v>
      </c>
      <c r="AA141" s="4" t="n">
        <f aca="false">SUM(AA140)</f>
        <v>324000</v>
      </c>
      <c r="AB141" s="4" t="n">
        <f aca="false">SUM(AB140)</f>
        <v>60000</v>
      </c>
      <c r="AD141" s="4" t="n">
        <f aca="false">SUM(AD140)</f>
        <v>334800</v>
      </c>
      <c r="AE141" s="4" t="n">
        <f aca="false">SUM(AE140)</f>
        <v>60000</v>
      </c>
      <c r="AG141" s="4" t="n">
        <f aca="false">SUM(AG140)</f>
        <v>324000</v>
      </c>
      <c r="AH141" s="4" t="n">
        <f aca="false">SUM(AH140)</f>
        <v>60000</v>
      </c>
      <c r="AJ141" s="4" t="n">
        <f aca="false">SUM(AJ140)</f>
        <v>334800</v>
      </c>
      <c r="AK141" s="4" t="n">
        <f aca="false">SUM(AK140)</f>
        <v>60000</v>
      </c>
      <c r="AM141" s="4" t="n">
        <f aca="false">SUM(AM140)</f>
        <v>334800</v>
      </c>
      <c r="AN141" s="4" t="n">
        <f aca="false">SUM(AN140)</f>
        <v>60000</v>
      </c>
      <c r="AP141" s="4" t="n">
        <f aca="false">SUM(AP140)</f>
        <v>324000</v>
      </c>
      <c r="AQ141" s="4" t="n">
        <f aca="false">SUM(AQ140)</f>
        <v>60000</v>
      </c>
      <c r="AS141" s="4" t="n">
        <f aca="false">SUM(AS140)</f>
        <v>334800</v>
      </c>
      <c r="AT141" s="4" t="n">
        <f aca="false">SUM(AT140)</f>
        <v>60000</v>
      </c>
      <c r="AV141" s="4" t="n">
        <f aca="false">SUM(AV140)</f>
        <v>324000</v>
      </c>
      <c r="AW141" s="4" t="n">
        <f aca="false">SUM(AW140)</f>
        <v>60000</v>
      </c>
      <c r="AY141" s="4" t="n">
        <f aca="false">SUM(AY140)</f>
        <v>334800</v>
      </c>
      <c r="AZ141" s="4" t="n">
        <f aca="false">SUM(AZ140)</f>
        <v>0</v>
      </c>
      <c r="BB141" s="4" t="n">
        <f aca="false">SUM(BB140)</f>
        <v>0</v>
      </c>
      <c r="BC141" s="4" t="n">
        <f aca="false">SUM(BC140)</f>
        <v>0</v>
      </c>
      <c r="BE141" s="4" t="n">
        <f aca="false">SUM(BE140)</f>
        <v>0</v>
      </c>
      <c r="BF141" s="4" t="n">
        <f aca="false">SUM(BF140)</f>
        <v>0</v>
      </c>
      <c r="BH141" s="4" t="n">
        <f aca="false">SUM(BH140)</f>
        <v>0</v>
      </c>
      <c r="BI141" s="4" t="n">
        <f aca="false">SUM(BI140)</f>
        <v>0</v>
      </c>
      <c r="BK141" s="4" t="n">
        <f aca="false">SUM(BK140)</f>
        <v>0</v>
      </c>
      <c r="BL141" s="4" t="n">
        <f aca="false">SUM(BL140)</f>
        <v>0</v>
      </c>
      <c r="BN141" s="4" t="n">
        <f aca="false">SUM(BN140)</f>
        <v>0</v>
      </c>
      <c r="BO141" s="4" t="n">
        <f aca="false">SUM(BO140)</f>
        <v>0</v>
      </c>
      <c r="BQ141" s="4" t="n">
        <f aca="false">SUM(BQ140)</f>
        <v>0</v>
      </c>
      <c r="BR141" s="4" t="n">
        <f aca="false">SUM(BR140)</f>
        <v>0</v>
      </c>
      <c r="BT141" s="4" t="n">
        <f aca="false">SUM(BT140)</f>
        <v>0</v>
      </c>
      <c r="BU141" s="4" t="n">
        <f aca="false">SUM(BU140)</f>
        <v>0</v>
      </c>
      <c r="BW141" s="4" t="n">
        <f aca="false">SUM(BW140)</f>
        <v>0</v>
      </c>
      <c r="BX141" s="4" t="n">
        <f aca="false">SUM(BX140)</f>
        <v>0</v>
      </c>
      <c r="BZ141" s="4" t="n">
        <f aca="false">SUM(BZ140)</f>
        <v>0</v>
      </c>
      <c r="CA141" s="4" t="n">
        <f aca="false">SUM(CA140)</f>
        <v>0</v>
      </c>
      <c r="CC141" s="4" t="n">
        <f aca="false">SUM(CC140)</f>
        <v>0</v>
      </c>
      <c r="CD141" s="4" t="n">
        <f aca="false">SUM(CD140)</f>
        <v>0</v>
      </c>
      <c r="CF141" s="4" t="n">
        <f aca="false">SUM(CF140)</f>
        <v>0</v>
      </c>
      <c r="CG141" s="4" t="n">
        <f aca="false">SUM(CG140)</f>
        <v>0</v>
      </c>
      <c r="CI141" s="4" t="n">
        <f aca="false">SUM(CI140)</f>
        <v>0</v>
      </c>
      <c r="CJ141" s="4" t="n">
        <f aca="false">SUM(CJ140)</f>
        <v>0</v>
      </c>
      <c r="CL141" s="4" t="n">
        <f aca="false">SUM(CL140)</f>
        <v>0</v>
      </c>
      <c r="CM141" s="4" t="n">
        <f aca="false">SUM(CM140)</f>
        <v>0</v>
      </c>
      <c r="CO141" s="4" t="n">
        <f aca="false">SUM(CO140)</f>
        <v>0</v>
      </c>
      <c r="CP141" s="4" t="n">
        <f aca="false">SUM(CP140)</f>
        <v>0</v>
      </c>
      <c r="CR141" s="4" t="n">
        <f aca="false">SUM(CR140)</f>
        <v>0</v>
      </c>
      <c r="CS141" s="4" t="n">
        <f aca="false">SUM(CS140)</f>
        <v>0</v>
      </c>
      <c r="CU141" s="4" t="n">
        <f aca="false">SUM(CU140)</f>
        <v>0</v>
      </c>
      <c r="CV141" s="4" t="n">
        <f aca="false">SUM(CV140)</f>
        <v>0</v>
      </c>
      <c r="CX141" s="4" t="n">
        <f aca="false">SUM(CX140)</f>
        <v>0</v>
      </c>
      <c r="CY141" s="4" t="n">
        <f aca="false">SUM(CY140)</f>
        <v>0</v>
      </c>
      <c r="DA141" s="4" t="n">
        <f aca="false">SUM(DA140)</f>
        <v>0</v>
      </c>
      <c r="DB141" s="4" t="n">
        <f aca="false">SUM(DB140)</f>
        <v>0</v>
      </c>
      <c r="DD141" s="4" t="n">
        <f aca="false">SUM(DD140)</f>
        <v>0</v>
      </c>
      <c r="DE141" s="4" t="n">
        <f aca="false">SUM(DE140)</f>
        <v>0</v>
      </c>
      <c r="DG141" s="4" t="n">
        <f aca="false">SUM(DG140)</f>
        <v>0</v>
      </c>
      <c r="DH141" s="4" t="n">
        <f aca="false">SUM(DH140)</f>
        <v>0</v>
      </c>
      <c r="DJ141" s="4" t="n">
        <f aca="false">SUM(DJ140)</f>
        <v>0</v>
      </c>
      <c r="DK141" s="4" t="n">
        <f aca="false">SUM(DK140)</f>
        <v>0</v>
      </c>
      <c r="DM141" s="4" t="n">
        <f aca="false">SUM(DM140)</f>
        <v>0</v>
      </c>
      <c r="DN141" s="4" t="n">
        <f aca="false">SUM(DN140)</f>
        <v>0</v>
      </c>
      <c r="DP141" s="4" t="n">
        <f aca="false">SUM(DP140)</f>
        <v>0</v>
      </c>
      <c r="DQ141" s="4" t="n">
        <f aca="false">SUM(DQ140)</f>
        <v>0</v>
      </c>
      <c r="DS141" s="4" t="n">
        <f aca="false">SUM(DS140)</f>
        <v>0</v>
      </c>
    </row>
    <row r="142" customFormat="false" ht="12.75" hidden="false" customHeight="false" outlineLevel="0" collapsed="false">
      <c r="A142" s="0" t="s">
        <v>27</v>
      </c>
      <c r="B142" s="0" t="s">
        <v>19</v>
      </c>
      <c r="C142" s="0" t="s">
        <v>17</v>
      </c>
      <c r="D142" s="0" t="n">
        <v>56698</v>
      </c>
      <c r="E142" s="0" t="n">
        <v>56498</v>
      </c>
      <c r="F142" s="0" t="s">
        <v>85</v>
      </c>
      <c r="G142" s="0" t="n">
        <v>24670</v>
      </c>
      <c r="H142" s="0" t="s">
        <v>15</v>
      </c>
      <c r="I142" s="0" t="s">
        <v>16</v>
      </c>
      <c r="J142" s="27" t="n">
        <v>35490</v>
      </c>
      <c r="K142" s="27" t="n">
        <v>42825</v>
      </c>
      <c r="L142" s="0" t="n">
        <v>10000</v>
      </c>
      <c r="M142" s="0" t="n">
        <v>0.17</v>
      </c>
      <c r="N142" s="0" t="n">
        <v>0</v>
      </c>
      <c r="O142" s="0" t="n">
        <v>0</v>
      </c>
      <c r="P142" s="0" t="n">
        <v>0</v>
      </c>
      <c r="Q142" s="0" t="n">
        <v>0.17</v>
      </c>
      <c r="R142" s="0" t="n">
        <v>52700</v>
      </c>
      <c r="S142" s="0" t="n">
        <v>10000</v>
      </c>
      <c r="T142" s="0" t="n">
        <v>0.17</v>
      </c>
      <c r="U142" s="0" t="n">
        <v>47600</v>
      </c>
      <c r="V142" s="0" t="n">
        <v>10000</v>
      </c>
      <c r="W142" s="0" t="n">
        <v>0.17</v>
      </c>
      <c r="X142" s="0" t="n">
        <v>52700</v>
      </c>
      <c r="Y142" s="0" t="n">
        <v>0</v>
      </c>
      <c r="Z142" s="0" t="n">
        <v>0</v>
      </c>
      <c r="AA142" s="0" t="n">
        <v>0</v>
      </c>
      <c r="AB142" s="0" t="n">
        <v>0</v>
      </c>
      <c r="AC142" s="0" t="n">
        <v>0</v>
      </c>
      <c r="AD142" s="0" t="n">
        <v>0</v>
      </c>
      <c r="AE142" s="0" t="n">
        <v>0</v>
      </c>
      <c r="AF142" s="0" t="n">
        <v>0</v>
      </c>
      <c r="AG142" s="0" t="n">
        <v>0</v>
      </c>
      <c r="AH142" s="0" t="n">
        <v>0</v>
      </c>
      <c r="AI142" s="0" t="n">
        <v>0</v>
      </c>
      <c r="AJ142" s="0" t="n">
        <v>0</v>
      </c>
      <c r="AK142" s="0" t="n">
        <v>0</v>
      </c>
      <c r="AL142" s="0" t="n">
        <v>0</v>
      </c>
      <c r="AM142" s="0" t="n">
        <v>0</v>
      </c>
      <c r="AN142" s="0" t="n">
        <v>0</v>
      </c>
      <c r="AO142" s="0" t="n">
        <v>0</v>
      </c>
      <c r="AP142" s="0" t="n">
        <v>0</v>
      </c>
      <c r="AQ142" s="0" t="n">
        <v>0</v>
      </c>
      <c r="AR142" s="0" t="n">
        <v>0</v>
      </c>
      <c r="AS142" s="0" t="n">
        <v>0</v>
      </c>
      <c r="AT142" s="0" t="n">
        <v>0</v>
      </c>
      <c r="AU142" s="0" t="n">
        <v>0</v>
      </c>
      <c r="AV142" s="0" t="n">
        <v>0</v>
      </c>
      <c r="AW142" s="0" t="n">
        <v>0</v>
      </c>
      <c r="AX142" s="0" t="n">
        <v>0</v>
      </c>
      <c r="AY142" s="0" t="n">
        <v>0</v>
      </c>
      <c r="AZ142" s="0" t="n">
        <v>0</v>
      </c>
      <c r="BA142" s="0" t="n">
        <v>0</v>
      </c>
      <c r="BB142" s="0" t="n">
        <v>0</v>
      </c>
      <c r="BC142" s="0" t="n">
        <v>0</v>
      </c>
      <c r="BD142" s="0" t="n">
        <v>0</v>
      </c>
      <c r="BE142" s="0" t="n">
        <v>0</v>
      </c>
      <c r="BF142" s="0" t="n">
        <v>0</v>
      </c>
      <c r="BG142" s="0" t="n">
        <v>0</v>
      </c>
      <c r="BH142" s="0" t="n">
        <v>0</v>
      </c>
      <c r="BI142" s="0" t="n">
        <v>0</v>
      </c>
      <c r="BJ142" s="0" t="n">
        <v>0</v>
      </c>
      <c r="BK142" s="0" t="n">
        <v>0</v>
      </c>
      <c r="BL142" s="0" t="n">
        <v>0</v>
      </c>
      <c r="BM142" s="0" t="n">
        <v>0</v>
      </c>
      <c r="BN142" s="0" t="n">
        <v>0</v>
      </c>
      <c r="BO142" s="0" t="n">
        <v>0</v>
      </c>
      <c r="BP142" s="0" t="n">
        <v>0</v>
      </c>
      <c r="BQ142" s="0" t="n">
        <v>0</v>
      </c>
      <c r="BR142" s="0" t="n">
        <v>0</v>
      </c>
      <c r="BS142" s="0" t="n">
        <v>0</v>
      </c>
      <c r="BT142" s="0" t="n">
        <v>0</v>
      </c>
      <c r="BU142" s="0" t="n">
        <v>0</v>
      </c>
      <c r="BV142" s="0" t="n">
        <v>0</v>
      </c>
      <c r="BW142" s="0" t="n">
        <v>0</v>
      </c>
      <c r="BX142" s="0" t="n">
        <v>0</v>
      </c>
      <c r="BY142" s="0" t="n">
        <v>0</v>
      </c>
      <c r="BZ142" s="0" t="n">
        <v>0</v>
      </c>
      <c r="CA142" s="0" t="n">
        <v>0</v>
      </c>
      <c r="CB142" s="0" t="n">
        <v>0</v>
      </c>
      <c r="CC142" s="0" t="n">
        <v>0</v>
      </c>
      <c r="CD142" s="0" t="n">
        <v>0</v>
      </c>
      <c r="CE142" s="0" t="n">
        <v>0</v>
      </c>
      <c r="CF142" s="0" t="n">
        <v>0</v>
      </c>
      <c r="CG142" s="0" t="n">
        <v>0</v>
      </c>
      <c r="CH142" s="0" t="n">
        <v>0</v>
      </c>
      <c r="CI142" s="0" t="n">
        <v>0</v>
      </c>
      <c r="CJ142" s="0" t="n">
        <v>0</v>
      </c>
      <c r="CK142" s="0" t="n">
        <v>0</v>
      </c>
      <c r="CL142" s="0" t="n">
        <v>0</v>
      </c>
      <c r="CM142" s="0" t="n">
        <v>0</v>
      </c>
      <c r="CN142" s="0" t="n">
        <v>0</v>
      </c>
      <c r="CO142" s="0" t="n">
        <v>0</v>
      </c>
      <c r="CP142" s="0" t="n">
        <v>0</v>
      </c>
      <c r="CQ142" s="0" t="n">
        <v>0</v>
      </c>
      <c r="CR142" s="0" t="n">
        <v>0</v>
      </c>
      <c r="CS142" s="0" t="n">
        <v>0</v>
      </c>
      <c r="CT142" s="0" t="n">
        <v>0</v>
      </c>
      <c r="CU142" s="0" t="n">
        <v>0</v>
      </c>
      <c r="CV142" s="0" t="n">
        <v>0</v>
      </c>
      <c r="CW142" s="0" t="n">
        <v>0</v>
      </c>
      <c r="CX142" s="0" t="n">
        <v>0</v>
      </c>
      <c r="CY142" s="0" t="n">
        <v>0</v>
      </c>
      <c r="CZ142" s="0" t="n">
        <v>0</v>
      </c>
      <c r="DA142" s="0" t="n">
        <v>0</v>
      </c>
      <c r="DB142" s="0" t="n">
        <v>0</v>
      </c>
      <c r="DC142" s="0" t="n">
        <v>0</v>
      </c>
      <c r="DD142" s="0" t="n">
        <v>0</v>
      </c>
      <c r="DE142" s="0" t="n">
        <v>0</v>
      </c>
      <c r="DF142" s="0" t="n">
        <v>0</v>
      </c>
      <c r="DG142" s="0" t="n">
        <v>0</v>
      </c>
      <c r="DH142" s="0" t="n">
        <v>0</v>
      </c>
      <c r="DI142" s="0" t="n">
        <v>0</v>
      </c>
      <c r="DJ142" s="0" t="n">
        <v>0</v>
      </c>
      <c r="DK142" s="0" t="n">
        <v>0</v>
      </c>
      <c r="DL142" s="0" t="n">
        <v>0</v>
      </c>
      <c r="DM142" s="0" t="n">
        <v>0</v>
      </c>
      <c r="DN142" s="0" t="n">
        <v>0</v>
      </c>
      <c r="DO142" s="0" t="n">
        <v>0</v>
      </c>
      <c r="DP142" s="0" t="n">
        <v>0</v>
      </c>
      <c r="DQ142" s="0" t="n">
        <v>0</v>
      </c>
      <c r="DR142" s="0" t="n">
        <v>0</v>
      </c>
      <c r="DS142" s="0" t="n">
        <v>0</v>
      </c>
    </row>
    <row r="143" customFormat="false" ht="12.75" hidden="false" customHeight="false" outlineLevel="0" collapsed="false">
      <c r="A143" s="0" t="s">
        <v>27</v>
      </c>
      <c r="B143" s="0" t="s">
        <v>19</v>
      </c>
      <c r="C143" s="0" t="s">
        <v>17</v>
      </c>
      <c r="D143" s="0" t="n">
        <v>56698</v>
      </c>
      <c r="E143" s="0" t="n">
        <v>56498</v>
      </c>
      <c r="F143" s="0" t="s">
        <v>85</v>
      </c>
      <c r="G143" s="0" t="n">
        <v>24670</v>
      </c>
      <c r="H143" s="0" t="s">
        <v>15</v>
      </c>
      <c r="I143" s="0" t="s">
        <v>16</v>
      </c>
      <c r="J143" s="27" t="n">
        <v>35490</v>
      </c>
      <c r="K143" s="27" t="n">
        <v>42825</v>
      </c>
      <c r="L143" s="0" t="n">
        <v>0</v>
      </c>
      <c r="Q143" s="0" t="n">
        <v>0</v>
      </c>
      <c r="R143" s="0" t="n">
        <v>0</v>
      </c>
      <c r="S143" s="0" t="n">
        <v>0</v>
      </c>
      <c r="T143" s="0" t="n">
        <v>0</v>
      </c>
      <c r="U143" s="0" t="n">
        <v>0</v>
      </c>
      <c r="V143" s="0" t="n">
        <v>0</v>
      </c>
      <c r="W143" s="0" t="n">
        <v>0</v>
      </c>
      <c r="X143" s="0" t="n">
        <v>0</v>
      </c>
      <c r="Y143" s="0" t="n">
        <v>10000</v>
      </c>
      <c r="Z143" s="0" t="n">
        <v>0.175</v>
      </c>
      <c r="AA143" s="0" t="n">
        <v>52500</v>
      </c>
      <c r="AB143" s="0" t="n">
        <v>10000</v>
      </c>
      <c r="AC143" s="0" t="n">
        <v>0.175</v>
      </c>
      <c r="AD143" s="0" t="n">
        <v>54250</v>
      </c>
      <c r="AE143" s="0" t="n">
        <v>10000</v>
      </c>
      <c r="AF143" s="0" t="n">
        <v>0.175</v>
      </c>
      <c r="AG143" s="0" t="n">
        <v>52500</v>
      </c>
      <c r="AH143" s="0" t="n">
        <v>10000</v>
      </c>
      <c r="AI143" s="0" t="n">
        <v>0.175</v>
      </c>
      <c r="AJ143" s="0" t="n">
        <v>54250</v>
      </c>
      <c r="AK143" s="0" t="n">
        <v>10000</v>
      </c>
      <c r="AL143" s="0" t="n">
        <v>0.175</v>
      </c>
      <c r="AM143" s="0" t="n">
        <v>54250</v>
      </c>
      <c r="AN143" s="0" t="n">
        <v>10000</v>
      </c>
      <c r="AO143" s="0" t="n">
        <v>0.175</v>
      </c>
      <c r="AP143" s="0" t="n">
        <v>52500</v>
      </c>
      <c r="AQ143" s="0" t="n">
        <v>10000</v>
      </c>
      <c r="AR143" s="0" t="n">
        <v>0.175</v>
      </c>
      <c r="AS143" s="0" t="n">
        <v>54250</v>
      </c>
      <c r="AT143" s="0" t="n">
        <v>10000</v>
      </c>
      <c r="AU143" s="0" t="n">
        <v>0.175</v>
      </c>
      <c r="AV143" s="0" t="n">
        <v>52500</v>
      </c>
      <c r="AW143" s="0" t="n">
        <v>10000</v>
      </c>
      <c r="AX143" s="0" t="n">
        <v>0.175</v>
      </c>
      <c r="AY143" s="0" t="n">
        <v>54250</v>
      </c>
      <c r="AZ143" s="0" t="n">
        <v>0</v>
      </c>
      <c r="BA143" s="0" t="n">
        <v>0</v>
      </c>
      <c r="BB143" s="0" t="n">
        <v>0</v>
      </c>
      <c r="BC143" s="0" t="n">
        <v>0</v>
      </c>
      <c r="BD143" s="0" t="n">
        <v>0</v>
      </c>
      <c r="BE143" s="0" t="n">
        <v>0</v>
      </c>
      <c r="BF143" s="0" t="n">
        <v>0</v>
      </c>
      <c r="BG143" s="0" t="n">
        <v>0</v>
      </c>
      <c r="BH143" s="0" t="n">
        <v>0</v>
      </c>
      <c r="BI143" s="0" t="n">
        <v>0</v>
      </c>
      <c r="BJ143" s="0" t="n">
        <v>0</v>
      </c>
      <c r="BK143" s="0" t="n">
        <v>0</v>
      </c>
      <c r="BL143" s="0" t="n">
        <v>0</v>
      </c>
      <c r="BM143" s="0" t="n">
        <v>0</v>
      </c>
      <c r="BN143" s="0" t="n">
        <v>0</v>
      </c>
      <c r="BO143" s="0" t="n">
        <v>0</v>
      </c>
      <c r="BP143" s="0" t="n">
        <v>0</v>
      </c>
      <c r="BQ143" s="0" t="n">
        <v>0</v>
      </c>
      <c r="BR143" s="0" t="n">
        <v>0</v>
      </c>
      <c r="BS143" s="0" t="n">
        <v>0</v>
      </c>
      <c r="BT143" s="0" t="n">
        <v>0</v>
      </c>
      <c r="BU143" s="0" t="n">
        <v>0</v>
      </c>
      <c r="BV143" s="0" t="n">
        <v>0</v>
      </c>
      <c r="BW143" s="0" t="n">
        <v>0</v>
      </c>
      <c r="BX143" s="0" t="n">
        <v>0</v>
      </c>
      <c r="BY143" s="0" t="n">
        <v>0</v>
      </c>
      <c r="BZ143" s="0" t="n">
        <v>0</v>
      </c>
      <c r="CA143" s="0" t="n">
        <v>0</v>
      </c>
      <c r="CB143" s="0" t="n">
        <v>0</v>
      </c>
      <c r="CC143" s="0" t="n">
        <v>0</v>
      </c>
      <c r="CD143" s="0" t="n">
        <v>0</v>
      </c>
      <c r="CE143" s="0" t="n">
        <v>0</v>
      </c>
      <c r="CF143" s="0" t="n">
        <v>0</v>
      </c>
      <c r="CG143" s="0" t="n">
        <v>0</v>
      </c>
      <c r="CH143" s="0" t="n">
        <v>0</v>
      </c>
      <c r="CI143" s="0" t="n">
        <v>0</v>
      </c>
      <c r="CJ143" s="0" t="n">
        <v>0</v>
      </c>
      <c r="CK143" s="0" t="n">
        <v>0</v>
      </c>
      <c r="CL143" s="0" t="n">
        <v>0</v>
      </c>
      <c r="CM143" s="0" t="n">
        <v>0</v>
      </c>
      <c r="CN143" s="0" t="n">
        <v>0</v>
      </c>
      <c r="CO143" s="0" t="n">
        <v>0</v>
      </c>
      <c r="CP143" s="0" t="n">
        <v>0</v>
      </c>
      <c r="CQ143" s="0" t="n">
        <v>0</v>
      </c>
      <c r="CR143" s="0" t="n">
        <v>0</v>
      </c>
      <c r="CS143" s="0" t="n">
        <v>0</v>
      </c>
      <c r="CT143" s="0" t="n">
        <v>0</v>
      </c>
      <c r="CU143" s="0" t="n">
        <v>0</v>
      </c>
      <c r="CV143" s="0" t="n">
        <v>0</v>
      </c>
      <c r="CW143" s="0" t="n">
        <v>0</v>
      </c>
      <c r="CX143" s="0" t="n">
        <v>0</v>
      </c>
      <c r="CY143" s="0" t="n">
        <v>0</v>
      </c>
      <c r="CZ143" s="0" t="n">
        <v>0</v>
      </c>
      <c r="DA143" s="0" t="n">
        <v>0</v>
      </c>
      <c r="DB143" s="0" t="n">
        <v>0</v>
      </c>
      <c r="DC143" s="0" t="n">
        <v>0</v>
      </c>
      <c r="DD143" s="0" t="n">
        <v>0</v>
      </c>
      <c r="DE143" s="0" t="n">
        <v>0</v>
      </c>
      <c r="DF143" s="0" t="n">
        <v>0</v>
      </c>
      <c r="DG143" s="0" t="n">
        <v>0</v>
      </c>
      <c r="DH143" s="0" t="n">
        <v>0</v>
      </c>
      <c r="DI143" s="0" t="n">
        <v>0</v>
      </c>
      <c r="DJ143" s="0" t="n">
        <v>0</v>
      </c>
      <c r="DK143" s="0" t="n">
        <v>0</v>
      </c>
      <c r="DL143" s="0" t="n">
        <v>0</v>
      </c>
      <c r="DM143" s="0" t="n">
        <v>0</v>
      </c>
      <c r="DN143" s="0" t="n">
        <v>0</v>
      </c>
      <c r="DO143" s="0" t="n">
        <v>0</v>
      </c>
      <c r="DP143" s="0" t="n">
        <v>0</v>
      </c>
      <c r="DQ143" s="0" t="n">
        <v>0</v>
      </c>
      <c r="DR143" s="0" t="n">
        <v>0</v>
      </c>
      <c r="DS143" s="0" t="n">
        <v>0</v>
      </c>
    </row>
    <row r="144" customFormat="false" ht="12.75" hidden="false" customHeight="false" outlineLevel="0" collapsed="false">
      <c r="A144" s="0" t="s">
        <v>27</v>
      </c>
      <c r="B144" s="0" t="s">
        <v>19</v>
      </c>
      <c r="C144" s="0" t="s">
        <v>17</v>
      </c>
      <c r="D144" s="0" t="n">
        <v>10487</v>
      </c>
      <c r="E144" s="0" t="n">
        <v>56498</v>
      </c>
      <c r="F144" s="0" t="s">
        <v>51</v>
      </c>
      <c r="G144" s="0" t="n">
        <v>25071</v>
      </c>
      <c r="H144" s="0" t="s">
        <v>15</v>
      </c>
      <c r="I144" s="0" t="s">
        <v>16</v>
      </c>
      <c r="J144" s="27" t="n">
        <v>35400</v>
      </c>
      <c r="K144" s="27" t="n">
        <v>39782</v>
      </c>
      <c r="L144" s="0" t="n">
        <v>30000</v>
      </c>
      <c r="M144" s="0" t="n">
        <v>0.18</v>
      </c>
      <c r="N144" s="0" t="n">
        <v>0</v>
      </c>
      <c r="O144" s="0" t="n">
        <v>0</v>
      </c>
      <c r="P144" s="0" t="n">
        <v>0</v>
      </c>
      <c r="Q144" s="0" t="n">
        <v>0.18</v>
      </c>
      <c r="R144" s="0" t="n">
        <v>167400</v>
      </c>
      <c r="S144" s="0" t="n">
        <v>30000</v>
      </c>
      <c r="T144" s="0" t="n">
        <v>0.18</v>
      </c>
      <c r="U144" s="0" t="n">
        <v>151200</v>
      </c>
      <c r="V144" s="0" t="n">
        <v>30000</v>
      </c>
      <c r="W144" s="0" t="n">
        <v>0.18</v>
      </c>
      <c r="X144" s="0" t="n">
        <v>167400</v>
      </c>
      <c r="Y144" s="0" t="n">
        <v>30000</v>
      </c>
      <c r="Z144" s="0" t="n">
        <v>0.18</v>
      </c>
      <c r="AA144" s="0" t="n">
        <v>162000</v>
      </c>
      <c r="AB144" s="0" t="n">
        <v>30000</v>
      </c>
      <c r="AC144" s="0" t="n">
        <v>0.18</v>
      </c>
      <c r="AD144" s="0" t="n">
        <v>167400</v>
      </c>
      <c r="AE144" s="0" t="n">
        <v>30000</v>
      </c>
      <c r="AF144" s="0" t="n">
        <v>0.18</v>
      </c>
      <c r="AG144" s="0" t="n">
        <v>162000</v>
      </c>
      <c r="AH144" s="0" t="n">
        <v>30000</v>
      </c>
      <c r="AI144" s="0" t="n">
        <v>0.18</v>
      </c>
      <c r="AJ144" s="0" t="n">
        <v>167400</v>
      </c>
      <c r="AK144" s="0" t="n">
        <v>30000</v>
      </c>
      <c r="AL144" s="0" t="n">
        <v>0.18</v>
      </c>
      <c r="AM144" s="0" t="n">
        <v>167400</v>
      </c>
      <c r="AN144" s="0" t="n">
        <v>30000</v>
      </c>
      <c r="AO144" s="0" t="n">
        <v>0.18</v>
      </c>
      <c r="AP144" s="0" t="n">
        <v>162000</v>
      </c>
      <c r="AQ144" s="0" t="n">
        <v>30000</v>
      </c>
      <c r="AR144" s="0" t="n">
        <v>0.18</v>
      </c>
      <c r="AS144" s="0" t="n">
        <v>167400</v>
      </c>
      <c r="AT144" s="0" t="n">
        <v>30000</v>
      </c>
      <c r="AU144" s="0" t="n">
        <v>0.18</v>
      </c>
      <c r="AV144" s="0" t="n">
        <v>162000</v>
      </c>
      <c r="AW144" s="0" t="n">
        <v>30000</v>
      </c>
      <c r="AX144" s="0" t="n">
        <v>0.18</v>
      </c>
      <c r="AY144" s="0" t="n">
        <v>167400</v>
      </c>
      <c r="AZ144" s="0" t="n">
        <v>0</v>
      </c>
      <c r="BA144" s="0" t="n">
        <v>0</v>
      </c>
      <c r="BB144" s="0" t="n">
        <v>0</v>
      </c>
      <c r="BC144" s="0" t="n">
        <v>0</v>
      </c>
      <c r="BD144" s="0" t="n">
        <v>0</v>
      </c>
      <c r="BE144" s="0" t="n">
        <v>0</v>
      </c>
      <c r="BF144" s="0" t="n">
        <v>0</v>
      </c>
      <c r="BG144" s="0" t="n">
        <v>0</v>
      </c>
      <c r="BH144" s="0" t="n">
        <v>0</v>
      </c>
      <c r="BI144" s="0" t="n">
        <v>0</v>
      </c>
      <c r="BJ144" s="0" t="n">
        <v>0</v>
      </c>
      <c r="BK144" s="0" t="n">
        <v>0</v>
      </c>
      <c r="BL144" s="0" t="n">
        <v>0</v>
      </c>
      <c r="BM144" s="0" t="n">
        <v>0</v>
      </c>
      <c r="BN144" s="0" t="n">
        <v>0</v>
      </c>
      <c r="BO144" s="0" t="n">
        <v>0</v>
      </c>
      <c r="BP144" s="0" t="n">
        <v>0</v>
      </c>
      <c r="BQ144" s="0" t="n">
        <v>0</v>
      </c>
      <c r="BR144" s="0" t="n">
        <v>0</v>
      </c>
      <c r="BS144" s="0" t="n">
        <v>0</v>
      </c>
      <c r="BT144" s="0" t="n">
        <v>0</v>
      </c>
      <c r="BU144" s="0" t="n">
        <v>0</v>
      </c>
      <c r="BV144" s="0" t="n">
        <v>0</v>
      </c>
      <c r="BW144" s="0" t="n">
        <v>0</v>
      </c>
      <c r="BX144" s="0" t="n">
        <v>0</v>
      </c>
      <c r="BY144" s="0" t="n">
        <v>0</v>
      </c>
      <c r="BZ144" s="0" t="n">
        <v>0</v>
      </c>
      <c r="CA144" s="0" t="n">
        <v>0</v>
      </c>
      <c r="CB144" s="0" t="n">
        <v>0</v>
      </c>
      <c r="CC144" s="0" t="n">
        <v>0</v>
      </c>
      <c r="CD144" s="0" t="n">
        <v>0</v>
      </c>
      <c r="CE144" s="0" t="n">
        <v>0</v>
      </c>
      <c r="CF144" s="0" t="n">
        <v>0</v>
      </c>
      <c r="CG144" s="0" t="n">
        <v>0</v>
      </c>
      <c r="CH144" s="0" t="n">
        <v>0</v>
      </c>
      <c r="CI144" s="0" t="n">
        <v>0</v>
      </c>
      <c r="CJ144" s="0" t="n">
        <v>0</v>
      </c>
      <c r="CK144" s="0" t="n">
        <v>0</v>
      </c>
      <c r="CL144" s="0" t="n">
        <v>0</v>
      </c>
      <c r="CM144" s="0" t="n">
        <v>0</v>
      </c>
      <c r="CN144" s="0" t="n">
        <v>0</v>
      </c>
      <c r="CO144" s="0" t="n">
        <v>0</v>
      </c>
      <c r="CP144" s="0" t="n">
        <v>0</v>
      </c>
      <c r="CQ144" s="0" t="n">
        <v>0</v>
      </c>
      <c r="CR144" s="0" t="n">
        <v>0</v>
      </c>
      <c r="CS144" s="0" t="n">
        <v>0</v>
      </c>
      <c r="CT144" s="0" t="n">
        <v>0</v>
      </c>
      <c r="CU144" s="0" t="n">
        <v>0</v>
      </c>
      <c r="CV144" s="0" t="n">
        <v>0</v>
      </c>
      <c r="CW144" s="0" t="n">
        <v>0</v>
      </c>
      <c r="CX144" s="0" t="n">
        <v>0</v>
      </c>
      <c r="CY144" s="0" t="n">
        <v>0</v>
      </c>
      <c r="CZ144" s="0" t="n">
        <v>0</v>
      </c>
      <c r="DA144" s="0" t="n">
        <v>0</v>
      </c>
      <c r="DB144" s="0" t="n">
        <v>0</v>
      </c>
      <c r="DC144" s="0" t="n">
        <v>0</v>
      </c>
      <c r="DD144" s="0" t="n">
        <v>0</v>
      </c>
      <c r="DE144" s="0" t="n">
        <v>0</v>
      </c>
      <c r="DF144" s="0" t="n">
        <v>0</v>
      </c>
      <c r="DG144" s="0" t="n">
        <v>0</v>
      </c>
      <c r="DH144" s="0" t="n">
        <v>0</v>
      </c>
      <c r="DI144" s="0" t="n">
        <v>0</v>
      </c>
      <c r="DJ144" s="0" t="n">
        <v>0</v>
      </c>
      <c r="DK144" s="0" t="n">
        <v>0</v>
      </c>
      <c r="DL144" s="0" t="n">
        <v>0</v>
      </c>
      <c r="DM144" s="0" t="n">
        <v>0</v>
      </c>
      <c r="DN144" s="0" t="n">
        <v>0</v>
      </c>
      <c r="DO144" s="0" t="n">
        <v>0</v>
      </c>
      <c r="DP144" s="0" t="n">
        <v>0</v>
      </c>
      <c r="DQ144" s="0" t="n">
        <v>0</v>
      </c>
      <c r="DR144" s="0" t="n">
        <v>0</v>
      </c>
      <c r="DS144" s="0" t="n">
        <v>0</v>
      </c>
    </row>
    <row r="145" customFormat="false" ht="12.75" hidden="false" customHeight="false" outlineLevel="0" collapsed="false">
      <c r="A145" s="0" t="s">
        <v>27</v>
      </c>
      <c r="B145" s="0" t="s">
        <v>19</v>
      </c>
      <c r="C145" s="0" t="s">
        <v>17</v>
      </c>
      <c r="D145" s="0" t="n">
        <v>10487</v>
      </c>
      <c r="E145" s="0" t="n">
        <v>56498</v>
      </c>
      <c r="F145" s="0" t="s">
        <v>51</v>
      </c>
      <c r="G145" s="0" t="n">
        <v>25700</v>
      </c>
      <c r="H145" s="0" t="s">
        <v>15</v>
      </c>
      <c r="I145" s="0" t="s">
        <v>16</v>
      </c>
      <c r="J145" s="27" t="n">
        <v>35796</v>
      </c>
      <c r="K145" s="27" t="n">
        <v>37621</v>
      </c>
      <c r="L145" s="0" t="n">
        <v>25000</v>
      </c>
      <c r="M145" s="0" t="n">
        <v>0.19</v>
      </c>
      <c r="N145" s="0" t="n">
        <v>0</v>
      </c>
      <c r="O145" s="0" t="n">
        <v>0</v>
      </c>
      <c r="P145" s="0" t="n">
        <v>0</v>
      </c>
      <c r="Q145" s="0" t="n">
        <v>0.19</v>
      </c>
      <c r="R145" s="0" t="n">
        <v>147250</v>
      </c>
      <c r="S145" s="0" t="n">
        <v>25000</v>
      </c>
      <c r="T145" s="0" t="n">
        <v>0.19</v>
      </c>
      <c r="U145" s="0" t="n">
        <v>133000</v>
      </c>
      <c r="V145" s="0" t="n">
        <v>25000</v>
      </c>
      <c r="W145" s="0" t="n">
        <v>0.19</v>
      </c>
      <c r="X145" s="0" t="n">
        <v>147250</v>
      </c>
      <c r="Y145" s="0" t="n">
        <v>25000</v>
      </c>
      <c r="Z145" s="0" t="n">
        <v>0.19</v>
      </c>
      <c r="AA145" s="0" t="n">
        <v>142500</v>
      </c>
      <c r="AB145" s="0" t="n">
        <v>25000</v>
      </c>
      <c r="AC145" s="0" t="n">
        <v>0.19</v>
      </c>
      <c r="AD145" s="0" t="n">
        <v>147250</v>
      </c>
      <c r="AE145" s="0" t="n">
        <v>25000</v>
      </c>
      <c r="AF145" s="0" t="n">
        <v>0.19</v>
      </c>
      <c r="AG145" s="0" t="n">
        <v>142500</v>
      </c>
      <c r="AH145" s="0" t="n">
        <v>25000</v>
      </c>
      <c r="AI145" s="0" t="n">
        <v>0.19</v>
      </c>
      <c r="AJ145" s="0" t="n">
        <v>147250</v>
      </c>
      <c r="AK145" s="0" t="n">
        <v>25000</v>
      </c>
      <c r="AL145" s="0" t="n">
        <v>0.19</v>
      </c>
      <c r="AM145" s="0" t="n">
        <v>147250</v>
      </c>
      <c r="AN145" s="0" t="n">
        <v>25000</v>
      </c>
      <c r="AO145" s="0" t="n">
        <v>0.19</v>
      </c>
      <c r="AP145" s="0" t="n">
        <v>142500</v>
      </c>
      <c r="AQ145" s="0" t="n">
        <v>25000</v>
      </c>
      <c r="AR145" s="0" t="n">
        <v>0.19</v>
      </c>
      <c r="AS145" s="0" t="n">
        <v>147250</v>
      </c>
      <c r="AT145" s="0" t="n">
        <v>25000</v>
      </c>
      <c r="AU145" s="0" t="n">
        <v>0.19</v>
      </c>
      <c r="AV145" s="0" t="n">
        <v>142500</v>
      </c>
      <c r="AW145" s="0" t="n">
        <v>25000</v>
      </c>
      <c r="AX145" s="0" t="n">
        <v>0.19</v>
      </c>
      <c r="AY145" s="0" t="n">
        <v>147250</v>
      </c>
      <c r="AZ145" s="0" t="n">
        <v>0</v>
      </c>
      <c r="BA145" s="0" t="n">
        <v>0</v>
      </c>
      <c r="BB145" s="0" t="n">
        <v>0</v>
      </c>
      <c r="BC145" s="0" t="n">
        <v>0</v>
      </c>
      <c r="BD145" s="0" t="n">
        <v>0</v>
      </c>
      <c r="BE145" s="0" t="n">
        <v>0</v>
      </c>
      <c r="BF145" s="0" t="n">
        <v>0</v>
      </c>
      <c r="BG145" s="0" t="n">
        <v>0</v>
      </c>
      <c r="BH145" s="0" t="n">
        <v>0</v>
      </c>
      <c r="BI145" s="0" t="n">
        <v>0</v>
      </c>
      <c r="BJ145" s="0" t="n">
        <v>0</v>
      </c>
      <c r="BK145" s="0" t="n">
        <v>0</v>
      </c>
      <c r="BL145" s="0" t="n">
        <v>0</v>
      </c>
      <c r="BM145" s="0" t="n">
        <v>0</v>
      </c>
      <c r="BN145" s="0" t="n">
        <v>0</v>
      </c>
      <c r="BO145" s="0" t="n">
        <v>0</v>
      </c>
      <c r="BP145" s="0" t="n">
        <v>0</v>
      </c>
      <c r="BQ145" s="0" t="n">
        <v>0</v>
      </c>
      <c r="BR145" s="0" t="n">
        <v>0</v>
      </c>
      <c r="BS145" s="0" t="n">
        <v>0</v>
      </c>
      <c r="BT145" s="0" t="n">
        <v>0</v>
      </c>
      <c r="BU145" s="0" t="n">
        <v>0</v>
      </c>
      <c r="BV145" s="0" t="n">
        <v>0</v>
      </c>
      <c r="BW145" s="0" t="n">
        <v>0</v>
      </c>
      <c r="BX145" s="0" t="n">
        <v>0</v>
      </c>
      <c r="BY145" s="0" t="n">
        <v>0</v>
      </c>
      <c r="BZ145" s="0" t="n">
        <v>0</v>
      </c>
      <c r="CA145" s="0" t="n">
        <v>0</v>
      </c>
      <c r="CB145" s="0" t="n">
        <v>0</v>
      </c>
      <c r="CC145" s="0" t="n">
        <v>0</v>
      </c>
      <c r="CD145" s="0" t="n">
        <v>0</v>
      </c>
      <c r="CE145" s="0" t="n">
        <v>0</v>
      </c>
      <c r="CF145" s="0" t="n">
        <v>0</v>
      </c>
      <c r="CG145" s="0" t="n">
        <v>0</v>
      </c>
      <c r="CH145" s="0" t="n">
        <v>0</v>
      </c>
      <c r="CI145" s="0" t="n">
        <v>0</v>
      </c>
      <c r="CJ145" s="0" t="n">
        <v>0</v>
      </c>
      <c r="CK145" s="0" t="n">
        <v>0</v>
      </c>
      <c r="CL145" s="0" t="n">
        <v>0</v>
      </c>
      <c r="CM145" s="0" t="n">
        <v>0</v>
      </c>
      <c r="CN145" s="0" t="n">
        <v>0</v>
      </c>
      <c r="CO145" s="0" t="n">
        <v>0</v>
      </c>
      <c r="CP145" s="0" t="n">
        <v>0</v>
      </c>
      <c r="CQ145" s="0" t="n">
        <v>0</v>
      </c>
      <c r="CR145" s="0" t="n">
        <v>0</v>
      </c>
      <c r="CS145" s="0" t="n">
        <v>0</v>
      </c>
      <c r="CT145" s="0" t="n">
        <v>0</v>
      </c>
      <c r="CU145" s="0" t="n">
        <v>0</v>
      </c>
      <c r="CV145" s="0" t="n">
        <v>0</v>
      </c>
      <c r="CW145" s="0" t="n">
        <v>0</v>
      </c>
      <c r="CX145" s="0" t="n">
        <v>0</v>
      </c>
      <c r="CY145" s="0" t="n">
        <v>0</v>
      </c>
      <c r="CZ145" s="0" t="n">
        <v>0</v>
      </c>
      <c r="DA145" s="0" t="n">
        <v>0</v>
      </c>
      <c r="DB145" s="0" t="n">
        <v>0</v>
      </c>
      <c r="DC145" s="0" t="n">
        <v>0</v>
      </c>
      <c r="DD145" s="0" t="n">
        <v>0</v>
      </c>
      <c r="DE145" s="0" t="n">
        <v>0</v>
      </c>
      <c r="DF145" s="0" t="n">
        <v>0</v>
      </c>
      <c r="DG145" s="0" t="n">
        <v>0</v>
      </c>
      <c r="DH145" s="0" t="n">
        <v>0</v>
      </c>
      <c r="DI145" s="0" t="n">
        <v>0</v>
      </c>
      <c r="DJ145" s="0" t="n">
        <v>0</v>
      </c>
      <c r="DK145" s="0" t="n">
        <v>0</v>
      </c>
      <c r="DL145" s="0" t="n">
        <v>0</v>
      </c>
      <c r="DM145" s="0" t="n">
        <v>0</v>
      </c>
      <c r="DN145" s="0" t="n">
        <v>0</v>
      </c>
      <c r="DO145" s="0" t="n">
        <v>0</v>
      </c>
      <c r="DP145" s="0" t="n">
        <v>0</v>
      </c>
      <c r="DQ145" s="0" t="n">
        <v>0</v>
      </c>
      <c r="DR145" s="0" t="n">
        <v>0</v>
      </c>
      <c r="DS145" s="0" t="n">
        <v>0</v>
      </c>
    </row>
    <row r="146" customFormat="false" ht="12.75" hidden="false" customHeight="false" outlineLevel="0" collapsed="false">
      <c r="A146" s="0" t="s">
        <v>27</v>
      </c>
      <c r="B146" s="0" t="s">
        <v>19</v>
      </c>
      <c r="C146" s="0" t="s">
        <v>17</v>
      </c>
      <c r="D146" s="0" t="n">
        <v>10487</v>
      </c>
      <c r="E146" s="0" t="n">
        <v>56498</v>
      </c>
      <c r="F146" s="0" t="s">
        <v>86</v>
      </c>
      <c r="G146" s="0" t="n">
        <v>26125</v>
      </c>
      <c r="H146" s="0" t="s">
        <v>15</v>
      </c>
      <c r="I146" s="0" t="s">
        <v>16</v>
      </c>
      <c r="J146" s="27" t="n">
        <v>35947</v>
      </c>
      <c r="K146" s="27" t="n">
        <v>37772</v>
      </c>
      <c r="L146" s="0" t="n">
        <v>8600</v>
      </c>
      <c r="M146" s="0" t="n">
        <v>0.13</v>
      </c>
      <c r="N146" s="0" t="n">
        <v>0</v>
      </c>
      <c r="O146" s="0" t="n">
        <v>0</v>
      </c>
      <c r="P146" s="0" t="n">
        <v>0</v>
      </c>
      <c r="Q146" s="0" t="n">
        <v>0.13</v>
      </c>
      <c r="R146" s="0" t="n">
        <v>34658</v>
      </c>
      <c r="S146" s="0" t="n">
        <v>8600</v>
      </c>
      <c r="T146" s="0" t="n">
        <v>0.13</v>
      </c>
      <c r="U146" s="0" t="n">
        <v>31304</v>
      </c>
      <c r="V146" s="0" t="n">
        <v>8600</v>
      </c>
      <c r="W146" s="0" t="n">
        <v>0.13</v>
      </c>
      <c r="X146" s="0" t="n">
        <v>34658</v>
      </c>
      <c r="Y146" s="0" t="n">
        <v>8600</v>
      </c>
      <c r="Z146" s="0" t="n">
        <v>0.13</v>
      </c>
      <c r="AA146" s="0" t="n">
        <v>33540</v>
      </c>
      <c r="AB146" s="0" t="n">
        <v>8600</v>
      </c>
      <c r="AC146" s="0" t="n">
        <v>0.13</v>
      </c>
      <c r="AD146" s="0" t="n">
        <v>34658</v>
      </c>
      <c r="AE146" s="0" t="n">
        <v>8600</v>
      </c>
      <c r="AF146" s="0" t="n">
        <v>0.13</v>
      </c>
      <c r="AG146" s="0" t="n">
        <v>33540</v>
      </c>
      <c r="AH146" s="0" t="n">
        <v>8600</v>
      </c>
      <c r="AI146" s="0" t="n">
        <v>0.13</v>
      </c>
      <c r="AJ146" s="0" t="n">
        <v>34658</v>
      </c>
      <c r="AK146" s="0" t="n">
        <v>8600</v>
      </c>
      <c r="AL146" s="0" t="n">
        <v>0.13</v>
      </c>
      <c r="AM146" s="0" t="n">
        <v>34658</v>
      </c>
      <c r="AN146" s="0" t="n">
        <v>8600</v>
      </c>
      <c r="AO146" s="0" t="n">
        <v>0.13</v>
      </c>
      <c r="AP146" s="0" t="n">
        <v>33540</v>
      </c>
      <c r="AQ146" s="0" t="n">
        <v>8600</v>
      </c>
      <c r="AR146" s="0" t="n">
        <v>0.13</v>
      </c>
      <c r="AS146" s="0" t="n">
        <v>34658</v>
      </c>
      <c r="AT146" s="0" t="n">
        <v>8600</v>
      </c>
      <c r="AU146" s="0" t="n">
        <v>0.13</v>
      </c>
      <c r="AV146" s="0" t="n">
        <v>33540</v>
      </c>
      <c r="AW146" s="0" t="n">
        <v>8600</v>
      </c>
      <c r="AX146" s="0" t="n">
        <v>0.13</v>
      </c>
      <c r="AY146" s="0" t="n">
        <v>34658</v>
      </c>
      <c r="AZ146" s="0" t="n">
        <v>0</v>
      </c>
      <c r="BA146" s="0" t="n">
        <v>0</v>
      </c>
      <c r="BB146" s="0" t="n">
        <v>0</v>
      </c>
      <c r="BC146" s="0" t="n">
        <v>0</v>
      </c>
      <c r="BD146" s="0" t="n">
        <v>0</v>
      </c>
      <c r="BE146" s="0" t="n">
        <v>0</v>
      </c>
      <c r="BF146" s="0" t="n">
        <v>0</v>
      </c>
      <c r="BG146" s="0" t="n">
        <v>0</v>
      </c>
      <c r="BH146" s="0" t="n">
        <v>0</v>
      </c>
      <c r="BI146" s="0" t="n">
        <v>0</v>
      </c>
      <c r="BJ146" s="0" t="n">
        <v>0</v>
      </c>
      <c r="BK146" s="0" t="n">
        <v>0</v>
      </c>
      <c r="BL146" s="0" t="n">
        <v>0</v>
      </c>
      <c r="BM146" s="0" t="n">
        <v>0</v>
      </c>
      <c r="BN146" s="0" t="n">
        <v>0</v>
      </c>
      <c r="BO146" s="0" t="n">
        <v>0</v>
      </c>
      <c r="BP146" s="0" t="n">
        <v>0</v>
      </c>
      <c r="BQ146" s="0" t="n">
        <v>0</v>
      </c>
      <c r="BR146" s="0" t="n">
        <v>0</v>
      </c>
      <c r="BS146" s="0" t="n">
        <v>0</v>
      </c>
      <c r="BT146" s="0" t="n">
        <v>0</v>
      </c>
      <c r="BU146" s="0" t="n">
        <v>0</v>
      </c>
      <c r="BV146" s="0" t="n">
        <v>0</v>
      </c>
      <c r="BW146" s="0" t="n">
        <v>0</v>
      </c>
      <c r="BX146" s="0" t="n">
        <v>0</v>
      </c>
      <c r="BY146" s="0" t="n">
        <v>0</v>
      </c>
      <c r="BZ146" s="0" t="n">
        <v>0</v>
      </c>
      <c r="CA146" s="0" t="n">
        <v>0</v>
      </c>
      <c r="CB146" s="0" t="n">
        <v>0</v>
      </c>
      <c r="CC146" s="0" t="n">
        <v>0</v>
      </c>
      <c r="CD146" s="0" t="n">
        <v>0</v>
      </c>
      <c r="CE146" s="0" t="n">
        <v>0</v>
      </c>
      <c r="CF146" s="0" t="n">
        <v>0</v>
      </c>
      <c r="CG146" s="0" t="n">
        <v>0</v>
      </c>
      <c r="CH146" s="0" t="n">
        <v>0</v>
      </c>
      <c r="CI146" s="0" t="n">
        <v>0</v>
      </c>
      <c r="CJ146" s="0" t="n">
        <v>0</v>
      </c>
      <c r="CK146" s="0" t="n">
        <v>0</v>
      </c>
      <c r="CL146" s="0" t="n">
        <v>0</v>
      </c>
      <c r="CM146" s="0" t="n">
        <v>0</v>
      </c>
      <c r="CN146" s="0" t="n">
        <v>0</v>
      </c>
      <c r="CO146" s="0" t="n">
        <v>0</v>
      </c>
      <c r="CP146" s="0" t="n">
        <v>0</v>
      </c>
      <c r="CQ146" s="0" t="n">
        <v>0</v>
      </c>
      <c r="CR146" s="0" t="n">
        <v>0</v>
      </c>
      <c r="CS146" s="0" t="n">
        <v>0</v>
      </c>
      <c r="CT146" s="0" t="n">
        <v>0</v>
      </c>
      <c r="CU146" s="0" t="n">
        <v>0</v>
      </c>
      <c r="CV146" s="0" t="n">
        <v>0</v>
      </c>
      <c r="CW146" s="0" t="n">
        <v>0</v>
      </c>
      <c r="CX146" s="0" t="n">
        <v>0</v>
      </c>
      <c r="CY146" s="0" t="n">
        <v>0</v>
      </c>
      <c r="CZ146" s="0" t="n">
        <v>0</v>
      </c>
      <c r="DA146" s="0" t="n">
        <v>0</v>
      </c>
      <c r="DB146" s="0" t="n">
        <v>0</v>
      </c>
      <c r="DC146" s="0" t="n">
        <v>0</v>
      </c>
      <c r="DD146" s="0" t="n">
        <v>0</v>
      </c>
      <c r="DE146" s="0" t="n">
        <v>0</v>
      </c>
      <c r="DF146" s="0" t="n">
        <v>0</v>
      </c>
      <c r="DG146" s="0" t="n">
        <v>0</v>
      </c>
      <c r="DH146" s="0" t="n">
        <v>0</v>
      </c>
      <c r="DI146" s="0" t="n">
        <v>0</v>
      </c>
      <c r="DJ146" s="0" t="n">
        <v>0</v>
      </c>
      <c r="DK146" s="0" t="n">
        <v>0</v>
      </c>
      <c r="DL146" s="0" t="n">
        <v>0</v>
      </c>
      <c r="DM146" s="0" t="n">
        <v>0</v>
      </c>
      <c r="DN146" s="0" t="n">
        <v>0</v>
      </c>
      <c r="DO146" s="0" t="n">
        <v>0</v>
      </c>
      <c r="DP146" s="0" t="n">
        <v>0</v>
      </c>
      <c r="DQ146" s="0" t="n">
        <v>0</v>
      </c>
      <c r="DR146" s="0" t="n">
        <v>0</v>
      </c>
      <c r="DS146" s="0" t="n">
        <v>0</v>
      </c>
    </row>
    <row r="147" customFormat="false" ht="12.75" hidden="false" customHeight="false" outlineLevel="0" collapsed="false">
      <c r="A147" s="0" t="s">
        <v>27</v>
      </c>
      <c r="B147" s="0" t="s">
        <v>19</v>
      </c>
      <c r="C147" s="0" t="s">
        <v>17</v>
      </c>
      <c r="D147" s="0" t="n">
        <v>10487</v>
      </c>
      <c r="E147" s="0" t="n">
        <v>56498</v>
      </c>
      <c r="F147" s="0" t="s">
        <v>87</v>
      </c>
      <c r="G147" s="0" t="n">
        <v>26719</v>
      </c>
      <c r="H147" s="0" t="s">
        <v>15</v>
      </c>
      <c r="I147" s="0" t="s">
        <v>16</v>
      </c>
      <c r="J147" s="27" t="n">
        <v>36647</v>
      </c>
      <c r="K147" s="27" t="n">
        <v>38472</v>
      </c>
      <c r="L147" s="0" t="n">
        <v>25000</v>
      </c>
      <c r="M147" s="0" t="n">
        <v>0.205</v>
      </c>
      <c r="N147" s="0" t="n">
        <v>0</v>
      </c>
      <c r="O147" s="0" t="n">
        <v>0</v>
      </c>
      <c r="P147" s="0" t="n">
        <v>0</v>
      </c>
      <c r="Q147" s="0" t="n">
        <v>0.205</v>
      </c>
      <c r="R147" s="0" t="n">
        <v>158875</v>
      </c>
      <c r="S147" s="0" t="n">
        <v>25000</v>
      </c>
      <c r="T147" s="0" t="n">
        <v>0.205</v>
      </c>
      <c r="U147" s="0" t="n">
        <v>143500</v>
      </c>
      <c r="V147" s="0" t="n">
        <v>25000</v>
      </c>
      <c r="W147" s="0" t="n">
        <v>0.205</v>
      </c>
      <c r="X147" s="0" t="n">
        <v>158875</v>
      </c>
      <c r="Y147" s="0" t="n">
        <v>25000</v>
      </c>
      <c r="Z147" s="0" t="n">
        <v>0.205</v>
      </c>
      <c r="AA147" s="0" t="n">
        <v>153750</v>
      </c>
      <c r="AB147" s="0" t="n">
        <v>25000</v>
      </c>
      <c r="AC147" s="0" t="n">
        <v>0.205</v>
      </c>
      <c r="AD147" s="0" t="n">
        <v>158875</v>
      </c>
      <c r="AE147" s="0" t="n">
        <v>25000</v>
      </c>
      <c r="AF147" s="0" t="n">
        <v>0.205</v>
      </c>
      <c r="AG147" s="0" t="n">
        <v>153750</v>
      </c>
      <c r="AH147" s="0" t="n">
        <v>25000</v>
      </c>
      <c r="AI147" s="0" t="n">
        <v>0.205</v>
      </c>
      <c r="AJ147" s="0" t="n">
        <v>158875</v>
      </c>
      <c r="AK147" s="0" t="n">
        <v>25000</v>
      </c>
      <c r="AL147" s="0" t="n">
        <v>0.205</v>
      </c>
      <c r="AM147" s="0" t="n">
        <v>158875</v>
      </c>
      <c r="AN147" s="0" t="n">
        <v>25000</v>
      </c>
      <c r="AO147" s="0" t="n">
        <v>0.205</v>
      </c>
      <c r="AP147" s="0" t="n">
        <v>153750</v>
      </c>
      <c r="AQ147" s="0" t="n">
        <v>25000</v>
      </c>
      <c r="AR147" s="0" t="n">
        <v>0.205</v>
      </c>
      <c r="AS147" s="0" t="n">
        <v>158875</v>
      </c>
      <c r="AT147" s="0" t="n">
        <v>25000</v>
      </c>
      <c r="AU147" s="0" t="n">
        <v>0.205</v>
      </c>
      <c r="AV147" s="0" t="n">
        <v>153750</v>
      </c>
      <c r="AW147" s="0" t="n">
        <v>25000</v>
      </c>
      <c r="AX147" s="0" t="n">
        <v>0.205</v>
      </c>
      <c r="AY147" s="0" t="n">
        <v>158875</v>
      </c>
      <c r="AZ147" s="0" t="n">
        <v>0</v>
      </c>
      <c r="BA147" s="0" t="n">
        <v>0</v>
      </c>
      <c r="BB147" s="0" t="n">
        <v>0</v>
      </c>
      <c r="BC147" s="0" t="n">
        <v>0</v>
      </c>
      <c r="BD147" s="0" t="n">
        <v>0</v>
      </c>
      <c r="BE147" s="0" t="n">
        <v>0</v>
      </c>
      <c r="BF147" s="0" t="n">
        <v>0</v>
      </c>
      <c r="BG147" s="0" t="n">
        <v>0</v>
      </c>
      <c r="BH147" s="0" t="n">
        <v>0</v>
      </c>
      <c r="BI147" s="0" t="n">
        <v>0</v>
      </c>
      <c r="BJ147" s="0" t="n">
        <v>0</v>
      </c>
      <c r="BK147" s="0" t="n">
        <v>0</v>
      </c>
      <c r="BL147" s="0" t="n">
        <v>0</v>
      </c>
      <c r="BM147" s="0" t="n">
        <v>0</v>
      </c>
      <c r="BN147" s="0" t="n">
        <v>0</v>
      </c>
      <c r="BO147" s="0" t="n">
        <v>0</v>
      </c>
      <c r="BP147" s="0" t="n">
        <v>0</v>
      </c>
      <c r="BQ147" s="0" t="n">
        <v>0</v>
      </c>
      <c r="BR147" s="0" t="n">
        <v>0</v>
      </c>
      <c r="BS147" s="0" t="n">
        <v>0</v>
      </c>
      <c r="BT147" s="0" t="n">
        <v>0</v>
      </c>
      <c r="BU147" s="0" t="n">
        <v>0</v>
      </c>
      <c r="BV147" s="0" t="n">
        <v>0</v>
      </c>
      <c r="BW147" s="0" t="n">
        <v>0</v>
      </c>
      <c r="BX147" s="0" t="n">
        <v>0</v>
      </c>
      <c r="BY147" s="0" t="n">
        <v>0</v>
      </c>
      <c r="BZ147" s="0" t="n">
        <v>0</v>
      </c>
      <c r="CA147" s="0" t="n">
        <v>0</v>
      </c>
      <c r="CB147" s="0" t="n">
        <v>0</v>
      </c>
      <c r="CC147" s="0" t="n">
        <v>0</v>
      </c>
      <c r="CD147" s="0" t="n">
        <v>0</v>
      </c>
      <c r="CE147" s="0" t="n">
        <v>0</v>
      </c>
      <c r="CF147" s="0" t="n">
        <v>0</v>
      </c>
      <c r="CG147" s="0" t="n">
        <v>0</v>
      </c>
      <c r="CH147" s="0" t="n">
        <v>0</v>
      </c>
      <c r="CI147" s="0" t="n">
        <v>0</v>
      </c>
      <c r="CJ147" s="0" t="n">
        <v>0</v>
      </c>
      <c r="CK147" s="0" t="n">
        <v>0</v>
      </c>
      <c r="CL147" s="0" t="n">
        <v>0</v>
      </c>
      <c r="CM147" s="0" t="n">
        <v>0</v>
      </c>
      <c r="CN147" s="0" t="n">
        <v>0</v>
      </c>
      <c r="CO147" s="0" t="n">
        <v>0</v>
      </c>
      <c r="CP147" s="0" t="n">
        <v>0</v>
      </c>
      <c r="CQ147" s="0" t="n">
        <v>0</v>
      </c>
      <c r="CR147" s="0" t="n">
        <v>0</v>
      </c>
      <c r="CS147" s="0" t="n">
        <v>0</v>
      </c>
      <c r="CT147" s="0" t="n">
        <v>0</v>
      </c>
      <c r="CU147" s="0" t="n">
        <v>0</v>
      </c>
      <c r="CV147" s="0" t="n">
        <v>0</v>
      </c>
      <c r="CW147" s="0" t="n">
        <v>0</v>
      </c>
      <c r="CX147" s="0" t="n">
        <v>0</v>
      </c>
      <c r="CY147" s="0" t="n">
        <v>0</v>
      </c>
      <c r="CZ147" s="0" t="n">
        <v>0</v>
      </c>
      <c r="DA147" s="0" t="n">
        <v>0</v>
      </c>
      <c r="DB147" s="0" t="n">
        <v>0</v>
      </c>
      <c r="DC147" s="0" t="n">
        <v>0</v>
      </c>
      <c r="DD147" s="0" t="n">
        <v>0</v>
      </c>
      <c r="DE147" s="0" t="n">
        <v>0</v>
      </c>
      <c r="DF147" s="0" t="n">
        <v>0</v>
      </c>
      <c r="DG147" s="0" t="n">
        <v>0</v>
      </c>
      <c r="DH147" s="0" t="n">
        <v>0</v>
      </c>
      <c r="DI147" s="0" t="n">
        <v>0</v>
      </c>
      <c r="DJ147" s="0" t="n">
        <v>0</v>
      </c>
      <c r="DK147" s="0" t="n">
        <v>0</v>
      </c>
      <c r="DL147" s="0" t="n">
        <v>0</v>
      </c>
      <c r="DM147" s="0" t="n">
        <v>0</v>
      </c>
      <c r="DN147" s="0" t="n">
        <v>0</v>
      </c>
      <c r="DO147" s="0" t="n">
        <v>0</v>
      </c>
      <c r="DP147" s="0" t="n">
        <v>0</v>
      </c>
      <c r="DQ147" s="0" t="n">
        <v>0</v>
      </c>
      <c r="DR147" s="0" t="n">
        <v>0</v>
      </c>
      <c r="DS147" s="0" t="n">
        <v>0</v>
      </c>
    </row>
    <row r="148" customFormat="false" ht="12.75" hidden="false" customHeight="false" outlineLevel="0" collapsed="false">
      <c r="A148" s="0" t="s">
        <v>27</v>
      </c>
      <c r="B148" s="0" t="s">
        <v>19</v>
      </c>
      <c r="C148" s="0" t="s">
        <v>17</v>
      </c>
      <c r="D148" s="0" t="n">
        <v>500383</v>
      </c>
      <c r="E148" s="0" t="n">
        <v>56498</v>
      </c>
      <c r="F148" s="0" t="s">
        <v>88</v>
      </c>
      <c r="G148" s="0" t="n">
        <v>26813</v>
      </c>
      <c r="H148" s="0" t="s">
        <v>15</v>
      </c>
      <c r="I148" s="0" t="s">
        <v>16</v>
      </c>
      <c r="J148" s="27" t="n">
        <v>36648</v>
      </c>
      <c r="K148" s="27" t="n">
        <v>39569</v>
      </c>
      <c r="L148" s="0" t="n">
        <v>3500</v>
      </c>
      <c r="M148" s="0" t="n">
        <v>0.1925</v>
      </c>
      <c r="N148" s="0" t="n">
        <v>0</v>
      </c>
      <c r="O148" s="0" t="n">
        <v>0</v>
      </c>
      <c r="P148" s="0" t="n">
        <v>0</v>
      </c>
      <c r="Q148" s="0" t="n">
        <v>0.1925</v>
      </c>
      <c r="R148" s="0" t="n">
        <v>20886.25</v>
      </c>
      <c r="S148" s="0" t="n">
        <v>3500</v>
      </c>
      <c r="T148" s="0" t="n">
        <v>0.1925</v>
      </c>
      <c r="U148" s="0" t="n">
        <v>18865</v>
      </c>
      <c r="V148" s="0" t="n">
        <v>3500</v>
      </c>
      <c r="W148" s="0" t="n">
        <v>0.1925</v>
      </c>
      <c r="X148" s="0" t="n">
        <v>20886.25</v>
      </c>
      <c r="Y148" s="0" t="n">
        <v>3500</v>
      </c>
      <c r="Z148" s="0" t="n">
        <v>0.1925</v>
      </c>
      <c r="AA148" s="0" t="n">
        <v>20212.5</v>
      </c>
      <c r="AB148" s="0" t="n">
        <v>3500</v>
      </c>
      <c r="AC148" s="0" t="n">
        <v>0.1925</v>
      </c>
      <c r="AD148" s="0" t="n">
        <v>20886.25</v>
      </c>
      <c r="AE148" s="0" t="n">
        <v>3500</v>
      </c>
      <c r="AF148" s="0" t="n">
        <v>0.1925</v>
      </c>
      <c r="AG148" s="0" t="n">
        <v>20212.5</v>
      </c>
      <c r="AH148" s="0" t="n">
        <v>3500</v>
      </c>
      <c r="AI148" s="0" t="n">
        <v>0.1925</v>
      </c>
      <c r="AJ148" s="0" t="n">
        <v>20886.25</v>
      </c>
      <c r="AK148" s="0" t="n">
        <v>3500</v>
      </c>
      <c r="AL148" s="0" t="n">
        <v>0.1925</v>
      </c>
      <c r="AM148" s="0" t="n">
        <v>20886.25</v>
      </c>
      <c r="AN148" s="0" t="n">
        <v>3500</v>
      </c>
      <c r="AO148" s="0" t="n">
        <v>0.1925</v>
      </c>
      <c r="AP148" s="0" t="n">
        <v>20212.5</v>
      </c>
      <c r="AQ148" s="0" t="n">
        <v>3500</v>
      </c>
      <c r="AR148" s="0" t="n">
        <v>0.1925</v>
      </c>
      <c r="AS148" s="0" t="n">
        <v>20886.25</v>
      </c>
      <c r="AT148" s="0" t="n">
        <v>3500</v>
      </c>
      <c r="AU148" s="0" t="n">
        <v>0.1925</v>
      </c>
      <c r="AV148" s="0" t="n">
        <v>20212.5</v>
      </c>
      <c r="AW148" s="0" t="n">
        <v>3500</v>
      </c>
      <c r="AX148" s="0" t="n">
        <v>0.1925</v>
      </c>
      <c r="AY148" s="0" t="n">
        <v>20886.25</v>
      </c>
      <c r="AZ148" s="0" t="n">
        <v>0</v>
      </c>
      <c r="BA148" s="0" t="n">
        <v>0</v>
      </c>
      <c r="BB148" s="0" t="n">
        <v>0</v>
      </c>
      <c r="BC148" s="0" t="n">
        <v>0</v>
      </c>
      <c r="BD148" s="0" t="n">
        <v>0</v>
      </c>
      <c r="BE148" s="0" t="n">
        <v>0</v>
      </c>
      <c r="BF148" s="0" t="n">
        <v>0</v>
      </c>
      <c r="BG148" s="0" t="n">
        <v>0</v>
      </c>
      <c r="BH148" s="0" t="n">
        <v>0</v>
      </c>
      <c r="BI148" s="0" t="n">
        <v>0</v>
      </c>
      <c r="BJ148" s="0" t="n">
        <v>0</v>
      </c>
      <c r="BK148" s="0" t="n">
        <v>0</v>
      </c>
      <c r="BL148" s="0" t="n">
        <v>0</v>
      </c>
      <c r="BM148" s="0" t="n">
        <v>0</v>
      </c>
      <c r="BN148" s="0" t="n">
        <v>0</v>
      </c>
      <c r="BO148" s="0" t="n">
        <v>0</v>
      </c>
      <c r="BP148" s="0" t="n">
        <v>0</v>
      </c>
      <c r="BQ148" s="0" t="n">
        <v>0</v>
      </c>
      <c r="BR148" s="0" t="n">
        <v>0</v>
      </c>
      <c r="BS148" s="0" t="n">
        <v>0</v>
      </c>
      <c r="BT148" s="0" t="n">
        <v>0</v>
      </c>
      <c r="BU148" s="0" t="n">
        <v>0</v>
      </c>
      <c r="BV148" s="0" t="n">
        <v>0</v>
      </c>
      <c r="BW148" s="0" t="n">
        <v>0</v>
      </c>
      <c r="BX148" s="0" t="n">
        <v>0</v>
      </c>
      <c r="BY148" s="0" t="n">
        <v>0</v>
      </c>
      <c r="BZ148" s="0" t="n">
        <v>0</v>
      </c>
      <c r="CA148" s="0" t="n">
        <v>0</v>
      </c>
      <c r="CB148" s="0" t="n">
        <v>0</v>
      </c>
      <c r="CC148" s="0" t="n">
        <v>0</v>
      </c>
      <c r="CD148" s="0" t="n">
        <v>0</v>
      </c>
      <c r="CE148" s="0" t="n">
        <v>0</v>
      </c>
      <c r="CF148" s="0" t="n">
        <v>0</v>
      </c>
      <c r="CG148" s="0" t="n">
        <v>0</v>
      </c>
      <c r="CH148" s="0" t="n">
        <v>0</v>
      </c>
      <c r="CI148" s="0" t="n">
        <v>0</v>
      </c>
      <c r="CJ148" s="0" t="n">
        <v>0</v>
      </c>
      <c r="CK148" s="0" t="n">
        <v>0</v>
      </c>
      <c r="CL148" s="0" t="n">
        <v>0</v>
      </c>
      <c r="CM148" s="0" t="n">
        <v>0</v>
      </c>
      <c r="CN148" s="0" t="n">
        <v>0</v>
      </c>
      <c r="CO148" s="0" t="n">
        <v>0</v>
      </c>
      <c r="CP148" s="0" t="n">
        <v>0</v>
      </c>
      <c r="CQ148" s="0" t="n">
        <v>0</v>
      </c>
      <c r="CR148" s="0" t="n">
        <v>0</v>
      </c>
      <c r="CS148" s="0" t="n">
        <v>0</v>
      </c>
      <c r="CT148" s="0" t="n">
        <v>0</v>
      </c>
      <c r="CU148" s="0" t="n">
        <v>0</v>
      </c>
      <c r="CV148" s="0" t="n">
        <v>0</v>
      </c>
      <c r="CW148" s="0" t="n">
        <v>0</v>
      </c>
      <c r="CX148" s="0" t="n">
        <v>0</v>
      </c>
      <c r="CY148" s="0" t="n">
        <v>0</v>
      </c>
      <c r="CZ148" s="0" t="n">
        <v>0</v>
      </c>
      <c r="DA148" s="0" t="n">
        <v>0</v>
      </c>
      <c r="DB148" s="0" t="n">
        <v>0</v>
      </c>
      <c r="DC148" s="0" t="n">
        <v>0</v>
      </c>
      <c r="DD148" s="0" t="n">
        <v>0</v>
      </c>
      <c r="DE148" s="0" t="n">
        <v>0</v>
      </c>
      <c r="DF148" s="0" t="n">
        <v>0</v>
      </c>
      <c r="DG148" s="0" t="n">
        <v>0</v>
      </c>
      <c r="DH148" s="0" t="n">
        <v>0</v>
      </c>
      <c r="DI148" s="0" t="n">
        <v>0</v>
      </c>
      <c r="DJ148" s="0" t="n">
        <v>0</v>
      </c>
      <c r="DK148" s="0" t="n">
        <v>0</v>
      </c>
      <c r="DL148" s="0" t="n">
        <v>0</v>
      </c>
      <c r="DM148" s="0" t="n">
        <v>0</v>
      </c>
      <c r="DN148" s="0" t="n">
        <v>0</v>
      </c>
      <c r="DO148" s="0" t="n">
        <v>0</v>
      </c>
      <c r="DP148" s="0" t="n">
        <v>0</v>
      </c>
      <c r="DQ148" s="0" t="n">
        <v>0</v>
      </c>
      <c r="DR148" s="0" t="n">
        <v>0</v>
      </c>
      <c r="DS148" s="0" t="n">
        <v>0</v>
      </c>
    </row>
    <row r="149" customFormat="false" ht="12.75" hidden="false" customHeight="false" outlineLevel="0" collapsed="false">
      <c r="A149" s="0" t="s">
        <v>27</v>
      </c>
      <c r="B149" s="0" t="s">
        <v>19</v>
      </c>
      <c r="C149" s="0" t="s">
        <v>17</v>
      </c>
      <c r="D149" s="0" t="n">
        <v>10487</v>
      </c>
      <c r="E149" s="0" t="n">
        <v>56498</v>
      </c>
      <c r="F149" s="0" t="s">
        <v>84</v>
      </c>
      <c r="G149" s="0" t="n">
        <v>26816</v>
      </c>
      <c r="H149" s="0" t="s">
        <v>15</v>
      </c>
      <c r="I149" s="0" t="s">
        <v>16</v>
      </c>
      <c r="J149" s="27" t="n">
        <v>36647</v>
      </c>
      <c r="K149" s="27" t="n">
        <v>38472</v>
      </c>
      <c r="L149" s="0" t="n">
        <v>21500</v>
      </c>
      <c r="M149" s="0" t="n">
        <v>0.17</v>
      </c>
      <c r="N149" s="0" t="n">
        <v>0</v>
      </c>
      <c r="O149" s="0" t="n">
        <v>0</v>
      </c>
      <c r="P149" s="0" t="n">
        <v>0</v>
      </c>
      <c r="Q149" s="0" t="n">
        <v>0.17</v>
      </c>
      <c r="R149" s="0" t="n">
        <v>113305</v>
      </c>
      <c r="S149" s="0" t="n">
        <v>21500</v>
      </c>
      <c r="T149" s="0" t="n">
        <v>0.17</v>
      </c>
      <c r="U149" s="0" t="n">
        <v>102340</v>
      </c>
      <c r="V149" s="0" t="n">
        <v>21500</v>
      </c>
      <c r="W149" s="0" t="n">
        <v>0.17</v>
      </c>
      <c r="X149" s="0" t="n">
        <v>113305</v>
      </c>
      <c r="Y149" s="0" t="n">
        <v>21500</v>
      </c>
      <c r="Z149" s="0" t="n">
        <v>0.17</v>
      </c>
      <c r="AA149" s="0" t="n">
        <v>109650</v>
      </c>
      <c r="AB149" s="0" t="n">
        <v>21500</v>
      </c>
      <c r="AC149" s="0" t="n">
        <v>0.17</v>
      </c>
      <c r="AD149" s="0" t="n">
        <v>113305</v>
      </c>
      <c r="AE149" s="0" t="n">
        <v>21500</v>
      </c>
      <c r="AF149" s="0" t="n">
        <v>0.17</v>
      </c>
      <c r="AG149" s="0" t="n">
        <v>109650</v>
      </c>
      <c r="AH149" s="0" t="n">
        <v>21500</v>
      </c>
      <c r="AI149" s="0" t="n">
        <v>0.17</v>
      </c>
      <c r="AJ149" s="0" t="n">
        <v>113305</v>
      </c>
      <c r="AK149" s="0" t="n">
        <v>21500</v>
      </c>
      <c r="AL149" s="0" t="n">
        <v>0.17</v>
      </c>
      <c r="AM149" s="0" t="n">
        <v>113305</v>
      </c>
      <c r="AN149" s="0" t="n">
        <v>21500</v>
      </c>
      <c r="AO149" s="0" t="n">
        <v>0.17</v>
      </c>
      <c r="AP149" s="0" t="n">
        <v>109650</v>
      </c>
      <c r="AQ149" s="0" t="n">
        <v>21500</v>
      </c>
      <c r="AR149" s="0" t="n">
        <v>0.17</v>
      </c>
      <c r="AS149" s="0" t="n">
        <v>113305</v>
      </c>
      <c r="AT149" s="0" t="n">
        <v>21500</v>
      </c>
      <c r="AU149" s="0" t="n">
        <v>0.17</v>
      </c>
      <c r="AV149" s="0" t="n">
        <v>109650</v>
      </c>
      <c r="AW149" s="0" t="n">
        <v>21500</v>
      </c>
      <c r="AX149" s="0" t="n">
        <v>0.17</v>
      </c>
      <c r="AY149" s="0" t="n">
        <v>113305</v>
      </c>
      <c r="AZ149" s="0" t="n">
        <v>0</v>
      </c>
      <c r="BA149" s="0" t="n">
        <v>0</v>
      </c>
      <c r="BB149" s="0" t="n">
        <v>0</v>
      </c>
      <c r="BC149" s="0" t="n">
        <v>0</v>
      </c>
      <c r="BD149" s="0" t="n">
        <v>0</v>
      </c>
      <c r="BE149" s="0" t="n">
        <v>0</v>
      </c>
      <c r="BF149" s="0" t="n">
        <v>0</v>
      </c>
      <c r="BG149" s="0" t="n">
        <v>0</v>
      </c>
      <c r="BH149" s="0" t="n">
        <v>0</v>
      </c>
      <c r="BI149" s="0" t="n">
        <v>0</v>
      </c>
      <c r="BJ149" s="0" t="n">
        <v>0</v>
      </c>
      <c r="BK149" s="0" t="n">
        <v>0</v>
      </c>
      <c r="BL149" s="0" t="n">
        <v>0</v>
      </c>
      <c r="BM149" s="0" t="n">
        <v>0</v>
      </c>
      <c r="BN149" s="0" t="n">
        <v>0</v>
      </c>
      <c r="BO149" s="0" t="n">
        <v>0</v>
      </c>
      <c r="BP149" s="0" t="n">
        <v>0</v>
      </c>
      <c r="BQ149" s="0" t="n">
        <v>0</v>
      </c>
      <c r="BR149" s="0" t="n">
        <v>0</v>
      </c>
      <c r="BS149" s="0" t="n">
        <v>0</v>
      </c>
      <c r="BT149" s="0" t="n">
        <v>0</v>
      </c>
      <c r="BU149" s="0" t="n">
        <v>0</v>
      </c>
      <c r="BV149" s="0" t="n">
        <v>0</v>
      </c>
      <c r="BW149" s="0" t="n">
        <v>0</v>
      </c>
      <c r="BX149" s="0" t="n">
        <v>0</v>
      </c>
      <c r="BY149" s="0" t="n">
        <v>0</v>
      </c>
      <c r="BZ149" s="0" t="n">
        <v>0</v>
      </c>
      <c r="CA149" s="0" t="n">
        <v>0</v>
      </c>
      <c r="CB149" s="0" t="n">
        <v>0</v>
      </c>
      <c r="CC149" s="0" t="n">
        <v>0</v>
      </c>
      <c r="CD149" s="0" t="n">
        <v>0</v>
      </c>
      <c r="CE149" s="0" t="n">
        <v>0</v>
      </c>
      <c r="CF149" s="0" t="n">
        <v>0</v>
      </c>
      <c r="CG149" s="0" t="n">
        <v>0</v>
      </c>
      <c r="CH149" s="0" t="n">
        <v>0</v>
      </c>
      <c r="CI149" s="0" t="n">
        <v>0</v>
      </c>
      <c r="CJ149" s="0" t="n">
        <v>0</v>
      </c>
      <c r="CK149" s="0" t="n">
        <v>0</v>
      </c>
      <c r="CL149" s="0" t="n">
        <v>0</v>
      </c>
      <c r="CM149" s="0" t="n">
        <v>0</v>
      </c>
      <c r="CN149" s="0" t="n">
        <v>0</v>
      </c>
      <c r="CO149" s="0" t="n">
        <v>0</v>
      </c>
      <c r="CP149" s="0" t="n">
        <v>0</v>
      </c>
      <c r="CQ149" s="0" t="n">
        <v>0</v>
      </c>
      <c r="CR149" s="0" t="n">
        <v>0</v>
      </c>
      <c r="CS149" s="0" t="n">
        <v>0</v>
      </c>
      <c r="CT149" s="0" t="n">
        <v>0</v>
      </c>
      <c r="CU149" s="0" t="n">
        <v>0</v>
      </c>
      <c r="CV149" s="0" t="n">
        <v>0</v>
      </c>
      <c r="CW149" s="0" t="n">
        <v>0</v>
      </c>
      <c r="CX149" s="0" t="n">
        <v>0</v>
      </c>
      <c r="CY149" s="0" t="n">
        <v>0</v>
      </c>
      <c r="CZ149" s="0" t="n">
        <v>0</v>
      </c>
      <c r="DA149" s="0" t="n">
        <v>0</v>
      </c>
      <c r="DB149" s="0" t="n">
        <v>0</v>
      </c>
      <c r="DC149" s="0" t="n">
        <v>0</v>
      </c>
      <c r="DD149" s="0" t="n">
        <v>0</v>
      </c>
      <c r="DE149" s="0" t="n">
        <v>0</v>
      </c>
      <c r="DF149" s="0" t="n">
        <v>0</v>
      </c>
      <c r="DG149" s="0" t="n">
        <v>0</v>
      </c>
      <c r="DH149" s="0" t="n">
        <v>0</v>
      </c>
      <c r="DI149" s="0" t="n">
        <v>0</v>
      </c>
      <c r="DJ149" s="0" t="n">
        <v>0</v>
      </c>
      <c r="DK149" s="0" t="n">
        <v>0</v>
      </c>
      <c r="DL149" s="0" t="n">
        <v>0</v>
      </c>
      <c r="DM149" s="0" t="n">
        <v>0</v>
      </c>
      <c r="DN149" s="0" t="n">
        <v>0</v>
      </c>
      <c r="DO149" s="0" t="n">
        <v>0</v>
      </c>
      <c r="DP149" s="0" t="n">
        <v>0</v>
      </c>
      <c r="DQ149" s="0" t="n">
        <v>0</v>
      </c>
      <c r="DR149" s="0" t="n">
        <v>0</v>
      </c>
      <c r="DS149" s="0" t="n">
        <v>0</v>
      </c>
    </row>
    <row r="150" customFormat="false" ht="12.75" hidden="false" customHeight="false" outlineLevel="0" collapsed="false">
      <c r="A150" s="0" t="s">
        <v>27</v>
      </c>
      <c r="B150" s="0" t="s">
        <v>19</v>
      </c>
      <c r="C150" s="0" t="s">
        <v>17</v>
      </c>
      <c r="D150" s="0" t="n">
        <v>10487</v>
      </c>
      <c r="E150" s="0" t="n">
        <v>58648</v>
      </c>
      <c r="F150" s="0" t="s">
        <v>76</v>
      </c>
      <c r="G150" s="0" t="n">
        <v>26884</v>
      </c>
      <c r="H150" s="0" t="s">
        <v>15</v>
      </c>
      <c r="I150" s="0" t="s">
        <v>16</v>
      </c>
      <c r="J150" s="27" t="n">
        <v>36647</v>
      </c>
      <c r="K150" s="27" t="n">
        <v>38656</v>
      </c>
      <c r="L150" s="0" t="n">
        <v>40000</v>
      </c>
      <c r="M150" s="0" t="n">
        <v>0.2025</v>
      </c>
      <c r="N150" s="0" t="n">
        <v>0</v>
      </c>
      <c r="O150" s="0" t="n">
        <v>0</v>
      </c>
      <c r="P150" s="0" t="n">
        <v>0</v>
      </c>
      <c r="Q150" s="0" t="n">
        <v>0.2025</v>
      </c>
      <c r="R150" s="0" t="n">
        <v>251100</v>
      </c>
      <c r="S150" s="0" t="n">
        <v>40000</v>
      </c>
      <c r="T150" s="0" t="n">
        <v>0.2025</v>
      </c>
      <c r="U150" s="0" t="n">
        <v>226800</v>
      </c>
      <c r="V150" s="0" t="n">
        <v>40000</v>
      </c>
      <c r="W150" s="0" t="n">
        <v>0.2025</v>
      </c>
      <c r="X150" s="0" t="n">
        <v>251100</v>
      </c>
      <c r="Y150" s="0" t="n">
        <v>40000</v>
      </c>
      <c r="Z150" s="0" t="n">
        <v>0.2025</v>
      </c>
      <c r="AA150" s="0" t="n">
        <v>243000</v>
      </c>
      <c r="AB150" s="0" t="n">
        <v>40000</v>
      </c>
      <c r="AC150" s="0" t="n">
        <v>0.2025</v>
      </c>
      <c r="AD150" s="0" t="n">
        <v>251100</v>
      </c>
      <c r="AE150" s="0" t="n">
        <v>40000</v>
      </c>
      <c r="AF150" s="0" t="n">
        <v>0.2025</v>
      </c>
      <c r="AG150" s="0" t="n">
        <v>243000</v>
      </c>
      <c r="AH150" s="0" t="n">
        <v>40000</v>
      </c>
      <c r="AI150" s="0" t="n">
        <v>0.2025</v>
      </c>
      <c r="AJ150" s="0" t="n">
        <v>251100</v>
      </c>
      <c r="AK150" s="0" t="n">
        <v>40000</v>
      </c>
      <c r="AL150" s="0" t="n">
        <v>0.2025</v>
      </c>
      <c r="AM150" s="0" t="n">
        <v>251100</v>
      </c>
      <c r="AN150" s="0" t="n">
        <v>40000</v>
      </c>
      <c r="AO150" s="0" t="n">
        <v>0.2025</v>
      </c>
      <c r="AP150" s="0" t="n">
        <v>243000</v>
      </c>
      <c r="AQ150" s="0" t="n">
        <v>40000</v>
      </c>
      <c r="AR150" s="0" t="n">
        <v>0.2025</v>
      </c>
      <c r="AS150" s="0" t="n">
        <v>251100</v>
      </c>
      <c r="AT150" s="0" t="n">
        <v>40000</v>
      </c>
      <c r="AU150" s="0" t="n">
        <v>0.2025</v>
      </c>
      <c r="AV150" s="0" t="n">
        <v>243000</v>
      </c>
      <c r="AW150" s="0" t="n">
        <v>40000</v>
      </c>
      <c r="AX150" s="0" t="n">
        <v>0.2025</v>
      </c>
      <c r="AY150" s="0" t="n">
        <v>251100</v>
      </c>
      <c r="AZ150" s="0" t="n">
        <v>0</v>
      </c>
      <c r="BA150" s="0" t="n">
        <v>0</v>
      </c>
      <c r="BB150" s="0" t="n">
        <v>0</v>
      </c>
      <c r="BC150" s="0" t="n">
        <v>0</v>
      </c>
      <c r="BD150" s="0" t="n">
        <v>0</v>
      </c>
      <c r="BE150" s="0" t="n">
        <v>0</v>
      </c>
      <c r="BF150" s="0" t="n">
        <v>0</v>
      </c>
      <c r="BG150" s="0" t="n">
        <v>0</v>
      </c>
      <c r="BH150" s="0" t="n">
        <v>0</v>
      </c>
      <c r="BI150" s="0" t="n">
        <v>0</v>
      </c>
      <c r="BJ150" s="0" t="n">
        <v>0</v>
      </c>
      <c r="BK150" s="0" t="n">
        <v>0</v>
      </c>
      <c r="BL150" s="0" t="n">
        <v>0</v>
      </c>
      <c r="BM150" s="0" t="n">
        <v>0</v>
      </c>
      <c r="BN150" s="0" t="n">
        <v>0</v>
      </c>
      <c r="BO150" s="0" t="n">
        <v>0</v>
      </c>
      <c r="BP150" s="0" t="n">
        <v>0</v>
      </c>
      <c r="BQ150" s="0" t="n">
        <v>0</v>
      </c>
      <c r="BR150" s="0" t="n">
        <v>0</v>
      </c>
      <c r="BS150" s="0" t="n">
        <v>0</v>
      </c>
      <c r="BT150" s="0" t="n">
        <v>0</v>
      </c>
      <c r="BU150" s="0" t="n">
        <v>0</v>
      </c>
      <c r="BV150" s="0" t="n">
        <v>0</v>
      </c>
      <c r="BW150" s="0" t="n">
        <v>0</v>
      </c>
      <c r="BX150" s="0" t="n">
        <v>0</v>
      </c>
      <c r="BY150" s="0" t="n">
        <v>0</v>
      </c>
      <c r="BZ150" s="0" t="n">
        <v>0</v>
      </c>
      <c r="CA150" s="0" t="n">
        <v>0</v>
      </c>
      <c r="CB150" s="0" t="n">
        <v>0</v>
      </c>
      <c r="CC150" s="0" t="n">
        <v>0</v>
      </c>
      <c r="CD150" s="0" t="n">
        <v>0</v>
      </c>
      <c r="CE150" s="0" t="n">
        <v>0</v>
      </c>
      <c r="CF150" s="0" t="n">
        <v>0</v>
      </c>
      <c r="CG150" s="0" t="n">
        <v>0</v>
      </c>
      <c r="CH150" s="0" t="n">
        <v>0</v>
      </c>
      <c r="CI150" s="0" t="n">
        <v>0</v>
      </c>
      <c r="CJ150" s="0" t="n">
        <v>0</v>
      </c>
      <c r="CK150" s="0" t="n">
        <v>0</v>
      </c>
      <c r="CL150" s="0" t="n">
        <v>0</v>
      </c>
      <c r="CM150" s="0" t="n">
        <v>0</v>
      </c>
      <c r="CN150" s="0" t="n">
        <v>0</v>
      </c>
      <c r="CO150" s="0" t="n">
        <v>0</v>
      </c>
      <c r="CP150" s="0" t="n">
        <v>0</v>
      </c>
      <c r="CQ150" s="0" t="n">
        <v>0</v>
      </c>
      <c r="CR150" s="0" t="n">
        <v>0</v>
      </c>
      <c r="CS150" s="0" t="n">
        <v>0</v>
      </c>
      <c r="CT150" s="0" t="n">
        <v>0</v>
      </c>
      <c r="CU150" s="0" t="n">
        <v>0</v>
      </c>
      <c r="CV150" s="0" t="n">
        <v>0</v>
      </c>
      <c r="CW150" s="0" t="n">
        <v>0</v>
      </c>
      <c r="CX150" s="0" t="n">
        <v>0</v>
      </c>
      <c r="CY150" s="0" t="n">
        <v>0</v>
      </c>
      <c r="CZ150" s="0" t="n">
        <v>0</v>
      </c>
      <c r="DA150" s="0" t="n">
        <v>0</v>
      </c>
      <c r="DB150" s="0" t="n">
        <v>0</v>
      </c>
      <c r="DC150" s="0" t="n">
        <v>0</v>
      </c>
      <c r="DD150" s="0" t="n">
        <v>0</v>
      </c>
      <c r="DE150" s="0" t="n">
        <v>0</v>
      </c>
      <c r="DF150" s="0" t="n">
        <v>0</v>
      </c>
      <c r="DG150" s="0" t="n">
        <v>0</v>
      </c>
      <c r="DH150" s="0" t="n">
        <v>0</v>
      </c>
      <c r="DI150" s="0" t="n">
        <v>0</v>
      </c>
      <c r="DJ150" s="0" t="n">
        <v>0</v>
      </c>
      <c r="DK150" s="0" t="n">
        <v>0</v>
      </c>
      <c r="DL150" s="0" t="n">
        <v>0</v>
      </c>
      <c r="DM150" s="0" t="n">
        <v>0</v>
      </c>
      <c r="DN150" s="0" t="n">
        <v>0</v>
      </c>
      <c r="DO150" s="0" t="n">
        <v>0</v>
      </c>
      <c r="DP150" s="0" t="n">
        <v>0</v>
      </c>
      <c r="DQ150" s="0" t="n">
        <v>0</v>
      </c>
      <c r="DR150" s="0" t="n">
        <v>0</v>
      </c>
      <c r="DS150" s="0" t="n">
        <v>0</v>
      </c>
    </row>
    <row r="151" customFormat="false" ht="12.75" hidden="false" customHeight="false" outlineLevel="0" collapsed="false">
      <c r="A151" s="0" t="s">
        <v>27</v>
      </c>
      <c r="B151" s="0" t="s">
        <v>19</v>
      </c>
      <c r="C151" s="0" t="s">
        <v>17</v>
      </c>
      <c r="D151" s="0" t="n">
        <v>10487</v>
      </c>
      <c r="E151" s="0" t="n">
        <v>56498</v>
      </c>
      <c r="F151" s="0" t="s">
        <v>89</v>
      </c>
      <c r="G151" s="0" t="n">
        <v>26960</v>
      </c>
      <c r="H151" s="0" t="s">
        <v>15</v>
      </c>
      <c r="I151" s="0" t="s">
        <v>16</v>
      </c>
      <c r="J151" s="27" t="n">
        <v>36617</v>
      </c>
      <c r="K151" s="27" t="n">
        <v>38077</v>
      </c>
      <c r="L151" s="0" t="n">
        <v>20000</v>
      </c>
      <c r="M151" s="0" t="n">
        <v>0.19</v>
      </c>
      <c r="N151" s="0" t="n">
        <v>0</v>
      </c>
      <c r="O151" s="0" t="n">
        <v>0</v>
      </c>
      <c r="P151" s="0" t="n">
        <v>0</v>
      </c>
      <c r="Q151" s="0" t="n">
        <v>0.19</v>
      </c>
      <c r="R151" s="0" t="n">
        <v>117800</v>
      </c>
      <c r="S151" s="0" t="n">
        <v>20000</v>
      </c>
      <c r="T151" s="0" t="n">
        <v>0.19</v>
      </c>
      <c r="U151" s="0" t="n">
        <v>106400</v>
      </c>
      <c r="V151" s="0" t="n">
        <v>20000</v>
      </c>
      <c r="W151" s="0" t="n">
        <v>0.19</v>
      </c>
      <c r="X151" s="0" t="n">
        <v>117800</v>
      </c>
      <c r="Y151" s="0" t="n">
        <v>0</v>
      </c>
      <c r="Z151" s="0" t="n">
        <v>0</v>
      </c>
      <c r="AA151" s="0" t="n">
        <v>0</v>
      </c>
      <c r="AB151" s="0" t="n">
        <v>0</v>
      </c>
      <c r="AC151" s="0" t="n">
        <v>0</v>
      </c>
      <c r="AD151" s="0" t="n">
        <v>0</v>
      </c>
      <c r="AE151" s="0" t="n">
        <v>0</v>
      </c>
      <c r="AF151" s="0" t="n">
        <v>0</v>
      </c>
      <c r="AG151" s="0" t="n">
        <v>0</v>
      </c>
      <c r="AH151" s="0" t="n">
        <v>0</v>
      </c>
      <c r="AI151" s="0" t="n">
        <v>0</v>
      </c>
      <c r="AJ151" s="0" t="n">
        <v>0</v>
      </c>
      <c r="AK151" s="0" t="n">
        <v>0</v>
      </c>
      <c r="AL151" s="0" t="n">
        <v>0</v>
      </c>
      <c r="AM151" s="0" t="n">
        <v>0</v>
      </c>
      <c r="AN151" s="0" t="n">
        <v>0</v>
      </c>
      <c r="AO151" s="0" t="n">
        <v>0</v>
      </c>
      <c r="AP151" s="0" t="n">
        <v>0</v>
      </c>
      <c r="AQ151" s="0" t="n">
        <v>0</v>
      </c>
      <c r="AR151" s="0" t="n">
        <v>0</v>
      </c>
      <c r="AS151" s="0" t="n">
        <v>0</v>
      </c>
      <c r="AT151" s="0" t="n">
        <v>0</v>
      </c>
      <c r="AU151" s="0" t="n">
        <v>0</v>
      </c>
      <c r="AV151" s="0" t="n">
        <v>0</v>
      </c>
      <c r="AW151" s="0" t="n">
        <v>0</v>
      </c>
      <c r="AX151" s="0" t="n">
        <v>0</v>
      </c>
      <c r="AY151" s="0" t="n">
        <v>0</v>
      </c>
      <c r="AZ151" s="0" t="n">
        <v>0</v>
      </c>
      <c r="BA151" s="0" t="n">
        <v>0</v>
      </c>
      <c r="BB151" s="0" t="n">
        <v>0</v>
      </c>
      <c r="BC151" s="0" t="n">
        <v>0</v>
      </c>
      <c r="BD151" s="0" t="n">
        <v>0</v>
      </c>
      <c r="BE151" s="0" t="n">
        <v>0</v>
      </c>
      <c r="BF151" s="0" t="n">
        <v>0</v>
      </c>
      <c r="BG151" s="0" t="n">
        <v>0</v>
      </c>
      <c r="BH151" s="0" t="n">
        <v>0</v>
      </c>
      <c r="BI151" s="0" t="n">
        <v>0</v>
      </c>
      <c r="BJ151" s="0" t="n">
        <v>0</v>
      </c>
      <c r="BK151" s="0" t="n">
        <v>0</v>
      </c>
      <c r="BL151" s="0" t="n">
        <v>0</v>
      </c>
      <c r="BM151" s="0" t="n">
        <v>0</v>
      </c>
      <c r="BN151" s="0" t="n">
        <v>0</v>
      </c>
      <c r="BO151" s="0" t="n">
        <v>0</v>
      </c>
      <c r="BP151" s="0" t="n">
        <v>0</v>
      </c>
      <c r="BQ151" s="0" t="n">
        <v>0</v>
      </c>
      <c r="BR151" s="0" t="n">
        <v>0</v>
      </c>
      <c r="BS151" s="0" t="n">
        <v>0</v>
      </c>
      <c r="BT151" s="0" t="n">
        <v>0</v>
      </c>
      <c r="BU151" s="0" t="n">
        <v>0</v>
      </c>
      <c r="BV151" s="0" t="n">
        <v>0</v>
      </c>
      <c r="BW151" s="0" t="n">
        <v>0</v>
      </c>
      <c r="BX151" s="0" t="n">
        <v>0</v>
      </c>
      <c r="BY151" s="0" t="n">
        <v>0</v>
      </c>
      <c r="BZ151" s="0" t="n">
        <v>0</v>
      </c>
      <c r="CA151" s="0" t="n">
        <v>0</v>
      </c>
      <c r="CB151" s="0" t="n">
        <v>0</v>
      </c>
      <c r="CC151" s="0" t="n">
        <v>0</v>
      </c>
      <c r="CD151" s="0" t="n">
        <v>0</v>
      </c>
      <c r="CE151" s="0" t="n">
        <v>0</v>
      </c>
      <c r="CF151" s="0" t="n">
        <v>0</v>
      </c>
      <c r="CG151" s="0" t="n">
        <v>0</v>
      </c>
      <c r="CH151" s="0" t="n">
        <v>0</v>
      </c>
      <c r="CI151" s="0" t="n">
        <v>0</v>
      </c>
      <c r="CJ151" s="0" t="n">
        <v>0</v>
      </c>
      <c r="CK151" s="0" t="n">
        <v>0</v>
      </c>
      <c r="CL151" s="0" t="n">
        <v>0</v>
      </c>
      <c r="CM151" s="0" t="n">
        <v>0</v>
      </c>
      <c r="CN151" s="0" t="n">
        <v>0</v>
      </c>
      <c r="CO151" s="0" t="n">
        <v>0</v>
      </c>
      <c r="CP151" s="0" t="n">
        <v>0</v>
      </c>
      <c r="CQ151" s="0" t="n">
        <v>0</v>
      </c>
      <c r="CR151" s="0" t="n">
        <v>0</v>
      </c>
      <c r="CS151" s="0" t="n">
        <v>0</v>
      </c>
      <c r="CT151" s="0" t="n">
        <v>0</v>
      </c>
      <c r="CU151" s="0" t="n">
        <v>0</v>
      </c>
      <c r="CV151" s="0" t="n">
        <v>0</v>
      </c>
      <c r="CW151" s="0" t="n">
        <v>0</v>
      </c>
      <c r="CX151" s="0" t="n">
        <v>0</v>
      </c>
      <c r="CY151" s="0" t="n">
        <v>0</v>
      </c>
      <c r="CZ151" s="0" t="n">
        <v>0</v>
      </c>
      <c r="DA151" s="0" t="n">
        <v>0</v>
      </c>
      <c r="DB151" s="0" t="n">
        <v>0</v>
      </c>
      <c r="DC151" s="0" t="n">
        <v>0</v>
      </c>
      <c r="DD151" s="0" t="n">
        <v>0</v>
      </c>
      <c r="DE151" s="0" t="n">
        <v>0</v>
      </c>
      <c r="DF151" s="0" t="n">
        <v>0</v>
      </c>
      <c r="DG151" s="0" t="n">
        <v>0</v>
      </c>
      <c r="DH151" s="0" t="n">
        <v>0</v>
      </c>
      <c r="DI151" s="0" t="n">
        <v>0</v>
      </c>
      <c r="DJ151" s="0" t="n">
        <v>0</v>
      </c>
      <c r="DK151" s="0" t="n">
        <v>0</v>
      </c>
      <c r="DL151" s="0" t="n">
        <v>0</v>
      </c>
      <c r="DM151" s="0" t="n">
        <v>0</v>
      </c>
      <c r="DN151" s="0" t="n">
        <v>0</v>
      </c>
      <c r="DO151" s="0" t="n">
        <v>0</v>
      </c>
      <c r="DP151" s="0" t="n">
        <v>0</v>
      </c>
      <c r="DQ151" s="0" t="n">
        <v>0</v>
      </c>
      <c r="DR151" s="0" t="n">
        <v>0</v>
      </c>
      <c r="DS151" s="0" t="n">
        <v>0</v>
      </c>
    </row>
    <row r="152" customFormat="false" ht="12.75" hidden="false" customHeight="false" outlineLevel="0" collapsed="false">
      <c r="A152" s="0" t="s">
        <v>27</v>
      </c>
      <c r="B152" s="0" t="s">
        <v>19</v>
      </c>
      <c r="C152" s="0" t="s">
        <v>17</v>
      </c>
      <c r="D152" s="0" t="n">
        <v>10487</v>
      </c>
      <c r="E152" s="0" t="n">
        <v>56498</v>
      </c>
      <c r="F152" s="0" t="s">
        <v>89</v>
      </c>
      <c r="G152" s="0" t="n">
        <v>26960</v>
      </c>
      <c r="H152" s="0" t="s">
        <v>15</v>
      </c>
      <c r="I152" s="0" t="s">
        <v>16</v>
      </c>
      <c r="J152" s="27" t="n">
        <v>36617</v>
      </c>
      <c r="K152" s="27" t="n">
        <v>38077</v>
      </c>
      <c r="L152" s="0" t="n">
        <v>0</v>
      </c>
      <c r="Q152" s="0" t="n">
        <v>0</v>
      </c>
      <c r="R152" s="0" t="n">
        <v>0</v>
      </c>
      <c r="S152" s="0" t="n">
        <v>0</v>
      </c>
      <c r="T152" s="0" t="n">
        <v>0</v>
      </c>
      <c r="U152" s="0" t="n">
        <v>0</v>
      </c>
      <c r="V152" s="0" t="n">
        <v>0</v>
      </c>
      <c r="W152" s="0" t="n">
        <v>0</v>
      </c>
      <c r="X152" s="0" t="n">
        <v>0</v>
      </c>
      <c r="Y152" s="0" t="n">
        <v>20000</v>
      </c>
      <c r="Z152" s="0" t="n">
        <v>0.3679</v>
      </c>
      <c r="AA152" s="0" t="n">
        <v>220740</v>
      </c>
      <c r="AB152" s="0" t="n">
        <v>20000</v>
      </c>
      <c r="AC152" s="0" t="n">
        <v>0.3679</v>
      </c>
      <c r="AD152" s="0" t="n">
        <v>228098</v>
      </c>
      <c r="AE152" s="0" t="n">
        <v>20000</v>
      </c>
      <c r="AF152" s="0" t="n">
        <v>0.3679</v>
      </c>
      <c r="AG152" s="0" t="n">
        <v>220740</v>
      </c>
      <c r="AH152" s="0" t="n">
        <v>20000</v>
      </c>
      <c r="AI152" s="0" t="n">
        <v>0.3679</v>
      </c>
      <c r="AJ152" s="0" t="n">
        <v>228098</v>
      </c>
      <c r="AK152" s="0" t="n">
        <v>20000</v>
      </c>
      <c r="AL152" s="0" t="n">
        <v>0.3679</v>
      </c>
      <c r="AM152" s="0" t="n">
        <v>228098</v>
      </c>
      <c r="AN152" s="0" t="n">
        <v>20000</v>
      </c>
      <c r="AO152" s="0" t="n">
        <v>0.3679</v>
      </c>
      <c r="AP152" s="0" t="n">
        <v>220740</v>
      </c>
      <c r="AQ152" s="0" t="n">
        <v>20000</v>
      </c>
      <c r="AR152" s="0" t="n">
        <v>0.3679</v>
      </c>
      <c r="AS152" s="0" t="n">
        <v>228098</v>
      </c>
      <c r="AT152" s="0" t="n">
        <v>20000</v>
      </c>
      <c r="AU152" s="0" t="n">
        <v>0.3679</v>
      </c>
      <c r="AV152" s="0" t="n">
        <v>220740</v>
      </c>
      <c r="AW152" s="0" t="n">
        <v>20000</v>
      </c>
      <c r="AX152" s="0" t="n">
        <v>0.3679</v>
      </c>
      <c r="AY152" s="0" t="n">
        <v>228098</v>
      </c>
      <c r="AZ152" s="0" t="n">
        <v>0</v>
      </c>
      <c r="BA152" s="0" t="n">
        <v>0</v>
      </c>
      <c r="BB152" s="0" t="n">
        <v>0</v>
      </c>
      <c r="BC152" s="0" t="n">
        <v>0</v>
      </c>
      <c r="BD152" s="0" t="n">
        <v>0</v>
      </c>
      <c r="BE152" s="0" t="n">
        <v>0</v>
      </c>
      <c r="BF152" s="0" t="n">
        <v>0</v>
      </c>
      <c r="BG152" s="0" t="n">
        <v>0</v>
      </c>
      <c r="BH152" s="0" t="n">
        <v>0</v>
      </c>
      <c r="BI152" s="0" t="n">
        <v>0</v>
      </c>
      <c r="BJ152" s="0" t="n">
        <v>0</v>
      </c>
      <c r="BK152" s="0" t="n">
        <v>0</v>
      </c>
      <c r="BL152" s="0" t="n">
        <v>0</v>
      </c>
      <c r="BM152" s="0" t="n">
        <v>0</v>
      </c>
      <c r="BN152" s="0" t="n">
        <v>0</v>
      </c>
      <c r="BO152" s="0" t="n">
        <v>0</v>
      </c>
      <c r="BP152" s="0" t="n">
        <v>0</v>
      </c>
      <c r="BQ152" s="0" t="n">
        <v>0</v>
      </c>
      <c r="BR152" s="0" t="n">
        <v>0</v>
      </c>
      <c r="BS152" s="0" t="n">
        <v>0</v>
      </c>
      <c r="BT152" s="0" t="n">
        <v>0</v>
      </c>
      <c r="BU152" s="0" t="n">
        <v>0</v>
      </c>
      <c r="BV152" s="0" t="n">
        <v>0</v>
      </c>
      <c r="BW152" s="0" t="n">
        <v>0</v>
      </c>
      <c r="BX152" s="0" t="n">
        <v>0</v>
      </c>
      <c r="BY152" s="0" t="n">
        <v>0</v>
      </c>
      <c r="BZ152" s="0" t="n">
        <v>0</v>
      </c>
      <c r="CA152" s="0" t="n">
        <v>0</v>
      </c>
      <c r="CB152" s="0" t="n">
        <v>0</v>
      </c>
      <c r="CC152" s="0" t="n">
        <v>0</v>
      </c>
      <c r="CD152" s="0" t="n">
        <v>0</v>
      </c>
      <c r="CE152" s="0" t="n">
        <v>0</v>
      </c>
      <c r="CF152" s="0" t="n">
        <v>0</v>
      </c>
      <c r="CG152" s="0" t="n">
        <v>0</v>
      </c>
      <c r="CH152" s="0" t="n">
        <v>0</v>
      </c>
      <c r="CI152" s="0" t="n">
        <v>0</v>
      </c>
      <c r="CJ152" s="0" t="n">
        <v>0</v>
      </c>
      <c r="CK152" s="0" t="n">
        <v>0</v>
      </c>
      <c r="CL152" s="0" t="n">
        <v>0</v>
      </c>
      <c r="CM152" s="0" t="n">
        <v>0</v>
      </c>
      <c r="CN152" s="0" t="n">
        <v>0</v>
      </c>
      <c r="CO152" s="0" t="n">
        <v>0</v>
      </c>
      <c r="CP152" s="0" t="n">
        <v>0</v>
      </c>
      <c r="CQ152" s="0" t="n">
        <v>0</v>
      </c>
      <c r="CR152" s="0" t="n">
        <v>0</v>
      </c>
      <c r="CS152" s="0" t="n">
        <v>0</v>
      </c>
      <c r="CT152" s="0" t="n">
        <v>0</v>
      </c>
      <c r="CU152" s="0" t="n">
        <v>0</v>
      </c>
      <c r="CV152" s="0" t="n">
        <v>0</v>
      </c>
      <c r="CW152" s="0" t="n">
        <v>0</v>
      </c>
      <c r="CX152" s="0" t="n">
        <v>0</v>
      </c>
      <c r="CY152" s="0" t="n">
        <v>0</v>
      </c>
      <c r="CZ152" s="0" t="n">
        <v>0</v>
      </c>
      <c r="DA152" s="0" t="n">
        <v>0</v>
      </c>
      <c r="DB152" s="0" t="n">
        <v>0</v>
      </c>
      <c r="DC152" s="0" t="n">
        <v>0</v>
      </c>
      <c r="DD152" s="0" t="n">
        <v>0</v>
      </c>
      <c r="DE152" s="0" t="n">
        <v>0</v>
      </c>
      <c r="DF152" s="0" t="n">
        <v>0</v>
      </c>
      <c r="DG152" s="0" t="n">
        <v>0</v>
      </c>
      <c r="DH152" s="0" t="n">
        <v>0</v>
      </c>
      <c r="DI152" s="0" t="n">
        <v>0</v>
      </c>
      <c r="DJ152" s="0" t="n">
        <v>0</v>
      </c>
      <c r="DK152" s="0" t="n">
        <v>0</v>
      </c>
      <c r="DL152" s="0" t="n">
        <v>0</v>
      </c>
      <c r="DM152" s="0" t="n">
        <v>0</v>
      </c>
      <c r="DN152" s="0" t="n">
        <v>0</v>
      </c>
      <c r="DO152" s="0" t="n">
        <v>0</v>
      </c>
      <c r="DP152" s="0" t="n">
        <v>0</v>
      </c>
      <c r="DQ152" s="0" t="n">
        <v>0</v>
      </c>
      <c r="DR152" s="0" t="n">
        <v>0</v>
      </c>
      <c r="DS152" s="0" t="n">
        <v>0</v>
      </c>
    </row>
    <row r="153" customFormat="false" ht="12.75" hidden="false" customHeight="false" outlineLevel="0" collapsed="false">
      <c r="A153" s="0" t="s">
        <v>27</v>
      </c>
      <c r="B153" s="0" t="s">
        <v>19</v>
      </c>
      <c r="C153" s="0" t="s">
        <v>17</v>
      </c>
      <c r="D153" s="0" t="n">
        <v>10487</v>
      </c>
      <c r="E153" s="0" t="n">
        <v>56498</v>
      </c>
      <c r="F153" s="0" t="s">
        <v>81</v>
      </c>
      <c r="G153" s="0" t="n">
        <v>27454</v>
      </c>
      <c r="H153" s="0" t="s">
        <v>15</v>
      </c>
      <c r="I153" s="0" t="s">
        <v>16</v>
      </c>
      <c r="J153" s="27" t="n">
        <v>37257</v>
      </c>
      <c r="K153" s="27" t="n">
        <v>37621</v>
      </c>
      <c r="L153" s="0" t="n">
        <v>13500</v>
      </c>
      <c r="M153" s="0" t="n">
        <v>0.3679</v>
      </c>
      <c r="N153" s="0" t="n">
        <v>0</v>
      </c>
      <c r="O153" s="0" t="n">
        <v>0</v>
      </c>
      <c r="P153" s="0" t="n">
        <v>0</v>
      </c>
      <c r="Q153" s="0" t="n">
        <v>0.3679</v>
      </c>
      <c r="R153" s="0" t="n">
        <v>153966.15</v>
      </c>
      <c r="S153" s="0" t="n">
        <v>13500</v>
      </c>
      <c r="T153" s="0" t="n">
        <v>0.3679</v>
      </c>
      <c r="U153" s="0" t="n">
        <v>139066.2</v>
      </c>
      <c r="V153" s="0" t="n">
        <v>13500</v>
      </c>
      <c r="W153" s="0" t="n">
        <v>0.3679</v>
      </c>
      <c r="X153" s="0" t="n">
        <v>153966.15</v>
      </c>
      <c r="Y153" s="0" t="n">
        <v>13500</v>
      </c>
      <c r="Z153" s="0" t="n">
        <v>0.3679</v>
      </c>
      <c r="AA153" s="0" t="n">
        <v>148999.5</v>
      </c>
      <c r="AB153" s="0" t="n">
        <v>13500</v>
      </c>
      <c r="AC153" s="0" t="n">
        <v>0.3679</v>
      </c>
      <c r="AD153" s="0" t="n">
        <v>153966.15</v>
      </c>
      <c r="AE153" s="0" t="n">
        <v>13500</v>
      </c>
      <c r="AF153" s="0" t="n">
        <v>0.3679</v>
      </c>
      <c r="AG153" s="0" t="n">
        <v>148999.5</v>
      </c>
      <c r="AH153" s="0" t="n">
        <v>13500</v>
      </c>
      <c r="AI153" s="0" t="n">
        <v>0.3679</v>
      </c>
      <c r="AJ153" s="0" t="n">
        <v>153966.15</v>
      </c>
      <c r="AK153" s="0" t="n">
        <v>13500</v>
      </c>
      <c r="AL153" s="0" t="n">
        <v>0.3679</v>
      </c>
      <c r="AM153" s="0" t="n">
        <v>153966.15</v>
      </c>
      <c r="AN153" s="0" t="n">
        <v>13500</v>
      </c>
      <c r="AO153" s="0" t="n">
        <v>0.3679</v>
      </c>
      <c r="AP153" s="0" t="n">
        <v>148999.5</v>
      </c>
      <c r="AQ153" s="0" t="n">
        <v>13500</v>
      </c>
      <c r="AR153" s="0" t="n">
        <v>0.3679</v>
      </c>
      <c r="AS153" s="0" t="n">
        <v>153966.15</v>
      </c>
      <c r="AT153" s="0" t="n">
        <v>13500</v>
      </c>
      <c r="AU153" s="0" t="n">
        <v>0.3679</v>
      </c>
      <c r="AV153" s="0" t="n">
        <v>148999.5</v>
      </c>
      <c r="AW153" s="0" t="n">
        <v>13500</v>
      </c>
      <c r="AX153" s="0" t="n">
        <v>0.3679</v>
      </c>
      <c r="AY153" s="0" t="n">
        <v>153966.15</v>
      </c>
      <c r="AZ153" s="0" t="n">
        <v>0</v>
      </c>
      <c r="BA153" s="0" t="n">
        <v>0</v>
      </c>
      <c r="BB153" s="0" t="n">
        <v>0</v>
      </c>
      <c r="BC153" s="0" t="n">
        <v>0</v>
      </c>
      <c r="BD153" s="0" t="n">
        <v>0</v>
      </c>
      <c r="BE153" s="0" t="n">
        <v>0</v>
      </c>
      <c r="BF153" s="0" t="n">
        <v>0</v>
      </c>
      <c r="BG153" s="0" t="n">
        <v>0</v>
      </c>
      <c r="BH153" s="0" t="n">
        <v>0</v>
      </c>
      <c r="BI153" s="0" t="n">
        <v>0</v>
      </c>
      <c r="BJ153" s="0" t="n">
        <v>0</v>
      </c>
      <c r="BK153" s="0" t="n">
        <v>0</v>
      </c>
      <c r="BL153" s="0" t="n">
        <v>0</v>
      </c>
      <c r="BM153" s="0" t="n">
        <v>0</v>
      </c>
      <c r="BN153" s="0" t="n">
        <v>0</v>
      </c>
      <c r="BO153" s="0" t="n">
        <v>0</v>
      </c>
      <c r="BP153" s="0" t="n">
        <v>0</v>
      </c>
      <c r="BQ153" s="0" t="n">
        <v>0</v>
      </c>
      <c r="BR153" s="0" t="n">
        <v>0</v>
      </c>
      <c r="BS153" s="0" t="n">
        <v>0</v>
      </c>
      <c r="BT153" s="0" t="n">
        <v>0</v>
      </c>
      <c r="BU153" s="0" t="n">
        <v>0</v>
      </c>
      <c r="BV153" s="0" t="n">
        <v>0</v>
      </c>
      <c r="BW153" s="0" t="n">
        <v>0</v>
      </c>
      <c r="BX153" s="0" t="n">
        <v>0</v>
      </c>
      <c r="BY153" s="0" t="n">
        <v>0</v>
      </c>
      <c r="BZ153" s="0" t="n">
        <v>0</v>
      </c>
      <c r="CA153" s="0" t="n">
        <v>0</v>
      </c>
      <c r="CB153" s="0" t="n">
        <v>0</v>
      </c>
      <c r="CC153" s="0" t="n">
        <v>0</v>
      </c>
      <c r="CD153" s="0" t="n">
        <v>0</v>
      </c>
      <c r="CE153" s="0" t="n">
        <v>0</v>
      </c>
      <c r="CF153" s="0" t="n">
        <v>0</v>
      </c>
      <c r="CG153" s="0" t="n">
        <v>0</v>
      </c>
      <c r="CH153" s="0" t="n">
        <v>0</v>
      </c>
      <c r="CI153" s="0" t="n">
        <v>0</v>
      </c>
      <c r="CJ153" s="0" t="n">
        <v>0</v>
      </c>
      <c r="CK153" s="0" t="n">
        <v>0</v>
      </c>
      <c r="CL153" s="0" t="n">
        <v>0</v>
      </c>
      <c r="CM153" s="0" t="n">
        <v>0</v>
      </c>
      <c r="CN153" s="0" t="n">
        <v>0</v>
      </c>
      <c r="CO153" s="0" t="n">
        <v>0</v>
      </c>
      <c r="CP153" s="0" t="n">
        <v>0</v>
      </c>
      <c r="CQ153" s="0" t="n">
        <v>0</v>
      </c>
      <c r="CR153" s="0" t="n">
        <v>0</v>
      </c>
      <c r="CS153" s="0" t="n">
        <v>0</v>
      </c>
      <c r="CT153" s="0" t="n">
        <v>0</v>
      </c>
      <c r="CU153" s="0" t="n">
        <v>0</v>
      </c>
      <c r="CV153" s="0" t="n">
        <v>0</v>
      </c>
      <c r="CW153" s="0" t="n">
        <v>0</v>
      </c>
      <c r="CX153" s="0" t="n">
        <v>0</v>
      </c>
      <c r="CY153" s="0" t="n">
        <v>0</v>
      </c>
      <c r="CZ153" s="0" t="n">
        <v>0</v>
      </c>
      <c r="DA153" s="0" t="n">
        <v>0</v>
      </c>
      <c r="DB153" s="0" t="n">
        <v>0</v>
      </c>
      <c r="DC153" s="0" t="n">
        <v>0</v>
      </c>
      <c r="DD153" s="0" t="n">
        <v>0</v>
      </c>
      <c r="DE153" s="0" t="n">
        <v>0</v>
      </c>
      <c r="DF153" s="0" t="n">
        <v>0</v>
      </c>
      <c r="DG153" s="0" t="n">
        <v>0</v>
      </c>
      <c r="DH153" s="0" t="n">
        <v>0</v>
      </c>
      <c r="DI153" s="0" t="n">
        <v>0</v>
      </c>
      <c r="DJ153" s="0" t="n">
        <v>0</v>
      </c>
      <c r="DK153" s="0" t="n">
        <v>0</v>
      </c>
      <c r="DL153" s="0" t="n">
        <v>0</v>
      </c>
      <c r="DM153" s="0" t="n">
        <v>0</v>
      </c>
      <c r="DN153" s="0" t="n">
        <v>0</v>
      </c>
      <c r="DO153" s="0" t="n">
        <v>0</v>
      </c>
      <c r="DP153" s="0" t="n">
        <v>0</v>
      </c>
      <c r="DQ153" s="0" t="n">
        <v>0</v>
      </c>
      <c r="DR153" s="0" t="n">
        <v>0</v>
      </c>
      <c r="DS153" s="0" t="n">
        <v>0</v>
      </c>
    </row>
    <row r="154" customFormat="false" ht="12.75" hidden="false" customHeight="false" outlineLevel="0" collapsed="false">
      <c r="A154" s="0" t="s">
        <v>27</v>
      </c>
      <c r="B154" s="0" t="s">
        <v>19</v>
      </c>
      <c r="C154" s="0" t="s">
        <v>17</v>
      </c>
      <c r="D154" s="0" t="n">
        <v>56698</v>
      </c>
      <c r="E154" s="0" t="n">
        <v>56498</v>
      </c>
      <c r="F154" s="0" t="s">
        <v>81</v>
      </c>
      <c r="G154" s="0" t="n">
        <v>27454</v>
      </c>
      <c r="H154" s="0" t="s">
        <v>15</v>
      </c>
      <c r="I154" s="0" t="s">
        <v>16</v>
      </c>
      <c r="J154" s="27" t="n">
        <v>37257</v>
      </c>
      <c r="K154" s="27" t="n">
        <v>37621</v>
      </c>
      <c r="L154" s="0" t="n">
        <v>14000</v>
      </c>
      <c r="M154" s="0" t="n">
        <v>0.3679</v>
      </c>
      <c r="N154" s="0" t="n">
        <v>0</v>
      </c>
      <c r="O154" s="0" t="n">
        <v>0</v>
      </c>
      <c r="P154" s="0" t="n">
        <v>0</v>
      </c>
      <c r="Q154" s="0" t="n">
        <v>0.3679</v>
      </c>
      <c r="R154" s="0" t="n">
        <v>159668.6</v>
      </c>
      <c r="S154" s="0" t="n">
        <v>14000</v>
      </c>
      <c r="T154" s="0" t="n">
        <v>0.3679</v>
      </c>
      <c r="U154" s="0" t="n">
        <v>144216.8</v>
      </c>
      <c r="V154" s="0" t="n">
        <v>14000</v>
      </c>
      <c r="W154" s="0" t="n">
        <v>0.3679</v>
      </c>
      <c r="X154" s="0" t="n">
        <v>159668.6</v>
      </c>
      <c r="Y154" s="0" t="n">
        <v>14000</v>
      </c>
      <c r="Z154" s="0" t="n">
        <v>0.3679</v>
      </c>
      <c r="AA154" s="0" t="n">
        <v>154518</v>
      </c>
      <c r="AB154" s="0" t="n">
        <v>14000</v>
      </c>
      <c r="AC154" s="0" t="n">
        <v>0.3679</v>
      </c>
      <c r="AD154" s="0" t="n">
        <v>159668.6</v>
      </c>
      <c r="AE154" s="0" t="n">
        <v>14000</v>
      </c>
      <c r="AF154" s="0" t="n">
        <v>0.3679</v>
      </c>
      <c r="AG154" s="0" t="n">
        <v>154518</v>
      </c>
      <c r="AH154" s="0" t="n">
        <v>14000</v>
      </c>
      <c r="AI154" s="0" t="n">
        <v>0.3679</v>
      </c>
      <c r="AJ154" s="0" t="n">
        <v>159668.6</v>
      </c>
      <c r="AK154" s="0" t="n">
        <v>14000</v>
      </c>
      <c r="AL154" s="0" t="n">
        <v>0.3679</v>
      </c>
      <c r="AM154" s="0" t="n">
        <v>159668.6</v>
      </c>
      <c r="AN154" s="0" t="n">
        <v>14000</v>
      </c>
      <c r="AO154" s="0" t="n">
        <v>0.3679</v>
      </c>
      <c r="AP154" s="0" t="n">
        <v>154518</v>
      </c>
      <c r="AQ154" s="0" t="n">
        <v>14000</v>
      </c>
      <c r="AR154" s="0" t="n">
        <v>0.3679</v>
      </c>
      <c r="AS154" s="0" t="n">
        <v>159668.6</v>
      </c>
      <c r="AT154" s="0" t="n">
        <v>14000</v>
      </c>
      <c r="AU154" s="0" t="n">
        <v>0.3679</v>
      </c>
      <c r="AV154" s="0" t="n">
        <v>154518</v>
      </c>
      <c r="AW154" s="0" t="n">
        <v>14000</v>
      </c>
      <c r="AX154" s="0" t="n">
        <v>0.3679</v>
      </c>
      <c r="AY154" s="0" t="n">
        <v>159668.6</v>
      </c>
      <c r="AZ154" s="0" t="n">
        <v>0</v>
      </c>
      <c r="BA154" s="0" t="n">
        <v>0</v>
      </c>
      <c r="BB154" s="0" t="n">
        <v>0</v>
      </c>
      <c r="BC154" s="0" t="n">
        <v>0</v>
      </c>
      <c r="BD154" s="0" t="n">
        <v>0</v>
      </c>
      <c r="BE154" s="0" t="n">
        <v>0</v>
      </c>
      <c r="BF154" s="0" t="n">
        <v>0</v>
      </c>
      <c r="BG154" s="0" t="n">
        <v>0</v>
      </c>
      <c r="BH154" s="0" t="n">
        <v>0</v>
      </c>
      <c r="BI154" s="0" t="n">
        <v>0</v>
      </c>
      <c r="BJ154" s="0" t="n">
        <v>0</v>
      </c>
      <c r="BK154" s="0" t="n">
        <v>0</v>
      </c>
      <c r="BL154" s="0" t="n">
        <v>0</v>
      </c>
      <c r="BM154" s="0" t="n">
        <v>0</v>
      </c>
      <c r="BN154" s="0" t="n">
        <v>0</v>
      </c>
      <c r="BO154" s="0" t="n">
        <v>0</v>
      </c>
      <c r="BP154" s="0" t="n">
        <v>0</v>
      </c>
      <c r="BQ154" s="0" t="n">
        <v>0</v>
      </c>
      <c r="BR154" s="0" t="n">
        <v>0</v>
      </c>
      <c r="BS154" s="0" t="n">
        <v>0</v>
      </c>
      <c r="BT154" s="0" t="n">
        <v>0</v>
      </c>
      <c r="BU154" s="0" t="n">
        <v>0</v>
      </c>
      <c r="BV154" s="0" t="n">
        <v>0</v>
      </c>
      <c r="BW154" s="0" t="n">
        <v>0</v>
      </c>
      <c r="BX154" s="0" t="n">
        <v>0</v>
      </c>
      <c r="BY154" s="0" t="n">
        <v>0</v>
      </c>
      <c r="BZ154" s="0" t="n">
        <v>0</v>
      </c>
      <c r="CA154" s="0" t="n">
        <v>0</v>
      </c>
      <c r="CB154" s="0" t="n">
        <v>0</v>
      </c>
      <c r="CC154" s="0" t="n">
        <v>0</v>
      </c>
      <c r="CD154" s="0" t="n">
        <v>0</v>
      </c>
      <c r="CE154" s="0" t="n">
        <v>0</v>
      </c>
      <c r="CF154" s="0" t="n">
        <v>0</v>
      </c>
      <c r="CG154" s="0" t="n">
        <v>0</v>
      </c>
      <c r="CH154" s="0" t="n">
        <v>0</v>
      </c>
      <c r="CI154" s="0" t="n">
        <v>0</v>
      </c>
      <c r="CJ154" s="0" t="n">
        <v>0</v>
      </c>
      <c r="CK154" s="0" t="n">
        <v>0</v>
      </c>
      <c r="CL154" s="0" t="n">
        <v>0</v>
      </c>
      <c r="CM154" s="0" t="n">
        <v>0</v>
      </c>
      <c r="CN154" s="0" t="n">
        <v>0</v>
      </c>
      <c r="CO154" s="0" t="n">
        <v>0</v>
      </c>
      <c r="CP154" s="0" t="n">
        <v>0</v>
      </c>
      <c r="CQ154" s="0" t="n">
        <v>0</v>
      </c>
      <c r="CR154" s="0" t="n">
        <v>0</v>
      </c>
      <c r="CS154" s="0" t="n">
        <v>0</v>
      </c>
      <c r="CT154" s="0" t="n">
        <v>0</v>
      </c>
      <c r="CU154" s="0" t="n">
        <v>0</v>
      </c>
      <c r="CV154" s="0" t="n">
        <v>0</v>
      </c>
      <c r="CW154" s="0" t="n">
        <v>0</v>
      </c>
      <c r="CX154" s="0" t="n">
        <v>0</v>
      </c>
      <c r="CY154" s="0" t="n">
        <v>0</v>
      </c>
      <c r="CZ154" s="0" t="n">
        <v>0</v>
      </c>
      <c r="DA154" s="0" t="n">
        <v>0</v>
      </c>
      <c r="DB154" s="0" t="n">
        <v>0</v>
      </c>
      <c r="DC154" s="0" t="n">
        <v>0</v>
      </c>
      <c r="DD154" s="0" t="n">
        <v>0</v>
      </c>
      <c r="DE154" s="0" t="n">
        <v>0</v>
      </c>
      <c r="DF154" s="0" t="n">
        <v>0</v>
      </c>
      <c r="DG154" s="0" t="n">
        <v>0</v>
      </c>
      <c r="DH154" s="0" t="n">
        <v>0</v>
      </c>
      <c r="DI154" s="0" t="n">
        <v>0</v>
      </c>
      <c r="DJ154" s="0" t="n">
        <v>0</v>
      </c>
      <c r="DK154" s="0" t="n">
        <v>0</v>
      </c>
      <c r="DL154" s="0" t="n">
        <v>0</v>
      </c>
      <c r="DM154" s="0" t="n">
        <v>0</v>
      </c>
      <c r="DN154" s="0" t="n">
        <v>0</v>
      </c>
      <c r="DO154" s="0" t="n">
        <v>0</v>
      </c>
      <c r="DP154" s="0" t="n">
        <v>0</v>
      </c>
      <c r="DQ154" s="0" t="n">
        <v>0</v>
      </c>
      <c r="DR154" s="0" t="n">
        <v>0</v>
      </c>
      <c r="DS154" s="0" t="n">
        <v>0</v>
      </c>
    </row>
    <row r="155" customFormat="false" ht="12.75" hidden="false" customHeight="false" outlineLevel="0" collapsed="false">
      <c r="A155" s="0" t="s">
        <v>27</v>
      </c>
      <c r="B155" s="0" t="s">
        <v>19</v>
      </c>
      <c r="C155" s="0" t="s">
        <v>17</v>
      </c>
      <c r="D155" s="0" t="n">
        <v>10487</v>
      </c>
      <c r="E155" s="0" t="n">
        <v>56498</v>
      </c>
      <c r="F155" s="0" t="s">
        <v>90</v>
      </c>
      <c r="G155" s="0" t="n">
        <v>27456</v>
      </c>
      <c r="H155" s="0" t="s">
        <v>15</v>
      </c>
      <c r="I155" s="0" t="s">
        <v>16</v>
      </c>
      <c r="J155" s="27" t="n">
        <v>37561</v>
      </c>
      <c r="K155" s="27" t="n">
        <v>37621</v>
      </c>
      <c r="L155" s="0" t="n">
        <v>0</v>
      </c>
      <c r="Q155" s="0" t="n">
        <v>0</v>
      </c>
      <c r="R155" s="0" t="n">
        <v>0</v>
      </c>
      <c r="S155" s="0" t="n">
        <v>0</v>
      </c>
      <c r="T155" s="0" t="n">
        <v>0</v>
      </c>
      <c r="U155" s="0" t="n">
        <v>0</v>
      </c>
      <c r="V155" s="0" t="n">
        <v>0</v>
      </c>
      <c r="W155" s="0" t="n">
        <v>0</v>
      </c>
      <c r="X155" s="0" t="n">
        <v>0</v>
      </c>
      <c r="Y155" s="0" t="n">
        <v>0</v>
      </c>
      <c r="Z155" s="0" t="n">
        <v>0</v>
      </c>
      <c r="AA155" s="0" t="n">
        <v>0</v>
      </c>
      <c r="AB155" s="0" t="n">
        <v>0</v>
      </c>
      <c r="AC155" s="0" t="n">
        <v>0</v>
      </c>
      <c r="AD155" s="0" t="n">
        <v>0</v>
      </c>
      <c r="AE155" s="0" t="n">
        <v>0</v>
      </c>
      <c r="AF155" s="0" t="n">
        <v>0</v>
      </c>
      <c r="AG155" s="0" t="n">
        <v>0</v>
      </c>
      <c r="AH155" s="0" t="n">
        <v>0</v>
      </c>
      <c r="AI155" s="0" t="n">
        <v>0</v>
      </c>
      <c r="AJ155" s="0" t="n">
        <v>0</v>
      </c>
      <c r="AK155" s="0" t="n">
        <v>0</v>
      </c>
      <c r="AL155" s="0" t="n">
        <v>0</v>
      </c>
      <c r="AM155" s="0" t="n">
        <v>0</v>
      </c>
      <c r="AN155" s="0" t="n">
        <v>0</v>
      </c>
      <c r="AO155" s="0" t="n">
        <v>0</v>
      </c>
      <c r="AP155" s="0" t="n">
        <v>0</v>
      </c>
      <c r="AQ155" s="0" t="n">
        <v>0</v>
      </c>
      <c r="AR155" s="0" t="n">
        <v>0</v>
      </c>
      <c r="AS155" s="0" t="n">
        <v>0</v>
      </c>
      <c r="AT155" s="0" t="n">
        <v>21500</v>
      </c>
      <c r="AU155" s="0" t="n">
        <v>0.3679</v>
      </c>
      <c r="AV155" s="0" t="n">
        <v>237295.5</v>
      </c>
      <c r="AW155" s="0" t="n">
        <v>21500</v>
      </c>
      <c r="AX155" s="0" t="n">
        <v>0.3679</v>
      </c>
      <c r="AY155" s="0" t="n">
        <v>245205.35</v>
      </c>
      <c r="AZ155" s="0" t="n">
        <v>0</v>
      </c>
      <c r="BA155" s="0" t="n">
        <v>0</v>
      </c>
      <c r="BB155" s="0" t="n">
        <v>0</v>
      </c>
      <c r="BC155" s="0" t="n">
        <v>0</v>
      </c>
      <c r="BD155" s="0" t="n">
        <v>0</v>
      </c>
      <c r="BE155" s="0" t="n">
        <v>0</v>
      </c>
      <c r="BF155" s="0" t="n">
        <v>0</v>
      </c>
      <c r="BG155" s="0" t="n">
        <v>0</v>
      </c>
      <c r="BH155" s="0" t="n">
        <v>0</v>
      </c>
      <c r="BI155" s="0" t="n">
        <v>0</v>
      </c>
      <c r="BJ155" s="0" t="n">
        <v>0</v>
      </c>
      <c r="BK155" s="0" t="n">
        <v>0</v>
      </c>
      <c r="BL155" s="0" t="n">
        <v>0</v>
      </c>
      <c r="BM155" s="0" t="n">
        <v>0</v>
      </c>
      <c r="BN155" s="0" t="n">
        <v>0</v>
      </c>
      <c r="BO155" s="0" t="n">
        <v>0</v>
      </c>
      <c r="BP155" s="0" t="n">
        <v>0</v>
      </c>
      <c r="BQ155" s="0" t="n">
        <v>0</v>
      </c>
      <c r="BR155" s="0" t="n">
        <v>0</v>
      </c>
      <c r="BS155" s="0" t="n">
        <v>0</v>
      </c>
      <c r="BT155" s="0" t="n">
        <v>0</v>
      </c>
      <c r="BU155" s="0" t="n">
        <v>0</v>
      </c>
      <c r="BV155" s="0" t="n">
        <v>0</v>
      </c>
      <c r="BW155" s="0" t="n">
        <v>0</v>
      </c>
      <c r="BX155" s="0" t="n">
        <v>0</v>
      </c>
      <c r="BY155" s="0" t="n">
        <v>0</v>
      </c>
      <c r="BZ155" s="0" t="n">
        <v>0</v>
      </c>
      <c r="CA155" s="0" t="n">
        <v>0</v>
      </c>
      <c r="CB155" s="0" t="n">
        <v>0</v>
      </c>
      <c r="CC155" s="0" t="n">
        <v>0</v>
      </c>
      <c r="CD155" s="0" t="n">
        <v>0</v>
      </c>
      <c r="CE155" s="0" t="n">
        <v>0</v>
      </c>
      <c r="CF155" s="0" t="n">
        <v>0</v>
      </c>
      <c r="CG155" s="0" t="n">
        <v>0</v>
      </c>
      <c r="CH155" s="0" t="n">
        <v>0</v>
      </c>
      <c r="CI155" s="0" t="n">
        <v>0</v>
      </c>
      <c r="CJ155" s="0" t="n">
        <v>0</v>
      </c>
      <c r="CK155" s="0" t="n">
        <v>0</v>
      </c>
      <c r="CL155" s="0" t="n">
        <v>0</v>
      </c>
      <c r="CM155" s="0" t="n">
        <v>0</v>
      </c>
      <c r="CN155" s="0" t="n">
        <v>0</v>
      </c>
      <c r="CO155" s="0" t="n">
        <v>0</v>
      </c>
      <c r="CP155" s="0" t="n">
        <v>0</v>
      </c>
      <c r="CQ155" s="0" t="n">
        <v>0</v>
      </c>
      <c r="CR155" s="0" t="n">
        <v>0</v>
      </c>
      <c r="CS155" s="0" t="n">
        <v>0</v>
      </c>
      <c r="CT155" s="0" t="n">
        <v>0</v>
      </c>
      <c r="CU155" s="0" t="n">
        <v>0</v>
      </c>
      <c r="CV155" s="0" t="n">
        <v>0</v>
      </c>
      <c r="CW155" s="0" t="n">
        <v>0</v>
      </c>
      <c r="CX155" s="0" t="n">
        <v>0</v>
      </c>
      <c r="CY155" s="0" t="n">
        <v>0</v>
      </c>
      <c r="CZ155" s="0" t="n">
        <v>0</v>
      </c>
      <c r="DA155" s="0" t="n">
        <v>0</v>
      </c>
      <c r="DB155" s="0" t="n">
        <v>0</v>
      </c>
      <c r="DC155" s="0" t="n">
        <v>0</v>
      </c>
      <c r="DD155" s="0" t="n">
        <v>0</v>
      </c>
      <c r="DE155" s="0" t="n">
        <v>0</v>
      </c>
      <c r="DF155" s="0" t="n">
        <v>0</v>
      </c>
      <c r="DG155" s="0" t="n">
        <v>0</v>
      </c>
      <c r="DH155" s="0" t="n">
        <v>0</v>
      </c>
      <c r="DI155" s="0" t="n">
        <v>0</v>
      </c>
      <c r="DJ155" s="0" t="n">
        <v>0</v>
      </c>
      <c r="DK155" s="0" t="n">
        <v>0</v>
      </c>
      <c r="DL155" s="0" t="n">
        <v>0</v>
      </c>
      <c r="DM155" s="0" t="n">
        <v>0</v>
      </c>
      <c r="DN155" s="0" t="n">
        <v>0</v>
      </c>
      <c r="DO155" s="0" t="n">
        <v>0</v>
      </c>
      <c r="DP155" s="0" t="n">
        <v>0</v>
      </c>
      <c r="DQ155" s="0" t="n">
        <v>0</v>
      </c>
      <c r="DR155" s="0" t="n">
        <v>0</v>
      </c>
      <c r="DS155" s="0" t="n">
        <v>0</v>
      </c>
    </row>
    <row r="156" customFormat="false" ht="12.75" hidden="false" customHeight="false" outlineLevel="0" collapsed="false">
      <c r="A156" s="0" t="s">
        <v>27</v>
      </c>
      <c r="B156" s="0" t="s">
        <v>19</v>
      </c>
      <c r="C156" s="0" t="s">
        <v>17</v>
      </c>
      <c r="D156" s="0" t="n">
        <v>10487</v>
      </c>
      <c r="E156" s="0" t="n">
        <v>56498</v>
      </c>
      <c r="F156" s="0" t="s">
        <v>62</v>
      </c>
      <c r="G156" s="0" t="n">
        <v>27566</v>
      </c>
      <c r="H156" s="0" t="s">
        <v>15</v>
      </c>
      <c r="I156" s="0" t="s">
        <v>16</v>
      </c>
      <c r="J156" s="27" t="n">
        <v>37316</v>
      </c>
      <c r="K156" s="27" t="n">
        <v>39172</v>
      </c>
      <c r="L156" s="0" t="n">
        <v>0</v>
      </c>
      <c r="Q156" s="0" t="n">
        <v>0</v>
      </c>
      <c r="R156" s="0" t="n">
        <v>0</v>
      </c>
      <c r="S156" s="0" t="n">
        <v>0</v>
      </c>
      <c r="T156" s="0" t="n">
        <v>0</v>
      </c>
      <c r="U156" s="0" t="n">
        <v>0</v>
      </c>
      <c r="V156" s="0" t="n">
        <v>20000</v>
      </c>
      <c r="W156" s="0" t="n">
        <v>0.3679</v>
      </c>
      <c r="X156" s="0" t="n">
        <v>228098</v>
      </c>
      <c r="Y156" s="0" t="n">
        <v>20000</v>
      </c>
      <c r="Z156" s="0" t="n">
        <v>0.3679</v>
      </c>
      <c r="AA156" s="0" t="n">
        <v>220740</v>
      </c>
      <c r="AB156" s="0" t="n">
        <v>20000</v>
      </c>
      <c r="AC156" s="0" t="n">
        <v>0.3679</v>
      </c>
      <c r="AD156" s="0" t="n">
        <v>228098</v>
      </c>
      <c r="AE156" s="0" t="n">
        <v>20000</v>
      </c>
      <c r="AF156" s="0" t="n">
        <v>0.3679</v>
      </c>
      <c r="AG156" s="0" t="n">
        <v>220740</v>
      </c>
      <c r="AH156" s="0" t="n">
        <v>20000</v>
      </c>
      <c r="AI156" s="0" t="n">
        <v>0.3679</v>
      </c>
      <c r="AJ156" s="0" t="n">
        <v>228098</v>
      </c>
      <c r="AK156" s="0" t="n">
        <v>20000</v>
      </c>
      <c r="AL156" s="0" t="n">
        <v>0.3679</v>
      </c>
      <c r="AM156" s="0" t="n">
        <v>228098</v>
      </c>
      <c r="AN156" s="0" t="n">
        <v>20000</v>
      </c>
      <c r="AO156" s="0" t="n">
        <v>0.3679</v>
      </c>
      <c r="AP156" s="0" t="n">
        <v>220740</v>
      </c>
      <c r="AQ156" s="0" t="n">
        <v>20000</v>
      </c>
      <c r="AR156" s="0" t="n">
        <v>0.3679</v>
      </c>
      <c r="AS156" s="0" t="n">
        <v>228098</v>
      </c>
      <c r="AT156" s="0" t="n">
        <v>20000</v>
      </c>
      <c r="AU156" s="0" t="n">
        <v>0.3679</v>
      </c>
      <c r="AV156" s="0" t="n">
        <v>220740</v>
      </c>
      <c r="AW156" s="0" t="n">
        <v>20000</v>
      </c>
      <c r="AX156" s="0" t="n">
        <v>0.3679</v>
      </c>
      <c r="AY156" s="0" t="n">
        <v>228098</v>
      </c>
      <c r="AZ156" s="0" t="n">
        <v>0</v>
      </c>
      <c r="BA156" s="0" t="n">
        <v>0</v>
      </c>
      <c r="BB156" s="0" t="n">
        <v>0</v>
      </c>
      <c r="BC156" s="0" t="n">
        <v>0</v>
      </c>
      <c r="BD156" s="0" t="n">
        <v>0</v>
      </c>
      <c r="BE156" s="0" t="n">
        <v>0</v>
      </c>
      <c r="BF156" s="0" t="n">
        <v>0</v>
      </c>
      <c r="BG156" s="0" t="n">
        <v>0</v>
      </c>
      <c r="BH156" s="0" t="n">
        <v>0</v>
      </c>
      <c r="BI156" s="0" t="n">
        <v>0</v>
      </c>
      <c r="BJ156" s="0" t="n">
        <v>0</v>
      </c>
      <c r="BK156" s="0" t="n">
        <v>0</v>
      </c>
      <c r="BL156" s="0" t="n">
        <v>0</v>
      </c>
      <c r="BM156" s="0" t="n">
        <v>0</v>
      </c>
      <c r="BN156" s="0" t="n">
        <v>0</v>
      </c>
      <c r="BO156" s="0" t="n">
        <v>0</v>
      </c>
      <c r="BP156" s="0" t="n">
        <v>0</v>
      </c>
      <c r="BQ156" s="0" t="n">
        <v>0</v>
      </c>
      <c r="BR156" s="0" t="n">
        <v>0</v>
      </c>
      <c r="BS156" s="0" t="n">
        <v>0</v>
      </c>
      <c r="BT156" s="0" t="n">
        <v>0</v>
      </c>
      <c r="BU156" s="0" t="n">
        <v>0</v>
      </c>
      <c r="BV156" s="0" t="n">
        <v>0</v>
      </c>
      <c r="BW156" s="0" t="n">
        <v>0</v>
      </c>
      <c r="BX156" s="0" t="n">
        <v>0</v>
      </c>
      <c r="BY156" s="0" t="n">
        <v>0</v>
      </c>
      <c r="BZ156" s="0" t="n">
        <v>0</v>
      </c>
      <c r="CA156" s="0" t="n">
        <v>0</v>
      </c>
      <c r="CB156" s="0" t="n">
        <v>0</v>
      </c>
      <c r="CC156" s="0" t="n">
        <v>0</v>
      </c>
      <c r="CD156" s="0" t="n">
        <v>0</v>
      </c>
      <c r="CE156" s="0" t="n">
        <v>0</v>
      </c>
      <c r="CF156" s="0" t="n">
        <v>0</v>
      </c>
      <c r="CG156" s="0" t="n">
        <v>0</v>
      </c>
      <c r="CH156" s="0" t="n">
        <v>0</v>
      </c>
      <c r="CI156" s="0" t="n">
        <v>0</v>
      </c>
      <c r="CJ156" s="0" t="n">
        <v>0</v>
      </c>
      <c r="CK156" s="0" t="n">
        <v>0</v>
      </c>
      <c r="CL156" s="0" t="n">
        <v>0</v>
      </c>
      <c r="CM156" s="0" t="n">
        <v>0</v>
      </c>
      <c r="CN156" s="0" t="n">
        <v>0</v>
      </c>
      <c r="CO156" s="0" t="n">
        <v>0</v>
      </c>
      <c r="CP156" s="0" t="n">
        <v>0</v>
      </c>
      <c r="CQ156" s="0" t="n">
        <v>0</v>
      </c>
      <c r="CR156" s="0" t="n">
        <v>0</v>
      </c>
      <c r="CS156" s="0" t="n">
        <v>0</v>
      </c>
      <c r="CT156" s="0" t="n">
        <v>0</v>
      </c>
      <c r="CU156" s="0" t="n">
        <v>0</v>
      </c>
      <c r="CV156" s="0" t="n">
        <v>0</v>
      </c>
      <c r="CW156" s="0" t="n">
        <v>0</v>
      </c>
      <c r="CX156" s="0" t="n">
        <v>0</v>
      </c>
      <c r="CY156" s="0" t="n">
        <v>0</v>
      </c>
      <c r="CZ156" s="0" t="n">
        <v>0</v>
      </c>
      <c r="DA156" s="0" t="n">
        <v>0</v>
      </c>
      <c r="DB156" s="0" t="n">
        <v>0</v>
      </c>
      <c r="DC156" s="0" t="n">
        <v>0</v>
      </c>
      <c r="DD156" s="0" t="n">
        <v>0</v>
      </c>
      <c r="DE156" s="0" t="n">
        <v>0</v>
      </c>
      <c r="DF156" s="0" t="n">
        <v>0</v>
      </c>
      <c r="DG156" s="0" t="n">
        <v>0</v>
      </c>
      <c r="DH156" s="0" t="n">
        <v>0</v>
      </c>
      <c r="DI156" s="0" t="n">
        <v>0</v>
      </c>
      <c r="DJ156" s="0" t="n">
        <v>0</v>
      </c>
      <c r="DK156" s="0" t="n">
        <v>0</v>
      </c>
      <c r="DL156" s="0" t="n">
        <v>0</v>
      </c>
      <c r="DM156" s="0" t="n">
        <v>0</v>
      </c>
      <c r="DN156" s="0" t="n">
        <v>0</v>
      </c>
      <c r="DO156" s="0" t="n">
        <v>0</v>
      </c>
      <c r="DP156" s="0" t="n">
        <v>0</v>
      </c>
      <c r="DQ156" s="0" t="n">
        <v>0</v>
      </c>
      <c r="DR156" s="0" t="n">
        <v>0</v>
      </c>
      <c r="DS156" s="0" t="n">
        <v>0</v>
      </c>
    </row>
    <row r="157" customFormat="false" ht="12.75" hidden="false" customHeight="false" outlineLevel="0" collapsed="false">
      <c r="A157" s="0" t="s">
        <v>60</v>
      </c>
      <c r="G157" s="4" t="s">
        <v>35</v>
      </c>
      <c r="H157" s="4" t="s">
        <v>15</v>
      </c>
      <c r="L157" s="4" t="n">
        <f aca="false">SUM(L142:L156)</f>
        <v>211100</v>
      </c>
      <c r="R157" s="4" t="n">
        <f aca="false">SUM(R142:R156)</f>
        <v>1377609</v>
      </c>
      <c r="S157" s="4" t="n">
        <f aca="false">SUM(S142:S156)</f>
        <v>211100</v>
      </c>
      <c r="U157" s="4" t="n">
        <f aca="false">SUM(U142:U156)</f>
        <v>1244292</v>
      </c>
      <c r="V157" s="4" t="n">
        <f aca="false">SUM(V142:V156)</f>
        <v>231100</v>
      </c>
      <c r="X157" s="4" t="n">
        <f aca="false">SUM(X142:X156)</f>
        <v>1605707</v>
      </c>
      <c r="Y157" s="4" t="n">
        <f aca="false">SUM(Y142:Y156)</f>
        <v>231100</v>
      </c>
      <c r="AA157" s="4" t="n">
        <f aca="false">SUM(AA142:AA156)</f>
        <v>1662150</v>
      </c>
      <c r="AB157" s="4" t="n">
        <f aca="false">SUM(AB142:AB156)</f>
        <v>231100</v>
      </c>
      <c r="AD157" s="4" t="n">
        <f aca="false">SUM(AD142:AD156)</f>
        <v>1717555</v>
      </c>
      <c r="AE157" s="4" t="n">
        <f aca="false">SUM(AE142:AE156)</f>
        <v>231100</v>
      </c>
      <c r="AG157" s="4" t="n">
        <f aca="false">SUM(AG142:AG156)</f>
        <v>1662150</v>
      </c>
      <c r="AH157" s="4" t="n">
        <f aca="false">SUM(AH142:AH156)</f>
        <v>231100</v>
      </c>
      <c r="AJ157" s="4" t="n">
        <f aca="false">SUM(AJ142:AJ156)</f>
        <v>1717555</v>
      </c>
      <c r="AK157" s="4" t="n">
        <f aca="false">SUM(AK142:AK156)</f>
        <v>231100</v>
      </c>
      <c r="AM157" s="4" t="n">
        <f aca="false">SUM(AM142:AM156)</f>
        <v>1717555</v>
      </c>
      <c r="AN157" s="4" t="n">
        <f aca="false">SUM(AN142:AN156)</f>
        <v>231100</v>
      </c>
      <c r="AP157" s="4" t="n">
        <f aca="false">SUM(AP142:AP156)</f>
        <v>1662150</v>
      </c>
      <c r="AQ157" s="4" t="n">
        <f aca="false">SUM(AQ142:AQ156)</f>
        <v>231100</v>
      </c>
      <c r="AS157" s="4" t="n">
        <f aca="false">SUM(AS142:AS156)</f>
        <v>1717555</v>
      </c>
      <c r="AT157" s="4" t="n">
        <f aca="false">SUM(AT142:AT156)</f>
        <v>252600</v>
      </c>
      <c r="AV157" s="4" t="n">
        <f aca="false">SUM(AV142:AV156)</f>
        <v>1899445.5</v>
      </c>
      <c r="AW157" s="4" t="n">
        <f aca="false">SUM(AW142:AW156)</f>
        <v>252600</v>
      </c>
      <c r="AY157" s="4" t="n">
        <f aca="false">SUM(AY142:AY156)</f>
        <v>1962760.35</v>
      </c>
      <c r="AZ157" s="4" t="n">
        <f aca="false">SUM(AZ142:AZ156)</f>
        <v>0</v>
      </c>
      <c r="BB157" s="4" t="n">
        <f aca="false">SUM(BB142:BB156)</f>
        <v>0</v>
      </c>
      <c r="BC157" s="4" t="n">
        <f aca="false">SUM(BC142:BC156)</f>
        <v>0</v>
      </c>
      <c r="BE157" s="4" t="n">
        <f aca="false">SUM(BE142:BE156)</f>
        <v>0</v>
      </c>
      <c r="BF157" s="4" t="n">
        <f aca="false">SUM(BF142:BF156)</f>
        <v>0</v>
      </c>
      <c r="BH157" s="4" t="n">
        <f aca="false">SUM(BH142:BH156)</f>
        <v>0</v>
      </c>
      <c r="BI157" s="4" t="n">
        <f aca="false">SUM(BI142:BI156)</f>
        <v>0</v>
      </c>
      <c r="BK157" s="4" t="n">
        <f aca="false">SUM(BK142:BK156)</f>
        <v>0</v>
      </c>
      <c r="BL157" s="4" t="n">
        <f aca="false">SUM(BL142:BL156)</f>
        <v>0</v>
      </c>
      <c r="BN157" s="4" t="n">
        <f aca="false">SUM(BN142:BN156)</f>
        <v>0</v>
      </c>
      <c r="BO157" s="4" t="n">
        <f aca="false">SUM(BO142:BO156)</f>
        <v>0</v>
      </c>
      <c r="BQ157" s="4" t="n">
        <f aca="false">SUM(BQ142:BQ156)</f>
        <v>0</v>
      </c>
      <c r="BR157" s="4" t="n">
        <f aca="false">SUM(BR142:BR156)</f>
        <v>0</v>
      </c>
      <c r="BT157" s="4" t="n">
        <f aca="false">SUM(BT142:BT156)</f>
        <v>0</v>
      </c>
      <c r="BU157" s="4" t="n">
        <f aca="false">SUM(BU142:BU156)</f>
        <v>0</v>
      </c>
      <c r="BW157" s="4" t="n">
        <f aca="false">SUM(BW142:BW156)</f>
        <v>0</v>
      </c>
      <c r="BX157" s="4" t="n">
        <f aca="false">SUM(BX142:BX156)</f>
        <v>0</v>
      </c>
      <c r="BZ157" s="4" t="n">
        <f aca="false">SUM(BZ142:BZ156)</f>
        <v>0</v>
      </c>
      <c r="CA157" s="4" t="n">
        <f aca="false">SUM(CA142:CA156)</f>
        <v>0</v>
      </c>
      <c r="CC157" s="4" t="n">
        <f aca="false">SUM(CC142:CC156)</f>
        <v>0</v>
      </c>
      <c r="CD157" s="4" t="n">
        <f aca="false">SUM(CD142:CD156)</f>
        <v>0</v>
      </c>
      <c r="CF157" s="4" t="n">
        <f aca="false">SUM(CF142:CF156)</f>
        <v>0</v>
      </c>
      <c r="CG157" s="4" t="n">
        <f aca="false">SUM(CG142:CG156)</f>
        <v>0</v>
      </c>
      <c r="CI157" s="4" t="n">
        <f aca="false">SUM(CI142:CI156)</f>
        <v>0</v>
      </c>
      <c r="CJ157" s="4" t="n">
        <f aca="false">SUM(CJ142:CJ156)</f>
        <v>0</v>
      </c>
      <c r="CL157" s="4" t="n">
        <f aca="false">SUM(CL142:CL156)</f>
        <v>0</v>
      </c>
      <c r="CM157" s="4" t="n">
        <f aca="false">SUM(CM142:CM156)</f>
        <v>0</v>
      </c>
      <c r="CO157" s="4" t="n">
        <f aca="false">SUM(CO142:CO156)</f>
        <v>0</v>
      </c>
      <c r="CP157" s="4" t="n">
        <f aca="false">SUM(CP142:CP156)</f>
        <v>0</v>
      </c>
      <c r="CR157" s="4" t="n">
        <f aca="false">SUM(CR142:CR156)</f>
        <v>0</v>
      </c>
      <c r="CS157" s="4" t="n">
        <f aca="false">SUM(CS142:CS156)</f>
        <v>0</v>
      </c>
      <c r="CU157" s="4" t="n">
        <f aca="false">SUM(CU142:CU156)</f>
        <v>0</v>
      </c>
      <c r="CV157" s="4" t="n">
        <f aca="false">SUM(CV142:CV156)</f>
        <v>0</v>
      </c>
      <c r="CX157" s="4" t="n">
        <f aca="false">SUM(CX142:CX156)</f>
        <v>0</v>
      </c>
      <c r="CY157" s="4" t="n">
        <f aca="false">SUM(CY142:CY156)</f>
        <v>0</v>
      </c>
      <c r="DA157" s="4" t="n">
        <f aca="false">SUM(DA142:DA156)</f>
        <v>0</v>
      </c>
      <c r="DB157" s="4" t="n">
        <f aca="false">SUM(DB142:DB156)</f>
        <v>0</v>
      </c>
      <c r="DD157" s="4" t="n">
        <f aca="false">SUM(DD142:DD156)</f>
        <v>0</v>
      </c>
      <c r="DE157" s="4" t="n">
        <f aca="false">SUM(DE142:DE156)</f>
        <v>0</v>
      </c>
      <c r="DG157" s="4" t="n">
        <f aca="false">SUM(DG142:DG156)</f>
        <v>0</v>
      </c>
      <c r="DH157" s="4" t="n">
        <f aca="false">SUM(DH142:DH156)</f>
        <v>0</v>
      </c>
      <c r="DJ157" s="4" t="n">
        <f aca="false">SUM(DJ142:DJ156)</f>
        <v>0</v>
      </c>
      <c r="DK157" s="4" t="n">
        <f aca="false">SUM(DK142:DK156)</f>
        <v>0</v>
      </c>
      <c r="DM157" s="4" t="n">
        <f aca="false">SUM(DM142:DM156)</f>
        <v>0</v>
      </c>
      <c r="DN157" s="4" t="n">
        <f aca="false">SUM(DN142:DN156)</f>
        <v>0</v>
      </c>
      <c r="DP157" s="4" t="n">
        <f aca="false">SUM(DP142:DP156)</f>
        <v>0</v>
      </c>
      <c r="DQ157" s="4" t="n">
        <f aca="false">SUM(DQ142:DQ156)</f>
        <v>0</v>
      </c>
      <c r="DS157" s="4" t="n">
        <f aca="false">SUM(DS142:DS156)</f>
        <v>0</v>
      </c>
    </row>
    <row r="158" customFormat="false" ht="12.75" hidden="false" customHeight="false" outlineLevel="0" collapsed="false">
      <c r="A158" s="0" t="s">
        <v>27</v>
      </c>
      <c r="B158" s="0" t="s">
        <v>19</v>
      </c>
      <c r="C158" s="0" t="s">
        <v>18</v>
      </c>
      <c r="D158" s="0" t="n">
        <v>10487</v>
      </c>
      <c r="E158" s="0" t="n">
        <v>56709</v>
      </c>
      <c r="F158" s="0" t="s">
        <v>62</v>
      </c>
      <c r="G158" s="0" t="n">
        <v>20747</v>
      </c>
      <c r="H158" s="0" t="s">
        <v>15</v>
      </c>
      <c r="I158" s="0" t="s">
        <v>16</v>
      </c>
      <c r="J158" s="27" t="n">
        <v>33664</v>
      </c>
      <c r="K158" s="27" t="n">
        <v>37315</v>
      </c>
      <c r="L158" s="0" t="n">
        <v>10000</v>
      </c>
      <c r="M158" s="0" t="n">
        <v>0.2227</v>
      </c>
      <c r="N158" s="0" t="n">
        <v>0.0368999987840653</v>
      </c>
      <c r="O158" s="0" t="n">
        <v>0.00570000009611249</v>
      </c>
      <c r="P158" s="0" t="n">
        <v>0.00300000002607703</v>
      </c>
      <c r="Q158" s="0" t="n">
        <v>0.2683</v>
      </c>
      <c r="R158" s="0" t="n">
        <v>83173</v>
      </c>
      <c r="S158" s="0" t="n">
        <v>10000</v>
      </c>
      <c r="T158" s="0" t="n">
        <v>0.2683</v>
      </c>
      <c r="U158" s="0" t="n">
        <v>75124</v>
      </c>
      <c r="V158" s="0" t="n">
        <v>0</v>
      </c>
      <c r="W158" s="0" t="n">
        <v>0</v>
      </c>
      <c r="X158" s="0" t="n">
        <v>0</v>
      </c>
      <c r="Y158" s="0" t="n">
        <v>0</v>
      </c>
      <c r="Z158" s="0" t="n">
        <v>0</v>
      </c>
      <c r="AA158" s="0" t="n">
        <v>0</v>
      </c>
      <c r="AB158" s="0" t="n">
        <v>0</v>
      </c>
      <c r="AC158" s="0" t="n">
        <v>0</v>
      </c>
      <c r="AD158" s="0" t="n">
        <v>0</v>
      </c>
      <c r="AE158" s="0" t="n">
        <v>0</v>
      </c>
      <c r="AF158" s="0" t="n">
        <v>0</v>
      </c>
      <c r="AG158" s="0" t="n">
        <v>0</v>
      </c>
      <c r="AH158" s="0" t="n">
        <v>0</v>
      </c>
      <c r="AI158" s="0" t="n">
        <v>0</v>
      </c>
      <c r="AJ158" s="0" t="n">
        <v>0</v>
      </c>
      <c r="AK158" s="0" t="n">
        <v>0</v>
      </c>
      <c r="AL158" s="0" t="n">
        <v>0</v>
      </c>
      <c r="AM158" s="0" t="n">
        <v>0</v>
      </c>
      <c r="AN158" s="0" t="n">
        <v>0</v>
      </c>
      <c r="AO158" s="0" t="n">
        <v>0</v>
      </c>
      <c r="AP158" s="0" t="n">
        <v>0</v>
      </c>
      <c r="AQ158" s="0" t="n">
        <v>0</v>
      </c>
      <c r="AR158" s="0" t="n">
        <v>0</v>
      </c>
      <c r="AS158" s="0" t="n">
        <v>0</v>
      </c>
      <c r="AT158" s="0" t="n">
        <v>0</v>
      </c>
      <c r="AU158" s="0" t="n">
        <v>0</v>
      </c>
      <c r="AV158" s="0" t="n">
        <v>0</v>
      </c>
      <c r="AW158" s="0" t="n">
        <v>0</v>
      </c>
      <c r="AX158" s="0" t="n">
        <v>0</v>
      </c>
      <c r="AY158" s="0" t="n">
        <v>0</v>
      </c>
      <c r="AZ158" s="0" t="n">
        <v>0</v>
      </c>
      <c r="BA158" s="0" t="n">
        <v>0</v>
      </c>
      <c r="BB158" s="0" t="n">
        <v>0</v>
      </c>
      <c r="BC158" s="0" t="n">
        <v>0</v>
      </c>
      <c r="BD158" s="0" t="n">
        <v>0</v>
      </c>
      <c r="BE158" s="0" t="n">
        <v>0</v>
      </c>
      <c r="BF158" s="0" t="n">
        <v>0</v>
      </c>
      <c r="BG158" s="0" t="n">
        <v>0</v>
      </c>
      <c r="BH158" s="0" t="n">
        <v>0</v>
      </c>
      <c r="BI158" s="0" t="n">
        <v>0</v>
      </c>
      <c r="BJ158" s="0" t="n">
        <v>0</v>
      </c>
      <c r="BK158" s="0" t="n">
        <v>0</v>
      </c>
      <c r="BL158" s="0" t="n">
        <v>0</v>
      </c>
      <c r="BM158" s="0" t="n">
        <v>0</v>
      </c>
      <c r="BN158" s="0" t="n">
        <v>0</v>
      </c>
      <c r="BO158" s="0" t="n">
        <v>0</v>
      </c>
      <c r="BP158" s="0" t="n">
        <v>0</v>
      </c>
      <c r="BQ158" s="0" t="n">
        <v>0</v>
      </c>
      <c r="BR158" s="0" t="n">
        <v>0</v>
      </c>
      <c r="BS158" s="0" t="n">
        <v>0</v>
      </c>
      <c r="BT158" s="0" t="n">
        <v>0</v>
      </c>
      <c r="BU158" s="0" t="n">
        <v>0</v>
      </c>
      <c r="BV158" s="0" t="n">
        <v>0</v>
      </c>
      <c r="BW158" s="0" t="n">
        <v>0</v>
      </c>
      <c r="BX158" s="0" t="n">
        <v>0</v>
      </c>
      <c r="BY158" s="0" t="n">
        <v>0</v>
      </c>
      <c r="BZ158" s="0" t="n">
        <v>0</v>
      </c>
      <c r="CA158" s="0" t="n">
        <v>0</v>
      </c>
      <c r="CB158" s="0" t="n">
        <v>0</v>
      </c>
      <c r="CC158" s="0" t="n">
        <v>0</v>
      </c>
      <c r="CD158" s="0" t="n">
        <v>0</v>
      </c>
      <c r="CE158" s="0" t="n">
        <v>0</v>
      </c>
      <c r="CF158" s="0" t="n">
        <v>0</v>
      </c>
      <c r="CG158" s="0" t="n">
        <v>0</v>
      </c>
      <c r="CH158" s="0" t="n">
        <v>0</v>
      </c>
      <c r="CI158" s="0" t="n">
        <v>0</v>
      </c>
      <c r="CJ158" s="0" t="n">
        <v>0</v>
      </c>
      <c r="CK158" s="0" t="n">
        <v>0</v>
      </c>
      <c r="CL158" s="0" t="n">
        <v>0</v>
      </c>
      <c r="CM158" s="0" t="n">
        <v>0</v>
      </c>
      <c r="CN158" s="0" t="n">
        <v>0</v>
      </c>
      <c r="CO158" s="0" t="n">
        <v>0</v>
      </c>
      <c r="CP158" s="0" t="n">
        <v>0</v>
      </c>
      <c r="CQ158" s="0" t="n">
        <v>0</v>
      </c>
      <c r="CR158" s="0" t="n">
        <v>0</v>
      </c>
      <c r="CS158" s="0" t="n">
        <v>0</v>
      </c>
      <c r="CT158" s="0" t="n">
        <v>0</v>
      </c>
      <c r="CU158" s="0" t="n">
        <v>0</v>
      </c>
      <c r="CV158" s="0" t="n">
        <v>0</v>
      </c>
      <c r="CW158" s="0" t="n">
        <v>0</v>
      </c>
      <c r="CX158" s="0" t="n">
        <v>0</v>
      </c>
      <c r="CY158" s="0" t="n">
        <v>0</v>
      </c>
      <c r="CZ158" s="0" t="n">
        <v>0</v>
      </c>
      <c r="DA158" s="0" t="n">
        <v>0</v>
      </c>
      <c r="DB158" s="0" t="n">
        <v>0</v>
      </c>
      <c r="DC158" s="0" t="n">
        <v>0</v>
      </c>
      <c r="DD158" s="0" t="n">
        <v>0</v>
      </c>
      <c r="DE158" s="0" t="n">
        <v>0</v>
      </c>
      <c r="DF158" s="0" t="n">
        <v>0</v>
      </c>
      <c r="DG158" s="0" t="n">
        <v>0</v>
      </c>
      <c r="DH158" s="0" t="n">
        <v>0</v>
      </c>
      <c r="DI158" s="0" t="n">
        <v>0</v>
      </c>
      <c r="DJ158" s="0" t="n">
        <v>0</v>
      </c>
      <c r="DK158" s="0" t="n">
        <v>0</v>
      </c>
      <c r="DL158" s="0" t="n">
        <v>0</v>
      </c>
      <c r="DM158" s="0" t="n">
        <v>0</v>
      </c>
      <c r="DN158" s="0" t="n">
        <v>0</v>
      </c>
      <c r="DO158" s="0" t="n">
        <v>0</v>
      </c>
      <c r="DP158" s="0" t="n">
        <v>0</v>
      </c>
      <c r="DQ158" s="0" t="n">
        <v>0</v>
      </c>
      <c r="DR158" s="0" t="n">
        <v>0</v>
      </c>
      <c r="DS158" s="0" t="n">
        <v>0</v>
      </c>
    </row>
    <row r="159" customFormat="false" ht="12.75" hidden="false" customHeight="false" outlineLevel="0" collapsed="false">
      <c r="A159" s="0" t="s">
        <v>27</v>
      </c>
      <c r="B159" s="0" t="s">
        <v>19</v>
      </c>
      <c r="C159" s="0" t="s">
        <v>18</v>
      </c>
      <c r="D159" s="0" t="n">
        <v>10487</v>
      </c>
      <c r="E159" s="0" t="n">
        <v>56709</v>
      </c>
      <c r="F159" s="0" t="s">
        <v>62</v>
      </c>
      <c r="G159" s="0" t="n">
        <v>20748</v>
      </c>
      <c r="H159" s="0" t="s">
        <v>15</v>
      </c>
      <c r="I159" s="0" t="s">
        <v>16</v>
      </c>
      <c r="J159" s="27" t="n">
        <v>33664</v>
      </c>
      <c r="K159" s="27" t="n">
        <v>37315</v>
      </c>
      <c r="L159" s="0" t="n">
        <v>10000</v>
      </c>
      <c r="M159" s="0" t="n">
        <v>0.2237</v>
      </c>
      <c r="N159" s="0" t="n">
        <v>0.0368999987840653</v>
      </c>
      <c r="O159" s="0" t="n">
        <v>0.00570000009611249</v>
      </c>
      <c r="P159" s="0" t="n">
        <v>0.00179999996908009</v>
      </c>
      <c r="Q159" s="0" t="n">
        <v>0.2681</v>
      </c>
      <c r="R159" s="0" t="n">
        <v>83111</v>
      </c>
      <c r="S159" s="0" t="n">
        <v>10000</v>
      </c>
      <c r="T159" s="0" t="n">
        <v>0.2681</v>
      </c>
      <c r="U159" s="0" t="n">
        <v>75068</v>
      </c>
      <c r="V159" s="0" t="n">
        <v>0</v>
      </c>
      <c r="W159" s="0" t="n">
        <v>0</v>
      </c>
      <c r="X159" s="0" t="n">
        <v>0</v>
      </c>
      <c r="Y159" s="0" t="n">
        <v>0</v>
      </c>
      <c r="Z159" s="0" t="n">
        <v>0</v>
      </c>
      <c r="AA159" s="0" t="n">
        <v>0</v>
      </c>
      <c r="AB159" s="0" t="n">
        <v>0</v>
      </c>
      <c r="AC159" s="0" t="n">
        <v>0</v>
      </c>
      <c r="AD159" s="0" t="n">
        <v>0</v>
      </c>
      <c r="AE159" s="0" t="n">
        <v>0</v>
      </c>
      <c r="AF159" s="0" t="n">
        <v>0</v>
      </c>
      <c r="AG159" s="0" t="n">
        <v>0</v>
      </c>
      <c r="AH159" s="0" t="n">
        <v>0</v>
      </c>
      <c r="AI159" s="0" t="n">
        <v>0</v>
      </c>
      <c r="AJ159" s="0" t="n">
        <v>0</v>
      </c>
      <c r="AK159" s="0" t="n">
        <v>0</v>
      </c>
      <c r="AL159" s="0" t="n">
        <v>0</v>
      </c>
      <c r="AM159" s="0" t="n">
        <v>0</v>
      </c>
      <c r="AN159" s="0" t="n">
        <v>0</v>
      </c>
      <c r="AO159" s="0" t="n">
        <v>0</v>
      </c>
      <c r="AP159" s="0" t="n">
        <v>0</v>
      </c>
      <c r="AQ159" s="0" t="n">
        <v>0</v>
      </c>
      <c r="AR159" s="0" t="n">
        <v>0</v>
      </c>
      <c r="AS159" s="0" t="n">
        <v>0</v>
      </c>
      <c r="AT159" s="0" t="n">
        <v>0</v>
      </c>
      <c r="AU159" s="0" t="n">
        <v>0</v>
      </c>
      <c r="AV159" s="0" t="n">
        <v>0</v>
      </c>
      <c r="AW159" s="0" t="n">
        <v>0</v>
      </c>
      <c r="AX159" s="0" t="n">
        <v>0</v>
      </c>
      <c r="AY159" s="0" t="n">
        <v>0</v>
      </c>
      <c r="AZ159" s="0" t="n">
        <v>0</v>
      </c>
      <c r="BA159" s="0" t="n">
        <v>0</v>
      </c>
      <c r="BB159" s="0" t="n">
        <v>0</v>
      </c>
      <c r="BC159" s="0" t="n">
        <v>0</v>
      </c>
      <c r="BD159" s="0" t="n">
        <v>0</v>
      </c>
      <c r="BE159" s="0" t="n">
        <v>0</v>
      </c>
      <c r="BF159" s="0" t="n">
        <v>0</v>
      </c>
      <c r="BG159" s="0" t="n">
        <v>0</v>
      </c>
      <c r="BH159" s="0" t="n">
        <v>0</v>
      </c>
      <c r="BI159" s="0" t="n">
        <v>0</v>
      </c>
      <c r="BJ159" s="0" t="n">
        <v>0</v>
      </c>
      <c r="BK159" s="0" t="n">
        <v>0</v>
      </c>
      <c r="BL159" s="0" t="n">
        <v>0</v>
      </c>
      <c r="BM159" s="0" t="n">
        <v>0</v>
      </c>
      <c r="BN159" s="0" t="n">
        <v>0</v>
      </c>
      <c r="BO159" s="0" t="n">
        <v>0</v>
      </c>
      <c r="BP159" s="0" t="n">
        <v>0</v>
      </c>
      <c r="BQ159" s="0" t="n">
        <v>0</v>
      </c>
      <c r="BR159" s="0" t="n">
        <v>0</v>
      </c>
      <c r="BS159" s="0" t="n">
        <v>0</v>
      </c>
      <c r="BT159" s="0" t="n">
        <v>0</v>
      </c>
      <c r="BU159" s="0" t="n">
        <v>0</v>
      </c>
      <c r="BV159" s="0" t="n">
        <v>0</v>
      </c>
      <c r="BW159" s="0" t="n">
        <v>0</v>
      </c>
      <c r="BX159" s="0" t="n">
        <v>0</v>
      </c>
      <c r="BY159" s="0" t="n">
        <v>0</v>
      </c>
      <c r="BZ159" s="0" t="n">
        <v>0</v>
      </c>
      <c r="CA159" s="0" t="n">
        <v>0</v>
      </c>
      <c r="CB159" s="0" t="n">
        <v>0</v>
      </c>
      <c r="CC159" s="0" t="n">
        <v>0</v>
      </c>
      <c r="CD159" s="0" t="n">
        <v>0</v>
      </c>
      <c r="CE159" s="0" t="n">
        <v>0</v>
      </c>
      <c r="CF159" s="0" t="n">
        <v>0</v>
      </c>
      <c r="CG159" s="0" t="n">
        <v>0</v>
      </c>
      <c r="CH159" s="0" t="n">
        <v>0</v>
      </c>
      <c r="CI159" s="0" t="n">
        <v>0</v>
      </c>
      <c r="CJ159" s="0" t="n">
        <v>0</v>
      </c>
      <c r="CK159" s="0" t="n">
        <v>0</v>
      </c>
      <c r="CL159" s="0" t="n">
        <v>0</v>
      </c>
      <c r="CM159" s="0" t="n">
        <v>0</v>
      </c>
      <c r="CN159" s="0" t="n">
        <v>0</v>
      </c>
      <c r="CO159" s="0" t="n">
        <v>0</v>
      </c>
      <c r="CP159" s="0" t="n">
        <v>0</v>
      </c>
      <c r="CQ159" s="0" t="n">
        <v>0</v>
      </c>
      <c r="CR159" s="0" t="n">
        <v>0</v>
      </c>
      <c r="CS159" s="0" t="n">
        <v>0</v>
      </c>
      <c r="CT159" s="0" t="n">
        <v>0</v>
      </c>
      <c r="CU159" s="0" t="n">
        <v>0</v>
      </c>
      <c r="CV159" s="0" t="n">
        <v>0</v>
      </c>
      <c r="CW159" s="0" t="n">
        <v>0</v>
      </c>
      <c r="CX159" s="0" t="n">
        <v>0</v>
      </c>
      <c r="CY159" s="0" t="n">
        <v>0</v>
      </c>
      <c r="CZ159" s="0" t="n">
        <v>0</v>
      </c>
      <c r="DA159" s="0" t="n">
        <v>0</v>
      </c>
      <c r="DB159" s="0" t="n">
        <v>0</v>
      </c>
      <c r="DC159" s="0" t="n">
        <v>0</v>
      </c>
      <c r="DD159" s="0" t="n">
        <v>0</v>
      </c>
      <c r="DE159" s="0" t="n">
        <v>0</v>
      </c>
      <c r="DF159" s="0" t="n">
        <v>0</v>
      </c>
      <c r="DG159" s="0" t="n">
        <v>0</v>
      </c>
      <c r="DH159" s="0" t="n">
        <v>0</v>
      </c>
      <c r="DI159" s="0" t="n">
        <v>0</v>
      </c>
      <c r="DJ159" s="0" t="n">
        <v>0</v>
      </c>
      <c r="DK159" s="0" t="n">
        <v>0</v>
      </c>
      <c r="DL159" s="0" t="n">
        <v>0</v>
      </c>
      <c r="DM159" s="0" t="n">
        <v>0</v>
      </c>
      <c r="DN159" s="0" t="n">
        <v>0</v>
      </c>
      <c r="DO159" s="0" t="n">
        <v>0</v>
      </c>
      <c r="DP159" s="0" t="n">
        <v>0</v>
      </c>
      <c r="DQ159" s="0" t="n">
        <v>0</v>
      </c>
      <c r="DR159" s="0" t="n">
        <v>0</v>
      </c>
      <c r="DS159" s="0" t="n">
        <v>0</v>
      </c>
    </row>
    <row r="160" customFormat="false" ht="12.75" hidden="false" customHeight="false" outlineLevel="0" collapsed="false">
      <c r="A160" s="0" t="s">
        <v>27</v>
      </c>
      <c r="B160" s="0" t="s">
        <v>19</v>
      </c>
      <c r="C160" s="0" t="s">
        <v>18</v>
      </c>
      <c r="D160" s="0" t="n">
        <v>500134</v>
      </c>
      <c r="E160" s="0" t="n">
        <v>56709</v>
      </c>
      <c r="F160" s="0" t="s">
        <v>74</v>
      </c>
      <c r="G160" s="0" t="n">
        <v>20822</v>
      </c>
      <c r="H160" s="0" t="s">
        <v>15</v>
      </c>
      <c r="I160" s="0" t="s">
        <v>16</v>
      </c>
      <c r="J160" s="27" t="n">
        <v>33664</v>
      </c>
      <c r="K160" s="27" t="n">
        <v>39141</v>
      </c>
      <c r="L160" s="0" t="n">
        <v>24750</v>
      </c>
      <c r="M160" s="0" t="n">
        <v>0.1312</v>
      </c>
      <c r="N160" s="0" t="n">
        <v>0.0368999987840653</v>
      </c>
      <c r="O160" s="0" t="n">
        <v>0.00279999990016222</v>
      </c>
      <c r="P160" s="0" t="n">
        <v>0.00179999996908009</v>
      </c>
      <c r="Q160" s="0" t="n">
        <v>0.1727</v>
      </c>
      <c r="R160" s="0" t="n">
        <v>132504.075</v>
      </c>
      <c r="S160" s="0" t="n">
        <v>24750</v>
      </c>
      <c r="T160" s="0" t="n">
        <v>0.1727</v>
      </c>
      <c r="U160" s="0" t="n">
        <v>119681.1</v>
      </c>
      <c r="V160" s="0" t="n">
        <v>24750</v>
      </c>
      <c r="W160" s="0" t="n">
        <v>0.1727</v>
      </c>
      <c r="X160" s="0" t="n">
        <v>132504.075</v>
      </c>
      <c r="Y160" s="0" t="n">
        <v>24750</v>
      </c>
      <c r="Z160" s="0" t="n">
        <v>0.1727</v>
      </c>
      <c r="AA160" s="0" t="n">
        <v>128229.75</v>
      </c>
      <c r="AB160" s="0" t="n">
        <v>24750</v>
      </c>
      <c r="AC160" s="0" t="n">
        <v>0.1727</v>
      </c>
      <c r="AD160" s="0" t="n">
        <v>132504.075</v>
      </c>
      <c r="AE160" s="0" t="n">
        <v>24750</v>
      </c>
      <c r="AF160" s="0" t="n">
        <v>0.1727</v>
      </c>
      <c r="AG160" s="0" t="n">
        <v>128229.75</v>
      </c>
      <c r="AH160" s="0" t="n">
        <v>24750</v>
      </c>
      <c r="AI160" s="0" t="n">
        <v>0.1727</v>
      </c>
      <c r="AJ160" s="0" t="n">
        <v>132504.075</v>
      </c>
      <c r="AK160" s="0" t="n">
        <v>24750</v>
      </c>
      <c r="AL160" s="0" t="n">
        <v>0.1727</v>
      </c>
      <c r="AM160" s="0" t="n">
        <v>132504.075</v>
      </c>
      <c r="AN160" s="0" t="n">
        <v>24750</v>
      </c>
      <c r="AO160" s="0" t="n">
        <v>0.1727</v>
      </c>
      <c r="AP160" s="0" t="n">
        <v>128229.75</v>
      </c>
      <c r="AQ160" s="0" t="n">
        <v>24750</v>
      </c>
      <c r="AR160" s="0" t="n">
        <v>0.1727</v>
      </c>
      <c r="AS160" s="0" t="n">
        <v>132504.075</v>
      </c>
      <c r="AT160" s="0" t="n">
        <v>24750</v>
      </c>
      <c r="AU160" s="0" t="n">
        <v>0.1727</v>
      </c>
      <c r="AV160" s="0" t="n">
        <v>128229.75</v>
      </c>
      <c r="AW160" s="0" t="n">
        <v>24750</v>
      </c>
      <c r="AX160" s="0" t="n">
        <v>0.1727</v>
      </c>
      <c r="AY160" s="0" t="n">
        <v>132504.075</v>
      </c>
      <c r="AZ160" s="0" t="n">
        <v>0</v>
      </c>
      <c r="BA160" s="0" t="n">
        <v>0</v>
      </c>
      <c r="BB160" s="0" t="n">
        <v>0</v>
      </c>
      <c r="BC160" s="0" t="n">
        <v>0</v>
      </c>
      <c r="BD160" s="0" t="n">
        <v>0</v>
      </c>
      <c r="BE160" s="0" t="n">
        <v>0</v>
      </c>
      <c r="BF160" s="0" t="n">
        <v>0</v>
      </c>
      <c r="BG160" s="0" t="n">
        <v>0</v>
      </c>
      <c r="BH160" s="0" t="n">
        <v>0</v>
      </c>
      <c r="BI160" s="0" t="n">
        <v>0</v>
      </c>
      <c r="BJ160" s="0" t="n">
        <v>0</v>
      </c>
      <c r="BK160" s="0" t="n">
        <v>0</v>
      </c>
      <c r="BL160" s="0" t="n">
        <v>0</v>
      </c>
      <c r="BM160" s="0" t="n">
        <v>0</v>
      </c>
      <c r="BN160" s="0" t="n">
        <v>0</v>
      </c>
      <c r="BO160" s="0" t="n">
        <v>0</v>
      </c>
      <c r="BP160" s="0" t="n">
        <v>0</v>
      </c>
      <c r="BQ160" s="0" t="n">
        <v>0</v>
      </c>
      <c r="BR160" s="0" t="n">
        <v>0</v>
      </c>
      <c r="BS160" s="0" t="n">
        <v>0</v>
      </c>
      <c r="BT160" s="0" t="n">
        <v>0</v>
      </c>
      <c r="BU160" s="0" t="n">
        <v>0</v>
      </c>
      <c r="BV160" s="0" t="n">
        <v>0</v>
      </c>
      <c r="BW160" s="0" t="n">
        <v>0</v>
      </c>
      <c r="BX160" s="0" t="n">
        <v>0</v>
      </c>
      <c r="BY160" s="0" t="n">
        <v>0</v>
      </c>
      <c r="BZ160" s="0" t="n">
        <v>0</v>
      </c>
      <c r="CA160" s="0" t="n">
        <v>0</v>
      </c>
      <c r="CB160" s="0" t="n">
        <v>0</v>
      </c>
      <c r="CC160" s="0" t="n">
        <v>0</v>
      </c>
      <c r="CD160" s="0" t="n">
        <v>0</v>
      </c>
      <c r="CE160" s="0" t="n">
        <v>0</v>
      </c>
      <c r="CF160" s="0" t="n">
        <v>0</v>
      </c>
      <c r="CG160" s="0" t="n">
        <v>0</v>
      </c>
      <c r="CH160" s="0" t="n">
        <v>0</v>
      </c>
      <c r="CI160" s="0" t="n">
        <v>0</v>
      </c>
      <c r="CJ160" s="0" t="n">
        <v>0</v>
      </c>
      <c r="CK160" s="0" t="n">
        <v>0</v>
      </c>
      <c r="CL160" s="0" t="n">
        <v>0</v>
      </c>
      <c r="CM160" s="0" t="n">
        <v>0</v>
      </c>
      <c r="CN160" s="0" t="n">
        <v>0</v>
      </c>
      <c r="CO160" s="0" t="n">
        <v>0</v>
      </c>
      <c r="CP160" s="0" t="n">
        <v>0</v>
      </c>
      <c r="CQ160" s="0" t="n">
        <v>0</v>
      </c>
      <c r="CR160" s="0" t="n">
        <v>0</v>
      </c>
      <c r="CS160" s="0" t="n">
        <v>0</v>
      </c>
      <c r="CT160" s="0" t="n">
        <v>0</v>
      </c>
      <c r="CU160" s="0" t="n">
        <v>0</v>
      </c>
      <c r="CV160" s="0" t="n">
        <v>0</v>
      </c>
      <c r="CW160" s="0" t="n">
        <v>0</v>
      </c>
      <c r="CX160" s="0" t="n">
        <v>0</v>
      </c>
      <c r="CY160" s="0" t="n">
        <v>0</v>
      </c>
      <c r="CZ160" s="0" t="n">
        <v>0</v>
      </c>
      <c r="DA160" s="0" t="n">
        <v>0</v>
      </c>
      <c r="DB160" s="0" t="n">
        <v>0</v>
      </c>
      <c r="DC160" s="0" t="n">
        <v>0</v>
      </c>
      <c r="DD160" s="0" t="n">
        <v>0</v>
      </c>
      <c r="DE160" s="0" t="n">
        <v>0</v>
      </c>
      <c r="DF160" s="0" t="n">
        <v>0</v>
      </c>
      <c r="DG160" s="0" t="n">
        <v>0</v>
      </c>
      <c r="DH160" s="0" t="n">
        <v>0</v>
      </c>
      <c r="DI160" s="0" t="n">
        <v>0</v>
      </c>
      <c r="DJ160" s="0" t="n">
        <v>0</v>
      </c>
      <c r="DK160" s="0" t="n">
        <v>0</v>
      </c>
      <c r="DL160" s="0" t="n">
        <v>0</v>
      </c>
      <c r="DM160" s="0" t="n">
        <v>0</v>
      </c>
      <c r="DN160" s="0" t="n">
        <v>0</v>
      </c>
      <c r="DO160" s="0" t="n">
        <v>0</v>
      </c>
      <c r="DP160" s="0" t="n">
        <v>0</v>
      </c>
      <c r="DQ160" s="0" t="n">
        <v>0</v>
      </c>
      <c r="DR160" s="0" t="n">
        <v>0</v>
      </c>
      <c r="DS160" s="0" t="n">
        <v>0</v>
      </c>
    </row>
    <row r="161" customFormat="false" ht="12.75" hidden="false" customHeight="false" outlineLevel="0" collapsed="false">
      <c r="A161" s="0" t="s">
        <v>27</v>
      </c>
      <c r="B161" s="0" t="s">
        <v>19</v>
      </c>
      <c r="C161" s="0" t="s">
        <v>18</v>
      </c>
      <c r="D161" s="0" t="n">
        <v>500619</v>
      </c>
      <c r="E161" s="0" t="n">
        <v>56709</v>
      </c>
      <c r="F161" s="0" t="s">
        <v>74</v>
      </c>
      <c r="G161" s="0" t="n">
        <v>20822</v>
      </c>
      <c r="H161" s="0" t="s">
        <v>15</v>
      </c>
      <c r="I161" s="0" t="s">
        <v>16</v>
      </c>
      <c r="J161" s="27" t="n">
        <v>33664</v>
      </c>
      <c r="K161" s="27" t="n">
        <v>39141</v>
      </c>
      <c r="L161" s="0" t="n">
        <v>250</v>
      </c>
      <c r="M161" s="0" t="n">
        <v>0.1312</v>
      </c>
      <c r="N161" s="0" t="n">
        <v>0.0368999987840653</v>
      </c>
      <c r="O161" s="0" t="n">
        <v>0.00279999990016222</v>
      </c>
      <c r="P161" s="0" t="n">
        <v>0.00179999996908009</v>
      </c>
      <c r="Q161" s="0" t="n">
        <v>0.1727</v>
      </c>
      <c r="R161" s="0" t="n">
        <v>1338.425</v>
      </c>
      <c r="S161" s="0" t="n">
        <v>250</v>
      </c>
      <c r="T161" s="0" t="n">
        <v>0.1727</v>
      </c>
      <c r="U161" s="0" t="n">
        <v>1208.9</v>
      </c>
      <c r="V161" s="0" t="n">
        <v>250</v>
      </c>
      <c r="W161" s="0" t="n">
        <v>0.1727</v>
      </c>
      <c r="X161" s="0" t="n">
        <v>1338.425</v>
      </c>
      <c r="Y161" s="0" t="n">
        <v>250</v>
      </c>
      <c r="Z161" s="0" t="n">
        <v>0.1727</v>
      </c>
      <c r="AA161" s="0" t="n">
        <v>1295.25</v>
      </c>
      <c r="AB161" s="0" t="n">
        <v>250</v>
      </c>
      <c r="AC161" s="0" t="n">
        <v>0.1727</v>
      </c>
      <c r="AD161" s="0" t="n">
        <v>1338.425</v>
      </c>
      <c r="AE161" s="0" t="n">
        <v>250</v>
      </c>
      <c r="AF161" s="0" t="n">
        <v>0.1727</v>
      </c>
      <c r="AG161" s="0" t="n">
        <v>1295.25</v>
      </c>
      <c r="AH161" s="0" t="n">
        <v>250</v>
      </c>
      <c r="AI161" s="0" t="n">
        <v>0.1727</v>
      </c>
      <c r="AJ161" s="0" t="n">
        <v>1338.425</v>
      </c>
      <c r="AK161" s="0" t="n">
        <v>250</v>
      </c>
      <c r="AL161" s="0" t="n">
        <v>0.1727</v>
      </c>
      <c r="AM161" s="0" t="n">
        <v>1338.425</v>
      </c>
      <c r="AN161" s="0" t="n">
        <v>250</v>
      </c>
      <c r="AO161" s="0" t="n">
        <v>0.1727</v>
      </c>
      <c r="AP161" s="0" t="n">
        <v>1295.25</v>
      </c>
      <c r="AQ161" s="0" t="n">
        <v>250</v>
      </c>
      <c r="AR161" s="0" t="n">
        <v>0.1727</v>
      </c>
      <c r="AS161" s="0" t="n">
        <v>1338.425</v>
      </c>
      <c r="AT161" s="0" t="n">
        <v>250</v>
      </c>
      <c r="AU161" s="0" t="n">
        <v>0.1727</v>
      </c>
      <c r="AV161" s="0" t="n">
        <v>1295.25</v>
      </c>
      <c r="AW161" s="0" t="n">
        <v>250</v>
      </c>
      <c r="AX161" s="0" t="n">
        <v>0.1727</v>
      </c>
      <c r="AY161" s="0" t="n">
        <v>1338.425</v>
      </c>
      <c r="AZ161" s="0" t="n">
        <v>0</v>
      </c>
      <c r="BA161" s="0" t="n">
        <v>0</v>
      </c>
      <c r="BB161" s="0" t="n">
        <v>0</v>
      </c>
      <c r="BC161" s="0" t="n">
        <v>0</v>
      </c>
      <c r="BD161" s="0" t="n">
        <v>0</v>
      </c>
      <c r="BE161" s="0" t="n">
        <v>0</v>
      </c>
      <c r="BF161" s="0" t="n">
        <v>0</v>
      </c>
      <c r="BG161" s="0" t="n">
        <v>0</v>
      </c>
      <c r="BH161" s="0" t="n">
        <v>0</v>
      </c>
      <c r="BI161" s="0" t="n">
        <v>0</v>
      </c>
      <c r="BJ161" s="0" t="n">
        <v>0</v>
      </c>
      <c r="BK161" s="0" t="n">
        <v>0</v>
      </c>
      <c r="BL161" s="0" t="n">
        <v>0</v>
      </c>
      <c r="BM161" s="0" t="n">
        <v>0</v>
      </c>
      <c r="BN161" s="0" t="n">
        <v>0</v>
      </c>
      <c r="BO161" s="0" t="n">
        <v>0</v>
      </c>
      <c r="BP161" s="0" t="n">
        <v>0</v>
      </c>
      <c r="BQ161" s="0" t="n">
        <v>0</v>
      </c>
      <c r="BR161" s="0" t="n">
        <v>0</v>
      </c>
      <c r="BS161" s="0" t="n">
        <v>0</v>
      </c>
      <c r="BT161" s="0" t="n">
        <v>0</v>
      </c>
      <c r="BU161" s="0" t="n">
        <v>0</v>
      </c>
      <c r="BV161" s="0" t="n">
        <v>0</v>
      </c>
      <c r="BW161" s="0" t="n">
        <v>0</v>
      </c>
      <c r="BX161" s="0" t="n">
        <v>0</v>
      </c>
      <c r="BY161" s="0" t="n">
        <v>0</v>
      </c>
      <c r="BZ161" s="0" t="n">
        <v>0</v>
      </c>
      <c r="CA161" s="0" t="n">
        <v>0</v>
      </c>
      <c r="CB161" s="0" t="n">
        <v>0</v>
      </c>
      <c r="CC161" s="0" t="n">
        <v>0</v>
      </c>
      <c r="CD161" s="0" t="n">
        <v>0</v>
      </c>
      <c r="CE161" s="0" t="n">
        <v>0</v>
      </c>
      <c r="CF161" s="0" t="n">
        <v>0</v>
      </c>
      <c r="CG161" s="0" t="n">
        <v>0</v>
      </c>
      <c r="CH161" s="0" t="n">
        <v>0</v>
      </c>
      <c r="CI161" s="0" t="n">
        <v>0</v>
      </c>
      <c r="CJ161" s="0" t="n">
        <v>0</v>
      </c>
      <c r="CK161" s="0" t="n">
        <v>0</v>
      </c>
      <c r="CL161" s="0" t="n">
        <v>0</v>
      </c>
      <c r="CM161" s="0" t="n">
        <v>0</v>
      </c>
      <c r="CN161" s="0" t="n">
        <v>0</v>
      </c>
      <c r="CO161" s="0" t="n">
        <v>0</v>
      </c>
      <c r="CP161" s="0" t="n">
        <v>0</v>
      </c>
      <c r="CQ161" s="0" t="n">
        <v>0</v>
      </c>
      <c r="CR161" s="0" t="n">
        <v>0</v>
      </c>
      <c r="CS161" s="0" t="n">
        <v>0</v>
      </c>
      <c r="CT161" s="0" t="n">
        <v>0</v>
      </c>
      <c r="CU161" s="0" t="n">
        <v>0</v>
      </c>
      <c r="CV161" s="0" t="n">
        <v>0</v>
      </c>
      <c r="CW161" s="0" t="n">
        <v>0</v>
      </c>
      <c r="CX161" s="0" t="n">
        <v>0</v>
      </c>
      <c r="CY161" s="0" t="n">
        <v>0</v>
      </c>
      <c r="CZ161" s="0" t="n">
        <v>0</v>
      </c>
      <c r="DA161" s="0" t="n">
        <v>0</v>
      </c>
      <c r="DB161" s="0" t="n">
        <v>0</v>
      </c>
      <c r="DC161" s="0" t="n">
        <v>0</v>
      </c>
      <c r="DD161" s="0" t="n">
        <v>0</v>
      </c>
      <c r="DE161" s="0" t="n">
        <v>0</v>
      </c>
      <c r="DF161" s="0" t="n">
        <v>0</v>
      </c>
      <c r="DG161" s="0" t="n">
        <v>0</v>
      </c>
      <c r="DH161" s="0" t="n">
        <v>0</v>
      </c>
      <c r="DI161" s="0" t="n">
        <v>0</v>
      </c>
      <c r="DJ161" s="0" t="n">
        <v>0</v>
      </c>
      <c r="DK161" s="0" t="n">
        <v>0</v>
      </c>
      <c r="DL161" s="0" t="n">
        <v>0</v>
      </c>
      <c r="DM161" s="0" t="n">
        <v>0</v>
      </c>
      <c r="DN161" s="0" t="n">
        <v>0</v>
      </c>
      <c r="DO161" s="0" t="n">
        <v>0</v>
      </c>
      <c r="DP161" s="0" t="n">
        <v>0</v>
      </c>
      <c r="DQ161" s="0" t="n">
        <v>0</v>
      </c>
      <c r="DR161" s="0" t="n">
        <v>0</v>
      </c>
      <c r="DS161" s="0" t="n">
        <v>0</v>
      </c>
    </row>
    <row r="162" customFormat="false" ht="12.75" hidden="false" customHeight="false" outlineLevel="0" collapsed="false">
      <c r="A162" s="0" t="s">
        <v>27</v>
      </c>
      <c r="B162" s="0" t="s">
        <v>19</v>
      </c>
      <c r="C162" s="0" t="s">
        <v>18</v>
      </c>
      <c r="D162" s="0" t="n">
        <v>56698</v>
      </c>
      <c r="E162" s="0" t="n">
        <v>56709</v>
      </c>
      <c r="F162" s="0" t="s">
        <v>75</v>
      </c>
      <c r="G162" s="0" t="n">
        <v>21165</v>
      </c>
      <c r="H162" s="0" t="s">
        <v>15</v>
      </c>
      <c r="I162" s="0" t="s">
        <v>16</v>
      </c>
      <c r="J162" s="27" t="n">
        <v>33679</v>
      </c>
      <c r="K162" s="27" t="n">
        <v>402133</v>
      </c>
      <c r="L162" s="0" t="n">
        <v>150000</v>
      </c>
      <c r="M162" s="0" t="n">
        <v>0.2153</v>
      </c>
      <c r="N162" s="0" t="n">
        <v>0.0443000011146069</v>
      </c>
      <c r="O162" s="0" t="n">
        <v>0.0059000002220273</v>
      </c>
      <c r="P162" s="0" t="n">
        <v>0.00300000002607703</v>
      </c>
      <c r="Q162" s="0" t="n">
        <v>0.2685</v>
      </c>
      <c r="R162" s="0" t="n">
        <v>1248525</v>
      </c>
      <c r="S162" s="0" t="n">
        <v>150000</v>
      </c>
      <c r="T162" s="0" t="n">
        <v>0.2685</v>
      </c>
      <c r="U162" s="0" t="n">
        <v>1127700</v>
      </c>
      <c r="V162" s="0" t="n">
        <v>150000</v>
      </c>
      <c r="W162" s="0" t="n">
        <v>0.2685</v>
      </c>
      <c r="X162" s="0" t="n">
        <v>1248525</v>
      </c>
      <c r="Y162" s="0" t="n">
        <v>150000</v>
      </c>
      <c r="Z162" s="0" t="n">
        <v>0.2685</v>
      </c>
      <c r="AA162" s="0" t="n">
        <v>1208250</v>
      </c>
      <c r="AB162" s="0" t="n">
        <v>150000</v>
      </c>
      <c r="AC162" s="0" t="n">
        <v>0.2685</v>
      </c>
      <c r="AD162" s="0" t="n">
        <v>1248525</v>
      </c>
      <c r="AE162" s="0" t="n">
        <v>150000</v>
      </c>
      <c r="AF162" s="0" t="n">
        <v>0.2685</v>
      </c>
      <c r="AG162" s="0" t="n">
        <v>1208250</v>
      </c>
      <c r="AH162" s="0" t="n">
        <v>150000</v>
      </c>
      <c r="AI162" s="0" t="n">
        <v>0.2685</v>
      </c>
      <c r="AJ162" s="0" t="n">
        <v>1248525</v>
      </c>
      <c r="AK162" s="0" t="n">
        <v>150000</v>
      </c>
      <c r="AL162" s="0" t="n">
        <v>0.2685</v>
      </c>
      <c r="AM162" s="0" t="n">
        <v>1248525</v>
      </c>
      <c r="AN162" s="0" t="n">
        <v>150000</v>
      </c>
      <c r="AO162" s="0" t="n">
        <v>0.2685</v>
      </c>
      <c r="AP162" s="0" t="n">
        <v>1208250</v>
      </c>
      <c r="AQ162" s="0" t="n">
        <v>150000</v>
      </c>
      <c r="AR162" s="0" t="n">
        <v>0.2685</v>
      </c>
      <c r="AS162" s="0" t="n">
        <v>1248525</v>
      </c>
      <c r="AT162" s="0" t="n">
        <v>150000</v>
      </c>
      <c r="AU162" s="0" t="n">
        <v>0.2685</v>
      </c>
      <c r="AV162" s="0" t="n">
        <v>1208250</v>
      </c>
      <c r="AW162" s="0" t="n">
        <v>150000</v>
      </c>
      <c r="AX162" s="0" t="n">
        <v>0.2685</v>
      </c>
      <c r="AY162" s="0" t="n">
        <v>1248525</v>
      </c>
      <c r="AZ162" s="0" t="n">
        <v>0</v>
      </c>
      <c r="BA162" s="0" t="n">
        <v>0</v>
      </c>
      <c r="BB162" s="0" t="n">
        <v>0</v>
      </c>
      <c r="BC162" s="0" t="n">
        <v>0</v>
      </c>
      <c r="BD162" s="0" t="n">
        <v>0</v>
      </c>
      <c r="BE162" s="0" t="n">
        <v>0</v>
      </c>
      <c r="BF162" s="0" t="n">
        <v>0</v>
      </c>
      <c r="BG162" s="0" t="n">
        <v>0</v>
      </c>
      <c r="BH162" s="0" t="n">
        <v>0</v>
      </c>
      <c r="BI162" s="0" t="n">
        <v>0</v>
      </c>
      <c r="BJ162" s="0" t="n">
        <v>0</v>
      </c>
      <c r="BK162" s="0" t="n">
        <v>0</v>
      </c>
      <c r="BL162" s="0" t="n">
        <v>0</v>
      </c>
      <c r="BM162" s="0" t="n">
        <v>0</v>
      </c>
      <c r="BN162" s="0" t="n">
        <v>0</v>
      </c>
      <c r="BO162" s="0" t="n">
        <v>0</v>
      </c>
      <c r="BP162" s="0" t="n">
        <v>0</v>
      </c>
      <c r="BQ162" s="0" t="n">
        <v>0</v>
      </c>
      <c r="BR162" s="0" t="n">
        <v>0</v>
      </c>
      <c r="BS162" s="0" t="n">
        <v>0</v>
      </c>
      <c r="BT162" s="0" t="n">
        <v>0</v>
      </c>
      <c r="BU162" s="0" t="n">
        <v>0</v>
      </c>
      <c r="BV162" s="0" t="n">
        <v>0</v>
      </c>
      <c r="BW162" s="0" t="n">
        <v>0</v>
      </c>
      <c r="BX162" s="0" t="n">
        <v>0</v>
      </c>
      <c r="BY162" s="0" t="n">
        <v>0</v>
      </c>
      <c r="BZ162" s="0" t="n">
        <v>0</v>
      </c>
      <c r="CA162" s="0" t="n">
        <v>0</v>
      </c>
      <c r="CB162" s="0" t="n">
        <v>0</v>
      </c>
      <c r="CC162" s="0" t="n">
        <v>0</v>
      </c>
      <c r="CD162" s="0" t="n">
        <v>0</v>
      </c>
      <c r="CE162" s="0" t="n">
        <v>0</v>
      </c>
      <c r="CF162" s="0" t="n">
        <v>0</v>
      </c>
      <c r="CG162" s="0" t="n">
        <v>0</v>
      </c>
      <c r="CH162" s="0" t="n">
        <v>0</v>
      </c>
      <c r="CI162" s="0" t="n">
        <v>0</v>
      </c>
      <c r="CJ162" s="0" t="n">
        <v>0</v>
      </c>
      <c r="CK162" s="0" t="n">
        <v>0</v>
      </c>
      <c r="CL162" s="0" t="n">
        <v>0</v>
      </c>
      <c r="CM162" s="0" t="n">
        <v>0</v>
      </c>
      <c r="CN162" s="0" t="n">
        <v>0</v>
      </c>
      <c r="CO162" s="0" t="n">
        <v>0</v>
      </c>
      <c r="CP162" s="0" t="n">
        <v>0</v>
      </c>
      <c r="CQ162" s="0" t="n">
        <v>0</v>
      </c>
      <c r="CR162" s="0" t="n">
        <v>0</v>
      </c>
      <c r="CS162" s="0" t="n">
        <v>0</v>
      </c>
      <c r="CT162" s="0" t="n">
        <v>0</v>
      </c>
      <c r="CU162" s="0" t="n">
        <v>0</v>
      </c>
      <c r="CV162" s="0" t="n">
        <v>0</v>
      </c>
      <c r="CW162" s="0" t="n">
        <v>0</v>
      </c>
      <c r="CX162" s="0" t="n">
        <v>0</v>
      </c>
      <c r="CY162" s="0" t="n">
        <v>0</v>
      </c>
      <c r="CZ162" s="0" t="n">
        <v>0</v>
      </c>
      <c r="DA162" s="0" t="n">
        <v>0</v>
      </c>
      <c r="DB162" s="0" t="n">
        <v>0</v>
      </c>
      <c r="DC162" s="0" t="n">
        <v>0</v>
      </c>
      <c r="DD162" s="0" t="n">
        <v>0</v>
      </c>
      <c r="DE162" s="0" t="n">
        <v>0</v>
      </c>
      <c r="DF162" s="0" t="n">
        <v>0</v>
      </c>
      <c r="DG162" s="0" t="n">
        <v>0</v>
      </c>
      <c r="DH162" s="0" t="n">
        <v>0</v>
      </c>
      <c r="DI162" s="0" t="n">
        <v>0</v>
      </c>
      <c r="DJ162" s="0" t="n">
        <v>0</v>
      </c>
      <c r="DK162" s="0" t="n">
        <v>0</v>
      </c>
      <c r="DL162" s="0" t="n">
        <v>0</v>
      </c>
      <c r="DM162" s="0" t="n">
        <v>0</v>
      </c>
      <c r="DN162" s="0" t="n">
        <v>0</v>
      </c>
      <c r="DO162" s="0" t="n">
        <v>0</v>
      </c>
      <c r="DP162" s="0" t="n">
        <v>0</v>
      </c>
      <c r="DQ162" s="0" t="n">
        <v>0</v>
      </c>
      <c r="DR162" s="0" t="n">
        <v>0</v>
      </c>
      <c r="DS162" s="0" t="n">
        <v>0</v>
      </c>
    </row>
    <row r="163" customFormat="false" ht="12.75" hidden="false" customHeight="false" outlineLevel="0" collapsed="false">
      <c r="A163" s="0" t="s">
        <v>27</v>
      </c>
      <c r="B163" s="0" t="s">
        <v>19</v>
      </c>
      <c r="C163" s="0" t="s">
        <v>18</v>
      </c>
      <c r="D163" s="0" t="n">
        <v>56696</v>
      </c>
      <c r="E163" s="0" t="n">
        <v>56709</v>
      </c>
      <c r="F163" s="0" t="s">
        <v>68</v>
      </c>
      <c r="G163" s="0" t="n">
        <v>25924</v>
      </c>
      <c r="H163" s="0" t="s">
        <v>15</v>
      </c>
      <c r="I163" s="0" t="s">
        <v>16</v>
      </c>
      <c r="J163" s="27" t="n">
        <v>35855</v>
      </c>
      <c r="K163" s="27" t="n">
        <v>402133</v>
      </c>
      <c r="L163" s="0" t="n">
        <v>20000</v>
      </c>
      <c r="M163" s="0" t="n">
        <v>0.2163</v>
      </c>
      <c r="N163" s="0" t="n">
        <v>0.0443000011146069</v>
      </c>
      <c r="O163" s="0" t="n">
        <v>0.00600000005215406</v>
      </c>
      <c r="P163" s="0" t="n">
        <v>0</v>
      </c>
      <c r="Q163" s="0" t="n">
        <v>0.2666</v>
      </c>
      <c r="R163" s="0" t="n">
        <v>165292</v>
      </c>
      <c r="S163" s="0" t="n">
        <v>20000</v>
      </c>
      <c r="T163" s="0" t="n">
        <v>0.2666</v>
      </c>
      <c r="U163" s="0" t="n">
        <v>149296</v>
      </c>
      <c r="V163" s="0" t="n">
        <v>20000</v>
      </c>
      <c r="W163" s="0" t="n">
        <v>0.2666</v>
      </c>
      <c r="X163" s="0" t="n">
        <v>165292</v>
      </c>
      <c r="Y163" s="0" t="n">
        <v>20000</v>
      </c>
      <c r="Z163" s="0" t="n">
        <v>0.2666</v>
      </c>
      <c r="AA163" s="0" t="n">
        <v>159960</v>
      </c>
      <c r="AB163" s="0" t="n">
        <v>20000</v>
      </c>
      <c r="AC163" s="0" t="n">
        <v>0.2666</v>
      </c>
      <c r="AD163" s="0" t="n">
        <v>165292</v>
      </c>
      <c r="AE163" s="0" t="n">
        <v>20000</v>
      </c>
      <c r="AF163" s="0" t="n">
        <v>0.2666</v>
      </c>
      <c r="AG163" s="0" t="n">
        <v>159960</v>
      </c>
      <c r="AH163" s="0" t="n">
        <v>20000</v>
      </c>
      <c r="AI163" s="0" t="n">
        <v>0.2666</v>
      </c>
      <c r="AJ163" s="0" t="n">
        <v>165292</v>
      </c>
      <c r="AK163" s="0" t="n">
        <v>20000</v>
      </c>
      <c r="AL163" s="0" t="n">
        <v>0.2666</v>
      </c>
      <c r="AM163" s="0" t="n">
        <v>165292</v>
      </c>
      <c r="AN163" s="0" t="n">
        <v>20000</v>
      </c>
      <c r="AO163" s="0" t="n">
        <v>0.2666</v>
      </c>
      <c r="AP163" s="0" t="n">
        <v>159960</v>
      </c>
      <c r="AQ163" s="0" t="n">
        <v>20000</v>
      </c>
      <c r="AR163" s="0" t="n">
        <v>0.2666</v>
      </c>
      <c r="AS163" s="0" t="n">
        <v>165292</v>
      </c>
      <c r="AT163" s="0" t="n">
        <v>20000</v>
      </c>
      <c r="AU163" s="0" t="n">
        <v>0.2666</v>
      </c>
      <c r="AV163" s="0" t="n">
        <v>159960</v>
      </c>
      <c r="AW163" s="0" t="n">
        <v>20000</v>
      </c>
      <c r="AX163" s="0" t="n">
        <v>0.2666</v>
      </c>
      <c r="AY163" s="0" t="n">
        <v>165292</v>
      </c>
      <c r="AZ163" s="0" t="n">
        <v>0</v>
      </c>
      <c r="BA163" s="0" t="n">
        <v>0</v>
      </c>
      <c r="BB163" s="0" t="n">
        <v>0</v>
      </c>
      <c r="BC163" s="0" t="n">
        <v>0</v>
      </c>
      <c r="BD163" s="0" t="n">
        <v>0</v>
      </c>
      <c r="BE163" s="0" t="n">
        <v>0</v>
      </c>
      <c r="BF163" s="0" t="n">
        <v>0</v>
      </c>
      <c r="BG163" s="0" t="n">
        <v>0</v>
      </c>
      <c r="BH163" s="0" t="n">
        <v>0</v>
      </c>
      <c r="BI163" s="0" t="n">
        <v>0</v>
      </c>
      <c r="BJ163" s="0" t="n">
        <v>0</v>
      </c>
      <c r="BK163" s="0" t="n">
        <v>0</v>
      </c>
      <c r="BL163" s="0" t="n">
        <v>0</v>
      </c>
      <c r="BM163" s="0" t="n">
        <v>0</v>
      </c>
      <c r="BN163" s="0" t="n">
        <v>0</v>
      </c>
      <c r="BO163" s="0" t="n">
        <v>0</v>
      </c>
      <c r="BP163" s="0" t="n">
        <v>0</v>
      </c>
      <c r="BQ163" s="0" t="n">
        <v>0</v>
      </c>
      <c r="BR163" s="0" t="n">
        <v>0</v>
      </c>
      <c r="BS163" s="0" t="n">
        <v>0</v>
      </c>
      <c r="BT163" s="0" t="n">
        <v>0</v>
      </c>
      <c r="BU163" s="0" t="n">
        <v>0</v>
      </c>
      <c r="BV163" s="0" t="n">
        <v>0</v>
      </c>
      <c r="BW163" s="0" t="n">
        <v>0</v>
      </c>
      <c r="BX163" s="0" t="n">
        <v>0</v>
      </c>
      <c r="BY163" s="0" t="n">
        <v>0</v>
      </c>
      <c r="BZ163" s="0" t="n">
        <v>0</v>
      </c>
      <c r="CA163" s="0" t="n">
        <v>0</v>
      </c>
      <c r="CB163" s="0" t="n">
        <v>0</v>
      </c>
      <c r="CC163" s="0" t="n">
        <v>0</v>
      </c>
      <c r="CD163" s="0" t="n">
        <v>0</v>
      </c>
      <c r="CE163" s="0" t="n">
        <v>0</v>
      </c>
      <c r="CF163" s="0" t="n">
        <v>0</v>
      </c>
      <c r="CG163" s="0" t="n">
        <v>0</v>
      </c>
      <c r="CH163" s="0" t="n">
        <v>0</v>
      </c>
      <c r="CI163" s="0" t="n">
        <v>0</v>
      </c>
      <c r="CJ163" s="0" t="n">
        <v>0</v>
      </c>
      <c r="CK163" s="0" t="n">
        <v>0</v>
      </c>
      <c r="CL163" s="0" t="n">
        <v>0</v>
      </c>
      <c r="CM163" s="0" t="n">
        <v>0</v>
      </c>
      <c r="CN163" s="0" t="n">
        <v>0</v>
      </c>
      <c r="CO163" s="0" t="n">
        <v>0</v>
      </c>
      <c r="CP163" s="0" t="n">
        <v>0</v>
      </c>
      <c r="CQ163" s="0" t="n">
        <v>0</v>
      </c>
      <c r="CR163" s="0" t="n">
        <v>0</v>
      </c>
      <c r="CS163" s="0" t="n">
        <v>0</v>
      </c>
      <c r="CT163" s="0" t="n">
        <v>0</v>
      </c>
      <c r="CU163" s="0" t="n">
        <v>0</v>
      </c>
      <c r="CV163" s="0" t="n">
        <v>0</v>
      </c>
      <c r="CW163" s="0" t="n">
        <v>0</v>
      </c>
      <c r="CX163" s="0" t="n">
        <v>0</v>
      </c>
      <c r="CY163" s="0" t="n">
        <v>0</v>
      </c>
      <c r="CZ163" s="0" t="n">
        <v>0</v>
      </c>
      <c r="DA163" s="0" t="n">
        <v>0</v>
      </c>
      <c r="DB163" s="0" t="n">
        <v>0</v>
      </c>
      <c r="DC163" s="0" t="n">
        <v>0</v>
      </c>
      <c r="DD163" s="0" t="n">
        <v>0</v>
      </c>
      <c r="DE163" s="0" t="n">
        <v>0</v>
      </c>
      <c r="DF163" s="0" t="n">
        <v>0</v>
      </c>
      <c r="DG163" s="0" t="n">
        <v>0</v>
      </c>
      <c r="DH163" s="0" t="n">
        <v>0</v>
      </c>
      <c r="DI163" s="0" t="n">
        <v>0</v>
      </c>
      <c r="DJ163" s="0" t="n">
        <v>0</v>
      </c>
      <c r="DK163" s="0" t="n">
        <v>0</v>
      </c>
      <c r="DL163" s="0" t="n">
        <v>0</v>
      </c>
      <c r="DM163" s="0" t="n">
        <v>0</v>
      </c>
      <c r="DN163" s="0" t="n">
        <v>0</v>
      </c>
      <c r="DO163" s="0" t="n">
        <v>0</v>
      </c>
      <c r="DP163" s="0" t="n">
        <v>0</v>
      </c>
      <c r="DQ163" s="0" t="n">
        <v>0</v>
      </c>
      <c r="DR163" s="0" t="n">
        <v>0</v>
      </c>
      <c r="DS163" s="0" t="n">
        <v>0</v>
      </c>
    </row>
    <row r="164" customFormat="false" ht="12.75" hidden="false" customHeight="false" outlineLevel="0" collapsed="false">
      <c r="A164" s="0" t="s">
        <v>27</v>
      </c>
      <c r="B164" s="0" t="s">
        <v>19</v>
      </c>
      <c r="C164" s="0" t="s">
        <v>18</v>
      </c>
      <c r="D164" s="0" t="n">
        <v>56698</v>
      </c>
      <c r="E164" s="0" t="n">
        <v>56709</v>
      </c>
      <c r="F164" s="0" t="s">
        <v>56</v>
      </c>
      <c r="G164" s="0" t="n">
        <v>26372</v>
      </c>
      <c r="H164" s="0" t="s">
        <v>15</v>
      </c>
      <c r="I164" s="0" t="s">
        <v>16</v>
      </c>
      <c r="J164" s="27" t="n">
        <v>36100</v>
      </c>
      <c r="K164" s="27" t="n">
        <v>402133</v>
      </c>
      <c r="L164" s="0" t="n">
        <v>25000</v>
      </c>
      <c r="M164" s="0" t="n">
        <v>0.2153</v>
      </c>
      <c r="N164" s="0" t="n">
        <v>0.0443000011146069</v>
      </c>
      <c r="O164" s="0" t="n">
        <v>0.00579999992623925</v>
      </c>
      <c r="P164" s="0" t="n">
        <v>0.00300000002607703</v>
      </c>
      <c r="Q164" s="0" t="n">
        <v>0.2684</v>
      </c>
      <c r="R164" s="0" t="n">
        <v>208010</v>
      </c>
      <c r="S164" s="0" t="n">
        <v>25000</v>
      </c>
      <c r="T164" s="0" t="n">
        <v>0.2684</v>
      </c>
      <c r="U164" s="0" t="n">
        <v>187880</v>
      </c>
      <c r="V164" s="0" t="n">
        <v>25000</v>
      </c>
      <c r="W164" s="0" t="n">
        <v>0.2684</v>
      </c>
      <c r="X164" s="0" t="n">
        <v>208010</v>
      </c>
      <c r="Y164" s="0" t="n">
        <v>25000</v>
      </c>
      <c r="Z164" s="0" t="n">
        <v>0.2684</v>
      </c>
      <c r="AA164" s="0" t="n">
        <v>201300</v>
      </c>
      <c r="AB164" s="0" t="n">
        <v>25000</v>
      </c>
      <c r="AC164" s="0" t="n">
        <v>0.2684</v>
      </c>
      <c r="AD164" s="0" t="n">
        <v>208010</v>
      </c>
      <c r="AE164" s="0" t="n">
        <v>25000</v>
      </c>
      <c r="AF164" s="0" t="n">
        <v>0.2684</v>
      </c>
      <c r="AG164" s="0" t="n">
        <v>201300</v>
      </c>
      <c r="AH164" s="0" t="n">
        <v>25000</v>
      </c>
      <c r="AI164" s="0" t="n">
        <v>0.2684</v>
      </c>
      <c r="AJ164" s="0" t="n">
        <v>208010</v>
      </c>
      <c r="AK164" s="0" t="n">
        <v>25000</v>
      </c>
      <c r="AL164" s="0" t="n">
        <v>0.2684</v>
      </c>
      <c r="AM164" s="0" t="n">
        <v>208010</v>
      </c>
      <c r="AN164" s="0" t="n">
        <v>25000</v>
      </c>
      <c r="AO164" s="0" t="n">
        <v>0.2684</v>
      </c>
      <c r="AP164" s="0" t="n">
        <v>201300</v>
      </c>
      <c r="AQ164" s="0" t="n">
        <v>25000</v>
      </c>
      <c r="AR164" s="0" t="n">
        <v>0.2684</v>
      </c>
      <c r="AS164" s="0" t="n">
        <v>208010</v>
      </c>
      <c r="AT164" s="0" t="n">
        <v>25000</v>
      </c>
      <c r="AU164" s="0" t="n">
        <v>0.2684</v>
      </c>
      <c r="AV164" s="0" t="n">
        <v>201300</v>
      </c>
      <c r="AW164" s="0" t="n">
        <v>25000</v>
      </c>
      <c r="AX164" s="0" t="n">
        <v>0.2684</v>
      </c>
      <c r="AY164" s="0" t="n">
        <v>208010</v>
      </c>
      <c r="AZ164" s="0" t="n">
        <v>0</v>
      </c>
      <c r="BA164" s="0" t="n">
        <v>0</v>
      </c>
      <c r="BB164" s="0" t="n">
        <v>0</v>
      </c>
      <c r="BC164" s="0" t="n">
        <v>0</v>
      </c>
      <c r="BD164" s="0" t="n">
        <v>0</v>
      </c>
      <c r="BE164" s="0" t="n">
        <v>0</v>
      </c>
      <c r="BF164" s="0" t="n">
        <v>0</v>
      </c>
      <c r="BG164" s="0" t="n">
        <v>0</v>
      </c>
      <c r="BH164" s="0" t="n">
        <v>0</v>
      </c>
      <c r="BI164" s="0" t="n">
        <v>0</v>
      </c>
      <c r="BJ164" s="0" t="n">
        <v>0</v>
      </c>
      <c r="BK164" s="0" t="n">
        <v>0</v>
      </c>
      <c r="BL164" s="0" t="n">
        <v>0</v>
      </c>
      <c r="BM164" s="0" t="n">
        <v>0</v>
      </c>
      <c r="BN164" s="0" t="n">
        <v>0</v>
      </c>
      <c r="BO164" s="0" t="n">
        <v>0</v>
      </c>
      <c r="BP164" s="0" t="n">
        <v>0</v>
      </c>
      <c r="BQ164" s="0" t="n">
        <v>0</v>
      </c>
      <c r="BR164" s="0" t="n">
        <v>0</v>
      </c>
      <c r="BS164" s="0" t="n">
        <v>0</v>
      </c>
      <c r="BT164" s="0" t="n">
        <v>0</v>
      </c>
      <c r="BU164" s="0" t="n">
        <v>0</v>
      </c>
      <c r="BV164" s="0" t="n">
        <v>0</v>
      </c>
      <c r="BW164" s="0" t="n">
        <v>0</v>
      </c>
      <c r="BX164" s="0" t="n">
        <v>0</v>
      </c>
      <c r="BY164" s="0" t="n">
        <v>0</v>
      </c>
      <c r="BZ164" s="0" t="n">
        <v>0</v>
      </c>
      <c r="CA164" s="0" t="n">
        <v>0</v>
      </c>
      <c r="CB164" s="0" t="n">
        <v>0</v>
      </c>
      <c r="CC164" s="0" t="n">
        <v>0</v>
      </c>
      <c r="CD164" s="0" t="n">
        <v>0</v>
      </c>
      <c r="CE164" s="0" t="n">
        <v>0</v>
      </c>
      <c r="CF164" s="0" t="n">
        <v>0</v>
      </c>
      <c r="CG164" s="0" t="n">
        <v>0</v>
      </c>
      <c r="CH164" s="0" t="n">
        <v>0</v>
      </c>
      <c r="CI164" s="0" t="n">
        <v>0</v>
      </c>
      <c r="CJ164" s="0" t="n">
        <v>0</v>
      </c>
      <c r="CK164" s="0" t="n">
        <v>0</v>
      </c>
      <c r="CL164" s="0" t="n">
        <v>0</v>
      </c>
      <c r="CM164" s="0" t="n">
        <v>0</v>
      </c>
      <c r="CN164" s="0" t="n">
        <v>0</v>
      </c>
      <c r="CO164" s="0" t="n">
        <v>0</v>
      </c>
      <c r="CP164" s="0" t="n">
        <v>0</v>
      </c>
      <c r="CQ164" s="0" t="n">
        <v>0</v>
      </c>
      <c r="CR164" s="0" t="n">
        <v>0</v>
      </c>
      <c r="CS164" s="0" t="n">
        <v>0</v>
      </c>
      <c r="CT164" s="0" t="n">
        <v>0</v>
      </c>
      <c r="CU164" s="0" t="n">
        <v>0</v>
      </c>
      <c r="CV164" s="0" t="n">
        <v>0</v>
      </c>
      <c r="CW164" s="0" t="n">
        <v>0</v>
      </c>
      <c r="CX164" s="0" t="n">
        <v>0</v>
      </c>
      <c r="CY164" s="0" t="n">
        <v>0</v>
      </c>
      <c r="CZ164" s="0" t="n">
        <v>0</v>
      </c>
      <c r="DA164" s="0" t="n">
        <v>0</v>
      </c>
      <c r="DB164" s="0" t="n">
        <v>0</v>
      </c>
      <c r="DC164" s="0" t="n">
        <v>0</v>
      </c>
      <c r="DD164" s="0" t="n">
        <v>0</v>
      </c>
      <c r="DE164" s="0" t="n">
        <v>0</v>
      </c>
      <c r="DF164" s="0" t="n">
        <v>0</v>
      </c>
      <c r="DG164" s="0" t="n">
        <v>0</v>
      </c>
      <c r="DH164" s="0" t="n">
        <v>0</v>
      </c>
      <c r="DI164" s="0" t="n">
        <v>0</v>
      </c>
      <c r="DJ164" s="0" t="n">
        <v>0</v>
      </c>
      <c r="DK164" s="0" t="n">
        <v>0</v>
      </c>
      <c r="DL164" s="0" t="n">
        <v>0</v>
      </c>
      <c r="DM164" s="0" t="n">
        <v>0</v>
      </c>
      <c r="DN164" s="0" t="n">
        <v>0</v>
      </c>
      <c r="DO164" s="0" t="n">
        <v>0</v>
      </c>
      <c r="DP164" s="0" t="n">
        <v>0</v>
      </c>
      <c r="DQ164" s="0" t="n">
        <v>0</v>
      </c>
      <c r="DR164" s="0" t="n">
        <v>0</v>
      </c>
      <c r="DS164" s="0" t="n">
        <v>0</v>
      </c>
    </row>
    <row r="165" customFormat="false" ht="12.75" hidden="false" customHeight="false" outlineLevel="0" collapsed="false">
      <c r="A165" s="0" t="s">
        <v>27</v>
      </c>
      <c r="B165" s="0" t="s">
        <v>19</v>
      </c>
      <c r="C165" s="0" t="s">
        <v>18</v>
      </c>
      <c r="D165" s="0" t="n">
        <v>56698</v>
      </c>
      <c r="E165" s="0" t="n">
        <v>56709</v>
      </c>
      <c r="F165" s="0" t="s">
        <v>76</v>
      </c>
      <c r="G165" s="0" t="n">
        <v>26678</v>
      </c>
      <c r="H165" s="0" t="s">
        <v>15</v>
      </c>
      <c r="I165" s="0" t="s">
        <v>16</v>
      </c>
      <c r="J165" s="27" t="n">
        <v>36251</v>
      </c>
      <c r="K165" s="27" t="n">
        <v>402133</v>
      </c>
      <c r="L165" s="0" t="n">
        <v>25000</v>
      </c>
      <c r="M165" s="0" t="n">
        <v>0.2153</v>
      </c>
      <c r="N165" s="0" t="n">
        <v>0.0443000011146069</v>
      </c>
      <c r="O165" s="0" t="n">
        <v>0.0044999998062849</v>
      </c>
      <c r="P165" s="0" t="n">
        <v>0.00300000002607703</v>
      </c>
      <c r="Q165" s="0" t="n">
        <v>0.2671</v>
      </c>
      <c r="R165" s="0" t="n">
        <v>207002.5</v>
      </c>
      <c r="S165" s="0" t="n">
        <v>25000</v>
      </c>
      <c r="T165" s="0" t="n">
        <v>0.2671</v>
      </c>
      <c r="U165" s="0" t="n">
        <v>186970</v>
      </c>
      <c r="V165" s="0" t="n">
        <v>25000</v>
      </c>
      <c r="W165" s="0" t="n">
        <v>0.2671</v>
      </c>
      <c r="X165" s="0" t="n">
        <v>207002.5</v>
      </c>
      <c r="Y165" s="0" t="n">
        <v>25000</v>
      </c>
      <c r="Z165" s="0" t="n">
        <v>0.2671</v>
      </c>
      <c r="AA165" s="0" t="n">
        <v>200325</v>
      </c>
      <c r="AB165" s="0" t="n">
        <v>25000</v>
      </c>
      <c r="AC165" s="0" t="n">
        <v>0.2671</v>
      </c>
      <c r="AD165" s="0" t="n">
        <v>207002.5</v>
      </c>
      <c r="AE165" s="0" t="n">
        <v>25000</v>
      </c>
      <c r="AF165" s="0" t="n">
        <v>0.2671</v>
      </c>
      <c r="AG165" s="0" t="n">
        <v>200325</v>
      </c>
      <c r="AH165" s="0" t="n">
        <v>25000</v>
      </c>
      <c r="AI165" s="0" t="n">
        <v>0.2671</v>
      </c>
      <c r="AJ165" s="0" t="n">
        <v>207002.5</v>
      </c>
      <c r="AK165" s="0" t="n">
        <v>25000</v>
      </c>
      <c r="AL165" s="0" t="n">
        <v>0.2671</v>
      </c>
      <c r="AM165" s="0" t="n">
        <v>207002.5</v>
      </c>
      <c r="AN165" s="0" t="n">
        <v>25000</v>
      </c>
      <c r="AO165" s="0" t="n">
        <v>0.2671</v>
      </c>
      <c r="AP165" s="0" t="n">
        <v>200325</v>
      </c>
      <c r="AQ165" s="0" t="n">
        <v>25000</v>
      </c>
      <c r="AR165" s="0" t="n">
        <v>0.2671</v>
      </c>
      <c r="AS165" s="0" t="n">
        <v>207002.5</v>
      </c>
      <c r="AT165" s="0" t="n">
        <v>25000</v>
      </c>
      <c r="AU165" s="0" t="n">
        <v>0.2671</v>
      </c>
      <c r="AV165" s="0" t="n">
        <v>200325</v>
      </c>
      <c r="AW165" s="0" t="n">
        <v>25000</v>
      </c>
      <c r="AX165" s="0" t="n">
        <v>0.2671</v>
      </c>
      <c r="AY165" s="0" t="n">
        <v>207002.5</v>
      </c>
      <c r="AZ165" s="0" t="n">
        <v>0</v>
      </c>
      <c r="BA165" s="0" t="n">
        <v>0</v>
      </c>
      <c r="BB165" s="0" t="n">
        <v>0</v>
      </c>
      <c r="BC165" s="0" t="n">
        <v>0</v>
      </c>
      <c r="BD165" s="0" t="n">
        <v>0</v>
      </c>
      <c r="BE165" s="0" t="n">
        <v>0</v>
      </c>
      <c r="BF165" s="0" t="n">
        <v>0</v>
      </c>
      <c r="BG165" s="0" t="n">
        <v>0</v>
      </c>
      <c r="BH165" s="0" t="n">
        <v>0</v>
      </c>
      <c r="BI165" s="0" t="n">
        <v>0</v>
      </c>
      <c r="BJ165" s="0" t="n">
        <v>0</v>
      </c>
      <c r="BK165" s="0" t="n">
        <v>0</v>
      </c>
      <c r="BL165" s="0" t="n">
        <v>0</v>
      </c>
      <c r="BM165" s="0" t="n">
        <v>0</v>
      </c>
      <c r="BN165" s="0" t="n">
        <v>0</v>
      </c>
      <c r="BO165" s="0" t="n">
        <v>0</v>
      </c>
      <c r="BP165" s="0" t="n">
        <v>0</v>
      </c>
      <c r="BQ165" s="0" t="n">
        <v>0</v>
      </c>
      <c r="BR165" s="0" t="n">
        <v>0</v>
      </c>
      <c r="BS165" s="0" t="n">
        <v>0</v>
      </c>
      <c r="BT165" s="0" t="n">
        <v>0</v>
      </c>
      <c r="BU165" s="0" t="n">
        <v>0</v>
      </c>
      <c r="BV165" s="0" t="n">
        <v>0</v>
      </c>
      <c r="BW165" s="0" t="n">
        <v>0</v>
      </c>
      <c r="BX165" s="0" t="n">
        <v>0</v>
      </c>
      <c r="BY165" s="0" t="n">
        <v>0</v>
      </c>
      <c r="BZ165" s="0" t="n">
        <v>0</v>
      </c>
      <c r="CA165" s="0" t="n">
        <v>0</v>
      </c>
      <c r="CB165" s="0" t="n">
        <v>0</v>
      </c>
      <c r="CC165" s="0" t="n">
        <v>0</v>
      </c>
      <c r="CD165" s="0" t="n">
        <v>0</v>
      </c>
      <c r="CE165" s="0" t="n">
        <v>0</v>
      </c>
      <c r="CF165" s="0" t="n">
        <v>0</v>
      </c>
      <c r="CG165" s="0" t="n">
        <v>0</v>
      </c>
      <c r="CH165" s="0" t="n">
        <v>0</v>
      </c>
      <c r="CI165" s="0" t="n">
        <v>0</v>
      </c>
      <c r="CJ165" s="0" t="n">
        <v>0</v>
      </c>
      <c r="CK165" s="0" t="n">
        <v>0</v>
      </c>
      <c r="CL165" s="0" t="n">
        <v>0</v>
      </c>
      <c r="CM165" s="0" t="n">
        <v>0</v>
      </c>
      <c r="CN165" s="0" t="n">
        <v>0</v>
      </c>
      <c r="CO165" s="0" t="n">
        <v>0</v>
      </c>
      <c r="CP165" s="0" t="n">
        <v>0</v>
      </c>
      <c r="CQ165" s="0" t="n">
        <v>0</v>
      </c>
      <c r="CR165" s="0" t="n">
        <v>0</v>
      </c>
      <c r="CS165" s="0" t="n">
        <v>0</v>
      </c>
      <c r="CT165" s="0" t="n">
        <v>0</v>
      </c>
      <c r="CU165" s="0" t="n">
        <v>0</v>
      </c>
      <c r="CV165" s="0" t="n">
        <v>0</v>
      </c>
      <c r="CW165" s="0" t="n">
        <v>0</v>
      </c>
      <c r="CX165" s="0" t="n">
        <v>0</v>
      </c>
      <c r="CY165" s="0" t="n">
        <v>0</v>
      </c>
      <c r="CZ165" s="0" t="n">
        <v>0</v>
      </c>
      <c r="DA165" s="0" t="n">
        <v>0</v>
      </c>
      <c r="DB165" s="0" t="n">
        <v>0</v>
      </c>
      <c r="DC165" s="0" t="n">
        <v>0</v>
      </c>
      <c r="DD165" s="0" t="n">
        <v>0</v>
      </c>
      <c r="DE165" s="0" t="n">
        <v>0</v>
      </c>
      <c r="DF165" s="0" t="n">
        <v>0</v>
      </c>
      <c r="DG165" s="0" t="n">
        <v>0</v>
      </c>
      <c r="DH165" s="0" t="n">
        <v>0</v>
      </c>
      <c r="DI165" s="0" t="n">
        <v>0</v>
      </c>
      <c r="DJ165" s="0" t="n">
        <v>0</v>
      </c>
      <c r="DK165" s="0" t="n">
        <v>0</v>
      </c>
      <c r="DL165" s="0" t="n">
        <v>0</v>
      </c>
      <c r="DM165" s="0" t="n">
        <v>0</v>
      </c>
      <c r="DN165" s="0" t="n">
        <v>0</v>
      </c>
      <c r="DO165" s="0" t="n">
        <v>0</v>
      </c>
      <c r="DP165" s="0" t="n">
        <v>0</v>
      </c>
      <c r="DQ165" s="0" t="n">
        <v>0</v>
      </c>
      <c r="DR165" s="0" t="n">
        <v>0</v>
      </c>
      <c r="DS165" s="0" t="n">
        <v>0</v>
      </c>
    </row>
    <row r="166" customFormat="false" ht="12.75" hidden="false" customHeight="false" outlineLevel="0" collapsed="false">
      <c r="A166" s="0" t="s">
        <v>60</v>
      </c>
      <c r="G166" s="4" t="s">
        <v>35</v>
      </c>
      <c r="H166" s="4" t="s">
        <v>15</v>
      </c>
      <c r="L166" s="4" t="n">
        <f aca="false">SUM(L158:L165)</f>
        <v>265000</v>
      </c>
      <c r="R166" s="4" t="n">
        <f aca="false">SUM(R158:R165)</f>
        <v>2128956</v>
      </c>
      <c r="S166" s="4" t="n">
        <f aca="false">SUM(S158:S165)</f>
        <v>265000</v>
      </c>
      <c r="U166" s="4" t="n">
        <f aca="false">SUM(U158:U165)</f>
        <v>1922928</v>
      </c>
      <c r="V166" s="4" t="n">
        <f aca="false">SUM(V158:V165)</f>
        <v>245000</v>
      </c>
      <c r="X166" s="4" t="n">
        <f aca="false">SUM(X158:X165)</f>
        <v>1962672</v>
      </c>
      <c r="Y166" s="4" t="n">
        <f aca="false">SUM(Y158:Y165)</f>
        <v>245000</v>
      </c>
      <c r="AA166" s="4" t="n">
        <f aca="false">SUM(AA158:AA165)</f>
        <v>1899360</v>
      </c>
      <c r="AB166" s="4" t="n">
        <f aca="false">SUM(AB158:AB165)</f>
        <v>245000</v>
      </c>
      <c r="AD166" s="4" t="n">
        <f aca="false">SUM(AD158:AD165)</f>
        <v>1962672</v>
      </c>
      <c r="AE166" s="4" t="n">
        <f aca="false">SUM(AE158:AE165)</f>
        <v>245000</v>
      </c>
      <c r="AG166" s="4" t="n">
        <f aca="false">SUM(AG158:AG165)</f>
        <v>1899360</v>
      </c>
      <c r="AH166" s="4" t="n">
        <f aca="false">SUM(AH158:AH165)</f>
        <v>245000</v>
      </c>
      <c r="AJ166" s="4" t="n">
        <f aca="false">SUM(AJ158:AJ165)</f>
        <v>1962672</v>
      </c>
      <c r="AK166" s="4" t="n">
        <f aca="false">SUM(AK158:AK165)</f>
        <v>245000</v>
      </c>
      <c r="AM166" s="4" t="n">
        <f aca="false">SUM(AM158:AM165)</f>
        <v>1962672</v>
      </c>
      <c r="AN166" s="4" t="n">
        <f aca="false">SUM(AN158:AN165)</f>
        <v>245000</v>
      </c>
      <c r="AP166" s="4" t="n">
        <f aca="false">SUM(AP158:AP165)</f>
        <v>1899360</v>
      </c>
      <c r="AQ166" s="4" t="n">
        <f aca="false">SUM(AQ158:AQ165)</f>
        <v>245000</v>
      </c>
      <c r="AS166" s="4" t="n">
        <f aca="false">SUM(AS158:AS165)</f>
        <v>1962672</v>
      </c>
      <c r="AT166" s="4" t="n">
        <f aca="false">SUM(AT158:AT165)</f>
        <v>245000</v>
      </c>
      <c r="AV166" s="4" t="n">
        <f aca="false">SUM(AV158:AV165)</f>
        <v>1899360</v>
      </c>
      <c r="AW166" s="4" t="n">
        <f aca="false">SUM(AW158:AW165)</f>
        <v>245000</v>
      </c>
      <c r="AY166" s="4" t="n">
        <f aca="false">SUM(AY158:AY165)</f>
        <v>1962672</v>
      </c>
      <c r="AZ166" s="4" t="n">
        <f aca="false">SUM(AZ158:AZ165)</f>
        <v>0</v>
      </c>
      <c r="BB166" s="4" t="n">
        <f aca="false">SUM(BB158:BB165)</f>
        <v>0</v>
      </c>
      <c r="BC166" s="4" t="n">
        <f aca="false">SUM(BC158:BC165)</f>
        <v>0</v>
      </c>
      <c r="BE166" s="4" t="n">
        <f aca="false">SUM(BE158:BE165)</f>
        <v>0</v>
      </c>
      <c r="BF166" s="4" t="n">
        <f aca="false">SUM(BF158:BF165)</f>
        <v>0</v>
      </c>
      <c r="BH166" s="4" t="n">
        <f aca="false">SUM(BH158:BH165)</f>
        <v>0</v>
      </c>
      <c r="BI166" s="4" t="n">
        <f aca="false">SUM(BI158:BI165)</f>
        <v>0</v>
      </c>
      <c r="BK166" s="4" t="n">
        <f aca="false">SUM(BK158:BK165)</f>
        <v>0</v>
      </c>
      <c r="BL166" s="4" t="n">
        <f aca="false">SUM(BL158:BL165)</f>
        <v>0</v>
      </c>
      <c r="BN166" s="4" t="n">
        <f aca="false">SUM(BN158:BN165)</f>
        <v>0</v>
      </c>
      <c r="BO166" s="4" t="n">
        <f aca="false">SUM(BO158:BO165)</f>
        <v>0</v>
      </c>
      <c r="BQ166" s="4" t="n">
        <f aca="false">SUM(BQ158:BQ165)</f>
        <v>0</v>
      </c>
      <c r="BR166" s="4" t="n">
        <f aca="false">SUM(BR158:BR165)</f>
        <v>0</v>
      </c>
      <c r="BT166" s="4" t="n">
        <f aca="false">SUM(BT158:BT165)</f>
        <v>0</v>
      </c>
      <c r="BU166" s="4" t="n">
        <f aca="false">SUM(BU158:BU165)</f>
        <v>0</v>
      </c>
      <c r="BW166" s="4" t="n">
        <f aca="false">SUM(BW158:BW165)</f>
        <v>0</v>
      </c>
      <c r="BX166" s="4" t="n">
        <f aca="false">SUM(BX158:BX165)</f>
        <v>0</v>
      </c>
      <c r="BZ166" s="4" t="n">
        <f aca="false">SUM(BZ158:BZ165)</f>
        <v>0</v>
      </c>
      <c r="CA166" s="4" t="n">
        <f aca="false">SUM(CA158:CA165)</f>
        <v>0</v>
      </c>
      <c r="CC166" s="4" t="n">
        <f aca="false">SUM(CC158:CC165)</f>
        <v>0</v>
      </c>
      <c r="CD166" s="4" t="n">
        <f aca="false">SUM(CD158:CD165)</f>
        <v>0</v>
      </c>
      <c r="CF166" s="4" t="n">
        <f aca="false">SUM(CF158:CF165)</f>
        <v>0</v>
      </c>
      <c r="CG166" s="4" t="n">
        <f aca="false">SUM(CG158:CG165)</f>
        <v>0</v>
      </c>
      <c r="CI166" s="4" t="n">
        <f aca="false">SUM(CI158:CI165)</f>
        <v>0</v>
      </c>
      <c r="CJ166" s="4" t="n">
        <f aca="false">SUM(CJ158:CJ165)</f>
        <v>0</v>
      </c>
      <c r="CL166" s="4" t="n">
        <f aca="false">SUM(CL158:CL165)</f>
        <v>0</v>
      </c>
      <c r="CM166" s="4" t="n">
        <f aca="false">SUM(CM158:CM165)</f>
        <v>0</v>
      </c>
      <c r="CO166" s="4" t="n">
        <f aca="false">SUM(CO158:CO165)</f>
        <v>0</v>
      </c>
      <c r="CP166" s="4" t="n">
        <f aca="false">SUM(CP158:CP165)</f>
        <v>0</v>
      </c>
      <c r="CR166" s="4" t="n">
        <f aca="false">SUM(CR158:CR165)</f>
        <v>0</v>
      </c>
      <c r="CS166" s="4" t="n">
        <f aca="false">SUM(CS158:CS165)</f>
        <v>0</v>
      </c>
      <c r="CU166" s="4" t="n">
        <f aca="false">SUM(CU158:CU165)</f>
        <v>0</v>
      </c>
      <c r="CV166" s="4" t="n">
        <f aca="false">SUM(CV158:CV165)</f>
        <v>0</v>
      </c>
      <c r="CX166" s="4" t="n">
        <f aca="false">SUM(CX158:CX165)</f>
        <v>0</v>
      </c>
      <c r="CY166" s="4" t="n">
        <f aca="false">SUM(CY158:CY165)</f>
        <v>0</v>
      </c>
      <c r="DA166" s="4" t="n">
        <f aca="false">SUM(DA158:DA165)</f>
        <v>0</v>
      </c>
      <c r="DB166" s="4" t="n">
        <f aca="false">SUM(DB158:DB165)</f>
        <v>0</v>
      </c>
      <c r="DD166" s="4" t="n">
        <f aca="false">SUM(DD158:DD165)</f>
        <v>0</v>
      </c>
      <c r="DE166" s="4" t="n">
        <f aca="false">SUM(DE158:DE165)</f>
        <v>0</v>
      </c>
      <c r="DG166" s="4" t="n">
        <f aca="false">SUM(DG158:DG165)</f>
        <v>0</v>
      </c>
      <c r="DH166" s="4" t="n">
        <f aca="false">SUM(DH158:DH165)</f>
        <v>0</v>
      </c>
      <c r="DJ166" s="4" t="n">
        <f aca="false">SUM(DJ158:DJ165)</f>
        <v>0</v>
      </c>
      <c r="DK166" s="4" t="n">
        <f aca="false">SUM(DK158:DK165)</f>
        <v>0</v>
      </c>
      <c r="DM166" s="4" t="n">
        <f aca="false">SUM(DM158:DM165)</f>
        <v>0</v>
      </c>
      <c r="DN166" s="4" t="n">
        <f aca="false">SUM(DN158:DN165)</f>
        <v>0</v>
      </c>
      <c r="DP166" s="4" t="n">
        <f aca="false">SUM(DP158:DP165)</f>
        <v>0</v>
      </c>
      <c r="DQ166" s="4" t="n">
        <f aca="false">SUM(DQ158:DQ165)</f>
        <v>0</v>
      </c>
      <c r="DS166" s="4" t="n">
        <f aca="false">SUM(DS158:DS165)</f>
        <v>0</v>
      </c>
    </row>
    <row r="167" customFormat="false" ht="12.75" hidden="false" customHeight="false" outlineLevel="0" collapsed="false">
      <c r="A167" s="0" t="s">
        <v>27</v>
      </c>
      <c r="B167" s="0" t="s">
        <v>19</v>
      </c>
      <c r="C167" s="0" t="s">
        <v>19</v>
      </c>
      <c r="D167" s="0" t="n">
        <v>78113</v>
      </c>
      <c r="E167" s="0" t="n">
        <v>500383</v>
      </c>
      <c r="F167" s="0" t="s">
        <v>88</v>
      </c>
      <c r="G167" s="0" t="n">
        <v>27583</v>
      </c>
      <c r="H167" s="0" t="s">
        <v>15</v>
      </c>
      <c r="I167" s="0" t="s">
        <v>16</v>
      </c>
      <c r="J167" s="27" t="n">
        <v>37012</v>
      </c>
      <c r="K167" s="27" t="n">
        <v>37407</v>
      </c>
      <c r="L167" s="0" t="n">
        <v>1300</v>
      </c>
      <c r="M167" s="0" t="n">
        <v>0.2289</v>
      </c>
      <c r="N167" s="0" t="n">
        <v>0</v>
      </c>
      <c r="O167" s="0" t="n">
        <v>0</v>
      </c>
      <c r="P167" s="0" t="n">
        <v>0</v>
      </c>
      <c r="Q167" s="0" t="n">
        <v>0.2289</v>
      </c>
      <c r="R167" s="0" t="n">
        <v>9224.67</v>
      </c>
      <c r="S167" s="0" t="n">
        <v>1300</v>
      </c>
      <c r="T167" s="0" t="n">
        <v>0.2289</v>
      </c>
      <c r="U167" s="0" t="n">
        <v>8331.96</v>
      </c>
      <c r="V167" s="0" t="n">
        <v>1300</v>
      </c>
      <c r="W167" s="0" t="n">
        <v>0.2289</v>
      </c>
      <c r="X167" s="0" t="n">
        <v>9224.67</v>
      </c>
      <c r="Y167" s="0" t="n">
        <v>1300</v>
      </c>
      <c r="Z167" s="0" t="n">
        <v>0.2289</v>
      </c>
      <c r="AA167" s="0" t="n">
        <v>8927.1</v>
      </c>
      <c r="AB167" s="0" t="n">
        <v>1300</v>
      </c>
      <c r="AC167" s="0" t="n">
        <v>0.2289</v>
      </c>
      <c r="AD167" s="0" t="n">
        <v>9224.67</v>
      </c>
      <c r="AE167" s="0" t="n">
        <v>0</v>
      </c>
      <c r="AF167" s="0" t="n">
        <v>0</v>
      </c>
      <c r="AG167" s="0" t="n">
        <v>0</v>
      </c>
      <c r="AH167" s="0" t="n">
        <v>0</v>
      </c>
      <c r="AI167" s="0" t="n">
        <v>0</v>
      </c>
      <c r="AJ167" s="0" t="n">
        <v>0</v>
      </c>
      <c r="AK167" s="0" t="n">
        <v>0</v>
      </c>
      <c r="AL167" s="0" t="n">
        <v>0</v>
      </c>
      <c r="AM167" s="0" t="n">
        <v>0</v>
      </c>
      <c r="AN167" s="0" t="n">
        <v>0</v>
      </c>
      <c r="AO167" s="0" t="n">
        <v>0</v>
      </c>
      <c r="AP167" s="0" t="n">
        <v>0</v>
      </c>
      <c r="AQ167" s="0" t="n">
        <v>0</v>
      </c>
      <c r="AR167" s="0" t="n">
        <v>0</v>
      </c>
      <c r="AS167" s="0" t="n">
        <v>0</v>
      </c>
      <c r="AT167" s="0" t="n">
        <v>0</v>
      </c>
      <c r="AU167" s="0" t="n">
        <v>0</v>
      </c>
      <c r="AV167" s="0" t="n">
        <v>0</v>
      </c>
      <c r="AW167" s="0" t="n">
        <v>0</v>
      </c>
      <c r="AX167" s="0" t="n">
        <v>0</v>
      </c>
      <c r="AY167" s="0" t="n">
        <v>0</v>
      </c>
      <c r="AZ167" s="0" t="n">
        <v>0</v>
      </c>
      <c r="BA167" s="0" t="n">
        <v>0</v>
      </c>
      <c r="BB167" s="0" t="n">
        <v>0</v>
      </c>
      <c r="BC167" s="0" t="n">
        <v>0</v>
      </c>
      <c r="BD167" s="0" t="n">
        <v>0</v>
      </c>
      <c r="BE167" s="0" t="n">
        <v>0</v>
      </c>
      <c r="BF167" s="0" t="n">
        <v>0</v>
      </c>
      <c r="BG167" s="0" t="n">
        <v>0</v>
      </c>
      <c r="BH167" s="0" t="n">
        <v>0</v>
      </c>
      <c r="BI167" s="0" t="n">
        <v>0</v>
      </c>
      <c r="BJ167" s="0" t="n">
        <v>0</v>
      </c>
      <c r="BK167" s="0" t="n">
        <v>0</v>
      </c>
      <c r="BL167" s="0" t="n">
        <v>0</v>
      </c>
      <c r="BM167" s="0" t="n">
        <v>0</v>
      </c>
      <c r="BN167" s="0" t="n">
        <v>0</v>
      </c>
      <c r="BO167" s="0" t="n">
        <v>0</v>
      </c>
      <c r="BP167" s="0" t="n">
        <v>0</v>
      </c>
      <c r="BQ167" s="0" t="n">
        <v>0</v>
      </c>
      <c r="BR167" s="0" t="n">
        <v>0</v>
      </c>
      <c r="BS167" s="0" t="n">
        <v>0</v>
      </c>
      <c r="BT167" s="0" t="n">
        <v>0</v>
      </c>
      <c r="BU167" s="0" t="n">
        <v>0</v>
      </c>
      <c r="BV167" s="0" t="n">
        <v>0</v>
      </c>
      <c r="BW167" s="0" t="n">
        <v>0</v>
      </c>
      <c r="BX167" s="0" t="n">
        <v>0</v>
      </c>
      <c r="BY167" s="0" t="n">
        <v>0</v>
      </c>
      <c r="BZ167" s="0" t="n">
        <v>0</v>
      </c>
      <c r="CA167" s="0" t="n">
        <v>0</v>
      </c>
      <c r="CB167" s="0" t="n">
        <v>0</v>
      </c>
      <c r="CC167" s="0" t="n">
        <v>0</v>
      </c>
      <c r="CD167" s="0" t="n">
        <v>0</v>
      </c>
      <c r="CE167" s="0" t="n">
        <v>0</v>
      </c>
      <c r="CF167" s="0" t="n">
        <v>0</v>
      </c>
      <c r="CG167" s="0" t="n">
        <v>0</v>
      </c>
      <c r="CH167" s="0" t="n">
        <v>0</v>
      </c>
      <c r="CI167" s="0" t="n">
        <v>0</v>
      </c>
      <c r="CJ167" s="0" t="n">
        <v>0</v>
      </c>
      <c r="CK167" s="0" t="n">
        <v>0</v>
      </c>
      <c r="CL167" s="0" t="n">
        <v>0</v>
      </c>
      <c r="CM167" s="0" t="n">
        <v>0</v>
      </c>
      <c r="CN167" s="0" t="n">
        <v>0</v>
      </c>
      <c r="CO167" s="0" t="n">
        <v>0</v>
      </c>
      <c r="CP167" s="0" t="n">
        <v>0</v>
      </c>
      <c r="CQ167" s="0" t="n">
        <v>0</v>
      </c>
      <c r="CR167" s="0" t="n">
        <v>0</v>
      </c>
      <c r="CS167" s="0" t="n">
        <v>0</v>
      </c>
      <c r="CT167" s="0" t="n">
        <v>0</v>
      </c>
      <c r="CU167" s="0" t="n">
        <v>0</v>
      </c>
      <c r="CV167" s="0" t="n">
        <v>0</v>
      </c>
      <c r="CW167" s="0" t="n">
        <v>0</v>
      </c>
      <c r="CX167" s="0" t="n">
        <v>0</v>
      </c>
      <c r="CY167" s="0" t="n">
        <v>0</v>
      </c>
      <c r="CZ167" s="0" t="n">
        <v>0</v>
      </c>
      <c r="DA167" s="0" t="n">
        <v>0</v>
      </c>
      <c r="DB167" s="0" t="n">
        <v>0</v>
      </c>
      <c r="DC167" s="0" t="n">
        <v>0</v>
      </c>
      <c r="DD167" s="0" t="n">
        <v>0</v>
      </c>
      <c r="DE167" s="0" t="n">
        <v>0</v>
      </c>
      <c r="DF167" s="0" t="n">
        <v>0</v>
      </c>
      <c r="DG167" s="0" t="n">
        <v>0</v>
      </c>
      <c r="DH167" s="0" t="n">
        <v>0</v>
      </c>
      <c r="DI167" s="0" t="n">
        <v>0</v>
      </c>
      <c r="DJ167" s="0" t="n">
        <v>0</v>
      </c>
      <c r="DK167" s="0" t="n">
        <v>0</v>
      </c>
      <c r="DL167" s="0" t="n">
        <v>0</v>
      </c>
      <c r="DM167" s="0" t="n">
        <v>0</v>
      </c>
      <c r="DN167" s="0" t="n">
        <v>0</v>
      </c>
      <c r="DO167" s="0" t="n">
        <v>0</v>
      </c>
      <c r="DP167" s="0" t="n">
        <v>0</v>
      </c>
      <c r="DQ167" s="0" t="n">
        <v>0</v>
      </c>
      <c r="DR167" s="0" t="n">
        <v>0</v>
      </c>
      <c r="DS167" s="0" t="n">
        <v>0</v>
      </c>
    </row>
    <row r="168" customFormat="false" ht="12.75" hidden="false" customHeight="false" outlineLevel="0" collapsed="false">
      <c r="A168" s="0" t="s">
        <v>60</v>
      </c>
      <c r="G168" s="4" t="s">
        <v>35</v>
      </c>
      <c r="H168" s="4" t="s">
        <v>15</v>
      </c>
      <c r="L168" s="4" t="n">
        <f aca="false">SUM(L167)</f>
        <v>1300</v>
      </c>
      <c r="R168" s="4" t="n">
        <f aca="false">SUM(R167)</f>
        <v>9224.67</v>
      </c>
      <c r="S168" s="4" t="n">
        <f aca="false">SUM(S167)</f>
        <v>1300</v>
      </c>
      <c r="U168" s="4" t="n">
        <f aca="false">SUM(U167)</f>
        <v>8331.96</v>
      </c>
      <c r="V168" s="4" t="n">
        <f aca="false">SUM(V167)</f>
        <v>1300</v>
      </c>
      <c r="X168" s="4" t="n">
        <f aca="false">SUM(X167)</f>
        <v>9224.67</v>
      </c>
      <c r="Y168" s="4" t="n">
        <f aca="false">SUM(Y167)</f>
        <v>1300</v>
      </c>
      <c r="AA168" s="4" t="n">
        <f aca="false">SUM(AA167)</f>
        <v>8927.1</v>
      </c>
      <c r="AB168" s="4" t="n">
        <f aca="false">SUM(AB167)</f>
        <v>1300</v>
      </c>
      <c r="AD168" s="4" t="n">
        <f aca="false">SUM(AD167)</f>
        <v>9224.67</v>
      </c>
      <c r="AE168" s="4" t="n">
        <f aca="false">SUM(AE167)</f>
        <v>0</v>
      </c>
      <c r="AG168" s="4" t="n">
        <f aca="false">SUM(AG167)</f>
        <v>0</v>
      </c>
      <c r="AH168" s="4" t="n">
        <f aca="false">SUM(AH167)</f>
        <v>0</v>
      </c>
      <c r="AJ168" s="4" t="n">
        <f aca="false">SUM(AJ167)</f>
        <v>0</v>
      </c>
      <c r="AK168" s="4" t="n">
        <f aca="false">SUM(AK167)</f>
        <v>0</v>
      </c>
      <c r="AM168" s="4" t="n">
        <f aca="false">SUM(AM167)</f>
        <v>0</v>
      </c>
      <c r="AN168" s="4" t="n">
        <f aca="false">SUM(AN167)</f>
        <v>0</v>
      </c>
      <c r="AP168" s="4" t="n">
        <f aca="false">SUM(AP167)</f>
        <v>0</v>
      </c>
      <c r="AQ168" s="4" t="n">
        <f aca="false">SUM(AQ167)</f>
        <v>0</v>
      </c>
      <c r="AS168" s="4" t="n">
        <f aca="false">SUM(AS167)</f>
        <v>0</v>
      </c>
      <c r="AT168" s="4" t="n">
        <f aca="false">SUM(AT167)</f>
        <v>0</v>
      </c>
      <c r="AV168" s="4" t="n">
        <f aca="false">SUM(AV167)</f>
        <v>0</v>
      </c>
      <c r="AW168" s="4" t="n">
        <f aca="false">SUM(AW167)</f>
        <v>0</v>
      </c>
      <c r="AY168" s="4" t="n">
        <f aca="false">SUM(AY167)</f>
        <v>0</v>
      </c>
      <c r="AZ168" s="4" t="n">
        <f aca="false">SUM(AZ167)</f>
        <v>0</v>
      </c>
      <c r="BB168" s="4" t="n">
        <f aca="false">SUM(BB167)</f>
        <v>0</v>
      </c>
      <c r="BC168" s="4" t="n">
        <f aca="false">SUM(BC167)</f>
        <v>0</v>
      </c>
      <c r="BE168" s="4" t="n">
        <f aca="false">SUM(BE167)</f>
        <v>0</v>
      </c>
      <c r="BF168" s="4" t="n">
        <f aca="false">SUM(BF167)</f>
        <v>0</v>
      </c>
      <c r="BH168" s="4" t="n">
        <f aca="false">SUM(BH167)</f>
        <v>0</v>
      </c>
      <c r="BI168" s="4" t="n">
        <f aca="false">SUM(BI167)</f>
        <v>0</v>
      </c>
      <c r="BK168" s="4" t="n">
        <f aca="false">SUM(BK167)</f>
        <v>0</v>
      </c>
      <c r="BL168" s="4" t="n">
        <f aca="false">SUM(BL167)</f>
        <v>0</v>
      </c>
      <c r="BN168" s="4" t="n">
        <f aca="false">SUM(BN167)</f>
        <v>0</v>
      </c>
      <c r="BO168" s="4" t="n">
        <f aca="false">SUM(BO167)</f>
        <v>0</v>
      </c>
      <c r="BQ168" s="4" t="n">
        <f aca="false">SUM(BQ167)</f>
        <v>0</v>
      </c>
      <c r="BR168" s="4" t="n">
        <f aca="false">SUM(BR167)</f>
        <v>0</v>
      </c>
      <c r="BT168" s="4" t="n">
        <f aca="false">SUM(BT167)</f>
        <v>0</v>
      </c>
      <c r="BU168" s="4" t="n">
        <f aca="false">SUM(BU167)</f>
        <v>0</v>
      </c>
      <c r="BW168" s="4" t="n">
        <f aca="false">SUM(BW167)</f>
        <v>0</v>
      </c>
      <c r="BX168" s="4" t="n">
        <f aca="false">SUM(BX167)</f>
        <v>0</v>
      </c>
      <c r="BZ168" s="4" t="n">
        <f aca="false">SUM(BZ167)</f>
        <v>0</v>
      </c>
      <c r="CA168" s="4" t="n">
        <f aca="false">SUM(CA167)</f>
        <v>0</v>
      </c>
      <c r="CC168" s="4" t="n">
        <f aca="false">SUM(CC167)</f>
        <v>0</v>
      </c>
      <c r="CD168" s="4" t="n">
        <f aca="false">SUM(CD167)</f>
        <v>0</v>
      </c>
      <c r="CF168" s="4" t="n">
        <f aca="false">SUM(CF167)</f>
        <v>0</v>
      </c>
      <c r="CG168" s="4" t="n">
        <f aca="false">SUM(CG167)</f>
        <v>0</v>
      </c>
      <c r="CI168" s="4" t="n">
        <f aca="false">SUM(CI167)</f>
        <v>0</v>
      </c>
      <c r="CJ168" s="4" t="n">
        <f aca="false">SUM(CJ167)</f>
        <v>0</v>
      </c>
      <c r="CL168" s="4" t="n">
        <f aca="false">SUM(CL167)</f>
        <v>0</v>
      </c>
      <c r="CM168" s="4" t="n">
        <f aca="false">SUM(CM167)</f>
        <v>0</v>
      </c>
      <c r="CO168" s="4" t="n">
        <f aca="false">SUM(CO167)</f>
        <v>0</v>
      </c>
      <c r="CP168" s="4" t="n">
        <f aca="false">SUM(CP167)</f>
        <v>0</v>
      </c>
      <c r="CR168" s="4" t="n">
        <f aca="false">SUM(CR167)</f>
        <v>0</v>
      </c>
      <c r="CS168" s="4" t="n">
        <f aca="false">SUM(CS167)</f>
        <v>0</v>
      </c>
      <c r="CU168" s="4" t="n">
        <f aca="false">SUM(CU167)</f>
        <v>0</v>
      </c>
      <c r="CV168" s="4" t="n">
        <f aca="false">SUM(CV167)</f>
        <v>0</v>
      </c>
      <c r="CX168" s="4" t="n">
        <f aca="false">SUM(CX167)</f>
        <v>0</v>
      </c>
      <c r="CY168" s="4" t="n">
        <f aca="false">SUM(CY167)</f>
        <v>0</v>
      </c>
      <c r="DA168" s="4" t="n">
        <f aca="false">SUM(DA167)</f>
        <v>0</v>
      </c>
      <c r="DB168" s="4" t="n">
        <f aca="false">SUM(DB167)</f>
        <v>0</v>
      </c>
      <c r="DD168" s="4" t="n">
        <f aca="false">SUM(DD167)</f>
        <v>0</v>
      </c>
      <c r="DE168" s="4" t="n">
        <f aca="false">SUM(DE167)</f>
        <v>0</v>
      </c>
      <c r="DG168" s="4" t="n">
        <f aca="false">SUM(DG167)</f>
        <v>0</v>
      </c>
      <c r="DH168" s="4" t="n">
        <f aca="false">SUM(DH167)</f>
        <v>0</v>
      </c>
      <c r="DJ168" s="4" t="n">
        <f aca="false">SUM(DJ167)</f>
        <v>0</v>
      </c>
      <c r="DK168" s="4" t="n">
        <f aca="false">SUM(DK167)</f>
        <v>0</v>
      </c>
      <c r="DM168" s="4" t="n">
        <f aca="false">SUM(DM167)</f>
        <v>0</v>
      </c>
      <c r="DN168" s="4" t="n">
        <f aca="false">SUM(DN167)</f>
        <v>0</v>
      </c>
      <c r="DP168" s="4" t="n">
        <f aca="false">SUM(DP167)</f>
        <v>0</v>
      </c>
      <c r="DQ168" s="4" t="n">
        <f aca="false">SUM(DQ167)</f>
        <v>0</v>
      </c>
      <c r="DS168" s="4" t="n">
        <f aca="false">SUM(DS167)</f>
        <v>0</v>
      </c>
    </row>
    <row r="169" customFormat="false" ht="12.75" hidden="false" customHeight="false" outlineLevel="0" collapsed="false">
      <c r="A169" s="4" t="s">
        <v>91</v>
      </c>
      <c r="G169" s="4"/>
      <c r="H169" s="4"/>
      <c r="L169" s="4" t="n">
        <f aca="false">SUM(0+L139+L141+L157+L166+L168)</f>
        <v>1087900</v>
      </c>
      <c r="R169" s="4" t="n">
        <f aca="false">SUM(0+R139+R141+R157+R166+R168)</f>
        <v>8263002.57</v>
      </c>
      <c r="S169" s="4" t="n">
        <f aca="false">SUM(0+S139+S141+S157+S166+S168)</f>
        <v>1067900</v>
      </c>
      <c r="U169" s="4" t="n">
        <f aca="false">SUM(0+U139+U141+U157+U166+U168)</f>
        <v>7268869.16</v>
      </c>
      <c r="V169" s="4" t="n">
        <f aca="false">SUM(0+V139+V141+V157+V166+V168)</f>
        <v>1067900</v>
      </c>
      <c r="X169" s="4" t="n">
        <f aca="false">SUM(0+X139+X141+X157+X166+X168)</f>
        <v>8109490.57</v>
      </c>
      <c r="Y169" s="4" t="n">
        <f aca="false">SUM(0+Y139+Y141+Y157+Y166+Y168)</f>
        <v>1059900</v>
      </c>
      <c r="AA169" s="4" t="n">
        <f aca="false">SUM(0+AA139+AA141+AA157+AA166+AA168)</f>
        <v>7891682.1</v>
      </c>
      <c r="AB169" s="4" t="n">
        <f aca="false">SUM(0+AB139+AB141+AB157+AB166+AB168)</f>
        <v>1059900</v>
      </c>
      <c r="AD169" s="4" t="n">
        <f aca="false">SUM(0+AD139+AD141+AD157+AD166+AD168)</f>
        <v>8154738.17</v>
      </c>
      <c r="AE169" s="4" t="n">
        <f aca="false">SUM(0+AE139+AE141+AE157+AE166+AE168)</f>
        <v>1058600</v>
      </c>
      <c r="AG169" s="4" t="n">
        <f aca="false">SUM(0+AG139+AG141+AG157+AG166+AG168)</f>
        <v>7882755</v>
      </c>
      <c r="AH169" s="4" t="n">
        <f aca="false">SUM(0+AH139+AH141+AH157+AH166+AH168)</f>
        <v>1058600</v>
      </c>
      <c r="AJ169" s="4" t="n">
        <f aca="false">SUM(0+AJ139+AJ141+AJ157+AJ166+AJ168)</f>
        <v>8145513.5</v>
      </c>
      <c r="AK169" s="4" t="n">
        <f aca="false">SUM(0+AK139+AK141+AK157+AK166+AK168)</f>
        <v>1058600</v>
      </c>
      <c r="AM169" s="4" t="n">
        <f aca="false">SUM(0+AM139+AM141+AM157+AM166+AM168)</f>
        <v>8145513.5</v>
      </c>
      <c r="AN169" s="4" t="n">
        <f aca="false">SUM(0+AN139+AN141+AN157+AN166+AN168)</f>
        <v>1058600</v>
      </c>
      <c r="AP169" s="4" t="n">
        <f aca="false">SUM(0+AP139+AP141+AP157+AP166+AP168)</f>
        <v>7882755</v>
      </c>
      <c r="AQ169" s="4" t="n">
        <f aca="false">SUM(0+AQ139+AQ141+AQ157+AQ166+AQ168)</f>
        <v>1058600</v>
      </c>
      <c r="AS169" s="4" t="n">
        <f aca="false">SUM(0+AS139+AS141+AS157+AS166+AS168)</f>
        <v>8145513.5</v>
      </c>
      <c r="AT169" s="4" t="n">
        <f aca="false">SUM(0+AT139+AT141+AT157+AT166+AT168)</f>
        <v>997600</v>
      </c>
      <c r="AV169" s="4" t="n">
        <f aca="false">SUM(0+AV139+AV141+AV157+AV166+AV168)</f>
        <v>7713025.5</v>
      </c>
      <c r="AW169" s="4" t="n">
        <f aca="false">SUM(0+AW139+AW141+AW157+AW166+AW168)</f>
        <v>997600</v>
      </c>
      <c r="AY169" s="4" t="n">
        <f aca="false">SUM(0+AY139+AY141+AY157+AY166+AY168)</f>
        <v>7970126.35</v>
      </c>
      <c r="AZ169" s="4" t="n">
        <f aca="false">SUM(0+AZ139+AZ141+AZ157+AZ166+AZ168)</f>
        <v>0</v>
      </c>
      <c r="BB169" s="4" t="n">
        <f aca="false">SUM(0+BB139+BB141+BB157+BB166+BB168)</f>
        <v>0</v>
      </c>
      <c r="BC169" s="4" t="n">
        <f aca="false">SUM(0+BC139+BC141+BC157+BC166+BC168)</f>
        <v>0</v>
      </c>
      <c r="BE169" s="4" t="n">
        <f aca="false">SUM(0+BE139+BE141+BE157+BE166+BE168)</f>
        <v>0</v>
      </c>
      <c r="BF169" s="4" t="n">
        <f aca="false">SUM(0+BF139+BF141+BF157+BF166+BF168)</f>
        <v>0</v>
      </c>
      <c r="BH169" s="4" t="n">
        <f aca="false">SUM(0+BH139+BH141+BH157+BH166+BH168)</f>
        <v>0</v>
      </c>
      <c r="BI169" s="4" t="n">
        <f aca="false">SUM(0+BI139+BI141+BI157+BI166+BI168)</f>
        <v>0</v>
      </c>
      <c r="BK169" s="4" t="n">
        <f aca="false">SUM(0+BK139+BK141+BK157+BK166+BK168)</f>
        <v>0</v>
      </c>
      <c r="BL169" s="4" t="n">
        <f aca="false">SUM(0+BL139+BL141+BL157+BL166+BL168)</f>
        <v>0</v>
      </c>
      <c r="BN169" s="4" t="n">
        <f aca="false">SUM(0+BN139+BN141+BN157+BN166+BN168)</f>
        <v>0</v>
      </c>
      <c r="BO169" s="4" t="n">
        <f aca="false">SUM(0+BO139+BO141+BO157+BO166+BO168)</f>
        <v>0</v>
      </c>
      <c r="BQ169" s="4" t="n">
        <f aca="false">SUM(0+BQ139+BQ141+BQ157+BQ166+BQ168)</f>
        <v>0</v>
      </c>
      <c r="BR169" s="4" t="n">
        <f aca="false">SUM(0+BR139+BR141+BR157+BR166+BR168)</f>
        <v>0</v>
      </c>
      <c r="BT169" s="4" t="n">
        <f aca="false">SUM(0+BT139+BT141+BT157+BT166+BT168)</f>
        <v>0</v>
      </c>
      <c r="BU169" s="4" t="n">
        <f aca="false">SUM(0+BU139+BU141+BU157+BU166+BU168)</f>
        <v>0</v>
      </c>
      <c r="BW169" s="4" t="n">
        <f aca="false">SUM(0+BW139+BW141+BW157+BW166+BW168)</f>
        <v>0</v>
      </c>
      <c r="BX169" s="4" t="n">
        <f aca="false">SUM(0+BX139+BX141+BX157+BX166+BX168)</f>
        <v>0</v>
      </c>
      <c r="BZ169" s="4" t="n">
        <f aca="false">SUM(0+BZ139+BZ141+BZ157+BZ166+BZ168)</f>
        <v>0</v>
      </c>
      <c r="CA169" s="4" t="n">
        <f aca="false">SUM(0+CA139+CA141+CA157+CA166+CA168)</f>
        <v>0</v>
      </c>
      <c r="CC169" s="4" t="n">
        <f aca="false">SUM(0+CC139+CC141+CC157+CC166+CC168)</f>
        <v>0</v>
      </c>
      <c r="CD169" s="4" t="n">
        <f aca="false">SUM(0+CD139+CD141+CD157+CD166+CD168)</f>
        <v>0</v>
      </c>
      <c r="CF169" s="4" t="n">
        <f aca="false">SUM(0+CF139+CF141+CF157+CF166+CF168)</f>
        <v>0</v>
      </c>
      <c r="CG169" s="4" t="n">
        <f aca="false">SUM(0+CG139+CG141+CG157+CG166+CG168)</f>
        <v>0</v>
      </c>
      <c r="CI169" s="4" t="n">
        <f aca="false">SUM(0+CI139+CI141+CI157+CI166+CI168)</f>
        <v>0</v>
      </c>
      <c r="CJ169" s="4" t="n">
        <f aca="false">SUM(0+CJ139+CJ141+CJ157+CJ166+CJ168)</f>
        <v>0</v>
      </c>
      <c r="CL169" s="4" t="n">
        <f aca="false">SUM(0+CL139+CL141+CL157+CL166+CL168)</f>
        <v>0</v>
      </c>
      <c r="CM169" s="4" t="n">
        <f aca="false">SUM(0+CM139+CM141+CM157+CM166+CM168)</f>
        <v>0</v>
      </c>
      <c r="CO169" s="4" t="n">
        <f aca="false">SUM(0+CO139+CO141+CO157+CO166+CO168)</f>
        <v>0</v>
      </c>
      <c r="CP169" s="4" t="n">
        <f aca="false">SUM(0+CP139+CP141+CP157+CP166+CP168)</f>
        <v>0</v>
      </c>
      <c r="CR169" s="4" t="n">
        <f aca="false">SUM(0+CR139+CR141+CR157+CR166+CR168)</f>
        <v>0</v>
      </c>
      <c r="CS169" s="4" t="n">
        <f aca="false">SUM(0+CS139+CS141+CS157+CS166+CS168)</f>
        <v>0</v>
      </c>
      <c r="CU169" s="4" t="n">
        <f aca="false">SUM(0+CU139+CU141+CU157+CU166+CU168)</f>
        <v>0</v>
      </c>
      <c r="CV169" s="4" t="n">
        <f aca="false">SUM(0+CV139+CV141+CV157+CV166+CV168)</f>
        <v>0</v>
      </c>
      <c r="CX169" s="4" t="n">
        <f aca="false">SUM(0+CX139+CX141+CX157+CX166+CX168)</f>
        <v>0</v>
      </c>
      <c r="CY169" s="4" t="n">
        <f aca="false">SUM(0+CY139+CY141+CY157+CY166+CY168)</f>
        <v>0</v>
      </c>
      <c r="DA169" s="4" t="n">
        <f aca="false">SUM(0+DA139+DA141+DA157+DA166+DA168)</f>
        <v>0</v>
      </c>
      <c r="DB169" s="4" t="n">
        <f aca="false">SUM(0+DB139+DB141+DB157+DB166+DB168)</f>
        <v>0</v>
      </c>
      <c r="DD169" s="4" t="n">
        <f aca="false">SUM(0+DD139+DD141+DD157+DD166+DD168)</f>
        <v>0</v>
      </c>
      <c r="DE169" s="4" t="n">
        <f aca="false">SUM(0+DE139+DE141+DE157+DE166+DE168)</f>
        <v>0</v>
      </c>
      <c r="DG169" s="4" t="n">
        <f aca="false">SUM(0+DG139+DG141+DG157+DG166+DG168)</f>
        <v>0</v>
      </c>
      <c r="DH169" s="4" t="n">
        <f aca="false">SUM(0+DH139+DH141+DH157+DH166+DH168)</f>
        <v>0</v>
      </c>
      <c r="DJ169" s="4" t="n">
        <f aca="false">SUM(0+DJ139+DJ141+DJ157+DJ166+DJ168)</f>
        <v>0</v>
      </c>
      <c r="DK169" s="4" t="n">
        <f aca="false">SUM(0+DK139+DK141+DK157+DK166+DK168)</f>
        <v>0</v>
      </c>
      <c r="DM169" s="4" t="n">
        <f aca="false">SUM(0+DM139+DM141+DM157+DM166+DM168)</f>
        <v>0</v>
      </c>
      <c r="DN169" s="4" t="n">
        <f aca="false">SUM(0+DN139+DN141+DN157+DN166+DN168)</f>
        <v>0</v>
      </c>
      <c r="DP169" s="4" t="n">
        <f aca="false">SUM(0+DP139+DP141+DP157+DP166+DP168)</f>
        <v>0</v>
      </c>
      <c r="DQ169" s="4" t="n">
        <f aca="false">SUM(0+DQ139+DQ141+DQ157+DQ166+DQ168)</f>
        <v>0</v>
      </c>
      <c r="DS169" s="4" t="n">
        <f aca="false">SUM(0+DS139+DS141+DS157+DS166+DS168)</f>
        <v>0</v>
      </c>
    </row>
  </sheetData>
  <mergeCells count="37">
    <mergeCell ref="B4:C4"/>
    <mergeCell ref="L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BL4:BN4"/>
    <mergeCell ref="BO4:BQ4"/>
    <mergeCell ref="BR4:BT4"/>
    <mergeCell ref="BU4:BW4"/>
    <mergeCell ref="BX4:BZ4"/>
    <mergeCell ref="CA4:CC4"/>
    <mergeCell ref="CD4:CF4"/>
    <mergeCell ref="CG4:CI4"/>
    <mergeCell ref="CJ4:CL4"/>
    <mergeCell ref="CM4:CO4"/>
    <mergeCell ref="CP4:CR4"/>
    <mergeCell ref="CS4:CU4"/>
    <mergeCell ref="CV4:CX4"/>
    <mergeCell ref="CY4:DA4"/>
    <mergeCell ref="DB4:DD4"/>
    <mergeCell ref="DE4:DG4"/>
    <mergeCell ref="DH4:DJ4"/>
    <mergeCell ref="DK4:DM4"/>
    <mergeCell ref="DN4:DP4"/>
    <mergeCell ref="DQ4:DS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8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9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0" topLeftCell="O11" activePane="bottomRight" state="frozen"/>
      <selection pane="topLeft" activeCell="A1" activeCellId="0" sqref="A1"/>
      <selection pane="topRight" activeCell="O1" activeCellId="0" sqref="O1"/>
      <selection pane="bottomLeft" activeCell="A11" activeCellId="0" sqref="A11"/>
      <selection pane="bottomRight" activeCell="Z12" activeCellId="0" sqref="Z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15.7"/>
    <col collapsed="false" customWidth="true" hidden="false" outlineLevel="0" max="2" min="2" style="0" width="24.28"/>
    <col collapsed="false" customWidth="true" hidden="false" outlineLevel="0" max="3" min="3" style="30" width="12.99"/>
    <col collapsed="false" customWidth="true" hidden="false" outlineLevel="0" max="4" min="4" style="30" width="12.14"/>
    <col collapsed="false" customWidth="true" hidden="false" outlineLevel="0" max="5" min="5" style="7" width="10.71"/>
    <col collapsed="false" customWidth="true" hidden="false" outlineLevel="0" max="6" min="6" style="43" width="12.56"/>
    <col collapsed="false" customWidth="true" hidden="false" outlineLevel="0" max="7" min="7" style="43" width="10.85"/>
    <col collapsed="false" customWidth="true" hidden="false" outlineLevel="0" max="8" min="8" style="43" width="11.7"/>
    <col collapsed="false" customWidth="true" hidden="false" outlineLevel="0" max="9" min="9" style="43" width="13.99"/>
    <col collapsed="false" customWidth="true" hidden="false" outlineLevel="0" max="10" min="10" style="43" width="10.99"/>
    <col collapsed="false" customWidth="true" hidden="false" outlineLevel="0" max="25" min="11" style="0" width="11.7"/>
    <col collapsed="false" customWidth="true" hidden="false" outlineLevel="0" max="28" min="26" style="0" width="14.41"/>
    <col collapsed="false" customWidth="true" hidden="false" outlineLevel="0" max="31" min="29" style="0" width="14.56"/>
    <col collapsed="false" customWidth="true" hidden="false" outlineLevel="0" max="34" min="32" style="0" width="13.99"/>
    <col collapsed="false" customWidth="true" hidden="false" outlineLevel="0" max="37" min="35" style="0" width="13.85"/>
    <col collapsed="false" customWidth="true" hidden="false" outlineLevel="0" max="40" min="38" style="0" width="13.28"/>
    <col collapsed="false" customWidth="true" hidden="false" outlineLevel="0" max="41" min="41" style="0" width="14.7"/>
    <col collapsed="false" customWidth="true" hidden="false" outlineLevel="0" max="43" min="42" style="0" width="12.99"/>
    <col collapsed="false" customWidth="true" hidden="false" outlineLevel="0" max="44" min="44" style="0" width="13.41"/>
    <col collapsed="false" customWidth="true" hidden="false" outlineLevel="0" max="45" min="45" style="0" width="3.99"/>
    <col collapsed="false" customWidth="true" hidden="false" outlineLevel="0" max="46" min="46" style="0" width="13.7"/>
    <col collapsed="false" customWidth="true" hidden="false" outlineLevel="0" max="47" min="47" style="0" width="15.41"/>
  </cols>
  <sheetData>
    <row r="1" customFormat="false" ht="12.75" hidden="false" customHeight="false" outlineLevel="0" collapsed="false">
      <c r="A1" s="44" t="s">
        <v>0</v>
      </c>
    </row>
    <row r="2" customFormat="false" ht="12.75" hidden="false" customHeight="false" outlineLevel="0" collapsed="false">
      <c r="A2" s="44" t="s">
        <v>92</v>
      </c>
      <c r="E2" s="45" t="n">
        <f aca="true">NOW()</f>
        <v>45926.8875170945</v>
      </c>
      <c r="F2" s="45"/>
    </row>
    <row r="3" customFormat="false" ht="12.75" hidden="false" customHeight="false" outlineLevel="0" collapsed="false">
      <c r="A3" s="44" t="s">
        <v>93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44" t="s">
        <v>94</v>
      </c>
      <c r="C5" s="46" t="s">
        <v>95</v>
      </c>
      <c r="E5" s="7" t="s">
        <v>96</v>
      </c>
    </row>
    <row r="7" customFormat="false" ht="12.75" hidden="false" customHeight="false" outlineLevel="0" collapsed="false">
      <c r="A7" s="42" t="s">
        <v>97</v>
      </c>
      <c r="K7" s="0" t="n">
        <v>31</v>
      </c>
      <c r="N7" s="0" t="n">
        <v>28</v>
      </c>
      <c r="Q7" s="0" t="n">
        <v>31</v>
      </c>
      <c r="T7" s="0" t="n">
        <v>30</v>
      </c>
      <c r="W7" s="0" t="n">
        <v>31</v>
      </c>
      <c r="Z7" s="0" t="n">
        <v>30</v>
      </c>
      <c r="AC7" s="0" t="n">
        <v>31</v>
      </c>
      <c r="AF7" s="0" t="n">
        <v>31</v>
      </c>
      <c r="AI7" s="0" t="n">
        <v>30</v>
      </c>
      <c r="AL7" s="0" t="n">
        <v>31</v>
      </c>
      <c r="AO7" s="0" t="n">
        <v>30</v>
      </c>
      <c r="AR7" s="0" t="n">
        <v>31</v>
      </c>
    </row>
    <row r="8" customFormat="false" ht="12.75" hidden="false" customHeight="false" outlineLevel="0" collapsed="false">
      <c r="I8" s="14" t="s">
        <v>98</v>
      </c>
      <c r="J8" s="14"/>
      <c r="K8" s="14"/>
      <c r="L8" s="14" t="s">
        <v>99</v>
      </c>
      <c r="M8" s="14"/>
      <c r="N8" s="14"/>
      <c r="O8" s="14" t="s">
        <v>100</v>
      </c>
      <c r="P8" s="14"/>
      <c r="Q8" s="14"/>
      <c r="R8" s="14" t="s">
        <v>101</v>
      </c>
      <c r="S8" s="14"/>
      <c r="T8" s="14"/>
      <c r="U8" s="14" t="s">
        <v>102</v>
      </c>
      <c r="V8" s="14"/>
      <c r="W8" s="14"/>
      <c r="X8" s="14" t="s">
        <v>103</v>
      </c>
      <c r="Y8" s="14"/>
      <c r="Z8" s="14"/>
      <c r="AA8" s="14" t="s">
        <v>104</v>
      </c>
      <c r="AB8" s="14"/>
      <c r="AC8" s="14"/>
      <c r="AD8" s="14" t="s">
        <v>105</v>
      </c>
      <c r="AE8" s="14"/>
      <c r="AF8" s="14"/>
      <c r="AG8" s="14" t="s">
        <v>106</v>
      </c>
      <c r="AH8" s="14"/>
      <c r="AI8" s="14"/>
      <c r="AJ8" s="14" t="s">
        <v>107</v>
      </c>
      <c r="AK8" s="14"/>
      <c r="AL8" s="14"/>
      <c r="AM8" s="14" t="s">
        <v>108</v>
      </c>
      <c r="AN8" s="14"/>
      <c r="AO8" s="14"/>
      <c r="AP8" s="14" t="s">
        <v>109</v>
      </c>
      <c r="AQ8" s="14"/>
      <c r="AR8" s="14"/>
    </row>
    <row r="9" customFormat="false" ht="12.75" hidden="false" customHeight="false" outlineLevel="0" collapsed="false">
      <c r="A9" s="47" t="s">
        <v>110</v>
      </c>
      <c r="C9" s="48" t="s">
        <v>111</v>
      </c>
      <c r="D9" s="48" t="s">
        <v>112</v>
      </c>
      <c r="E9" s="49"/>
      <c r="F9" s="50" t="s">
        <v>113</v>
      </c>
      <c r="G9" s="50" t="s">
        <v>114</v>
      </c>
      <c r="H9" s="51" t="s">
        <v>115</v>
      </c>
      <c r="I9" s="52" t="s">
        <v>36</v>
      </c>
      <c r="J9" s="53" t="s">
        <v>36</v>
      </c>
      <c r="K9" s="53" t="s">
        <v>36</v>
      </c>
      <c r="L9" s="52"/>
      <c r="M9" s="53"/>
      <c r="N9" s="53" t="s">
        <v>36</v>
      </c>
      <c r="O9" s="52"/>
      <c r="P9" s="53"/>
      <c r="Q9" s="53" t="s">
        <v>36</v>
      </c>
      <c r="R9" s="52"/>
      <c r="S9" s="53"/>
      <c r="T9" s="53" t="s">
        <v>36</v>
      </c>
      <c r="U9" s="52"/>
      <c r="V9" s="53"/>
      <c r="W9" s="53" t="s">
        <v>36</v>
      </c>
      <c r="X9" s="52"/>
      <c r="Y9" s="53"/>
      <c r="Z9" s="53" t="s">
        <v>36</v>
      </c>
      <c r="AA9" s="52"/>
      <c r="AB9" s="53"/>
      <c r="AC9" s="53" t="s">
        <v>36</v>
      </c>
      <c r="AD9" s="52"/>
      <c r="AE9" s="53"/>
      <c r="AF9" s="53" t="s">
        <v>36</v>
      </c>
      <c r="AG9" s="52"/>
      <c r="AH9" s="53"/>
      <c r="AI9" s="53" t="s">
        <v>36</v>
      </c>
      <c r="AJ9" s="52"/>
      <c r="AK9" s="53"/>
      <c r="AL9" s="53" t="s">
        <v>36</v>
      </c>
      <c r="AM9" s="52"/>
      <c r="AN9" s="53"/>
      <c r="AO9" s="53" t="s">
        <v>36</v>
      </c>
      <c r="AP9" s="52"/>
      <c r="AQ9" s="53"/>
      <c r="AR9" s="53" t="s">
        <v>36</v>
      </c>
      <c r="AT9" s="11" t="s">
        <v>116</v>
      </c>
      <c r="AU9" s="11" t="s">
        <v>117</v>
      </c>
    </row>
    <row r="10" customFormat="false" ht="13.5" hidden="false" customHeight="false" outlineLevel="0" collapsed="false">
      <c r="A10" s="54" t="s">
        <v>118</v>
      </c>
      <c r="B10" s="55" t="s">
        <v>119</v>
      </c>
      <c r="C10" s="55" t="s">
        <v>120</v>
      </c>
      <c r="D10" s="55" t="s">
        <v>121</v>
      </c>
      <c r="E10" s="56" t="s">
        <v>122</v>
      </c>
      <c r="F10" s="57" t="s">
        <v>123</v>
      </c>
      <c r="G10" s="57" t="s">
        <v>123</v>
      </c>
      <c r="H10" s="57" t="s">
        <v>123</v>
      </c>
      <c r="I10" s="58" t="s">
        <v>124</v>
      </c>
      <c r="J10" s="57" t="s">
        <v>31</v>
      </c>
      <c r="K10" s="59" t="s">
        <v>125</v>
      </c>
      <c r="L10" s="60"/>
      <c r="M10" s="59"/>
      <c r="N10" s="59" t="s">
        <v>125</v>
      </c>
      <c r="O10" s="60"/>
      <c r="P10" s="59"/>
      <c r="Q10" s="59" t="s">
        <v>125</v>
      </c>
      <c r="R10" s="60"/>
      <c r="S10" s="59"/>
      <c r="T10" s="59" t="s">
        <v>125</v>
      </c>
      <c r="U10" s="60"/>
      <c r="V10" s="59"/>
      <c r="W10" s="59" t="s">
        <v>125</v>
      </c>
      <c r="X10" s="60"/>
      <c r="Y10" s="59"/>
      <c r="Z10" s="59" t="s">
        <v>125</v>
      </c>
      <c r="AA10" s="60"/>
      <c r="AB10" s="59"/>
      <c r="AC10" s="59" t="s">
        <v>125</v>
      </c>
      <c r="AD10" s="60"/>
      <c r="AE10" s="59"/>
      <c r="AF10" s="59" t="s">
        <v>125</v>
      </c>
      <c r="AG10" s="60"/>
      <c r="AH10" s="59"/>
      <c r="AI10" s="59" t="s">
        <v>125</v>
      </c>
      <c r="AJ10" s="60"/>
      <c r="AK10" s="59"/>
      <c r="AL10" s="59" t="s">
        <v>125</v>
      </c>
      <c r="AM10" s="60"/>
      <c r="AN10" s="59"/>
      <c r="AO10" s="59" t="s">
        <v>125</v>
      </c>
      <c r="AP10" s="60"/>
      <c r="AQ10" s="59"/>
      <c r="AR10" s="59" t="s">
        <v>125</v>
      </c>
      <c r="AT10" s="61" t="s">
        <v>126</v>
      </c>
      <c r="AU10" s="61" t="s">
        <v>127</v>
      </c>
    </row>
    <row r="11" customFormat="false" ht="12.75" hidden="false" customHeight="false" outlineLevel="0" collapsed="false">
      <c r="A11" s="62" t="s">
        <v>128</v>
      </c>
      <c r="I11" s="10"/>
      <c r="K11" s="63"/>
      <c r="L11" s="10"/>
      <c r="M11" s="43"/>
      <c r="N11" s="63"/>
      <c r="O11" s="10"/>
      <c r="P11" s="43"/>
      <c r="Q11" s="63"/>
      <c r="R11" s="10"/>
      <c r="S11" s="43"/>
      <c r="T11" s="63"/>
      <c r="U11" s="10"/>
      <c r="V11" s="43"/>
      <c r="W11" s="63"/>
      <c r="X11" s="10"/>
      <c r="Y11" s="43"/>
      <c r="Z11" s="63"/>
      <c r="AA11" s="10"/>
      <c r="AB11" s="43"/>
      <c r="AC11" s="63"/>
      <c r="AD11" s="10"/>
      <c r="AE11" s="43"/>
      <c r="AF11" s="63"/>
      <c r="AG11" s="10"/>
      <c r="AH11" s="43"/>
      <c r="AI11" s="63"/>
      <c r="AJ11" s="10"/>
      <c r="AK11" s="43"/>
      <c r="AL11" s="63"/>
      <c r="AM11" s="10"/>
      <c r="AN11" s="43"/>
      <c r="AO11" s="63"/>
      <c r="AP11" s="10"/>
      <c r="AQ11" s="43"/>
      <c r="AR11" s="63"/>
      <c r="AS11" s="63"/>
    </row>
    <row r="12" customFormat="false" ht="12.75" hidden="false" customHeight="false" outlineLevel="0" collapsed="false">
      <c r="A12" s="42" t="n">
        <v>24198</v>
      </c>
      <c r="B12" s="0" t="s">
        <v>129</v>
      </c>
      <c r="C12" s="64" t="n">
        <v>37408</v>
      </c>
      <c r="D12" s="64" t="n">
        <v>37621</v>
      </c>
      <c r="E12" s="7" t="n">
        <v>35714</v>
      </c>
      <c r="F12" s="43" t="n">
        <v>0.05</v>
      </c>
      <c r="G12" s="43" t="s">
        <v>130</v>
      </c>
      <c r="H12" s="43" t="s">
        <v>130</v>
      </c>
      <c r="I12" s="10" t="n">
        <v>0</v>
      </c>
      <c r="J12" s="43" t="n">
        <f aca="false">IF(I12&gt;0,K12/I12/K$7,0)</f>
        <v>0</v>
      </c>
      <c r="K12" s="63" t="n">
        <v>0</v>
      </c>
      <c r="L12" s="10" t="n">
        <v>0</v>
      </c>
      <c r="M12" s="43" t="n">
        <f aca="false">IF(L12&gt;0,N12/L12/N$7,0)</f>
        <v>0</v>
      </c>
      <c r="N12" s="63" t="n">
        <v>0</v>
      </c>
      <c r="O12" s="10" t="n">
        <v>0</v>
      </c>
      <c r="P12" s="43" t="n">
        <f aca="false">IF(O12&gt;0,Q12/O12/Q$7,0)</f>
        <v>0</v>
      </c>
      <c r="Q12" s="63" t="n">
        <v>0</v>
      </c>
      <c r="R12" s="10" t="n">
        <v>0</v>
      </c>
      <c r="S12" s="43" t="n">
        <f aca="false">IF(R12&gt;0,T12/R12/T$7,0)</f>
        <v>0</v>
      </c>
      <c r="T12" s="63" t="n">
        <v>0</v>
      </c>
      <c r="U12" s="10" t="n">
        <v>0</v>
      </c>
      <c r="V12" s="43" t="n">
        <f aca="false">IF(U12&gt;0,W12/U12/W$7,0)</f>
        <v>0</v>
      </c>
      <c r="W12" s="63" t="n">
        <v>0</v>
      </c>
      <c r="X12" s="10" t="n">
        <v>35714</v>
      </c>
      <c r="Y12" s="43" t="n">
        <f aca="false">IF(X12&gt;0,Z12/X12/Z$7,0)</f>
        <v>0.05</v>
      </c>
      <c r="Z12" s="63" t="n">
        <f aca="false">ROUND($E12*$F12*Z$7,0)</f>
        <v>53571</v>
      </c>
      <c r="AA12" s="10" t="n">
        <v>35714</v>
      </c>
      <c r="AB12" s="43" t="n">
        <f aca="false">IF(AA12&gt;0,AC12/AA12/AC$7,0)</f>
        <v>0.0500002709699097</v>
      </c>
      <c r="AC12" s="63" t="n">
        <f aca="false">ROUND($E12*$F12*AC$7,0)</f>
        <v>55357</v>
      </c>
      <c r="AD12" s="10" t="n">
        <v>35714</v>
      </c>
      <c r="AE12" s="43" t="n">
        <f aca="false">IF(AD12&gt;0,AF12/AD12/AF$7,0)</f>
        <v>0.0500002709699097</v>
      </c>
      <c r="AF12" s="63" t="n">
        <f aca="false">ROUND($E12*$F12*AF$7,0)</f>
        <v>55357</v>
      </c>
      <c r="AG12" s="10" t="n">
        <v>35714</v>
      </c>
      <c r="AH12" s="43" t="n">
        <f aca="false">IF(AG12&gt;0,AI12/AG12/AI$7,0)</f>
        <v>0.05</v>
      </c>
      <c r="AI12" s="63" t="n">
        <f aca="false">ROUND($E12*$F12*AI$7,0)</f>
        <v>53571</v>
      </c>
      <c r="AJ12" s="10" t="n">
        <v>0</v>
      </c>
      <c r="AK12" s="43" t="n">
        <f aca="false">IF(AJ12&gt;0,AL12/AJ12/AL$7,0)</f>
        <v>0</v>
      </c>
      <c r="AL12" s="63" t="n">
        <v>0</v>
      </c>
      <c r="AM12" s="10" t="n">
        <v>0</v>
      </c>
      <c r="AN12" s="43" t="n">
        <f aca="false">IF(AM12&gt;0,AO12/AM12/AO$7,0)</f>
        <v>0</v>
      </c>
      <c r="AO12" s="63" t="n">
        <v>0</v>
      </c>
      <c r="AP12" s="10" t="n">
        <v>0</v>
      </c>
      <c r="AQ12" s="43" t="n">
        <f aca="false">IF(AP12&gt;0,AR12/AP12/AR$7,0)</f>
        <v>0</v>
      </c>
      <c r="AR12" s="63" t="n">
        <v>0</v>
      </c>
      <c r="AS12" s="63"/>
      <c r="AU12" s="65" t="n">
        <f aca="false">AR12+AO12+AL12+AI12+AF12+AC12+Z12+W12+T12+Q12+N12+K12</f>
        <v>217856</v>
      </c>
    </row>
    <row r="13" customFormat="false" ht="12.75" hidden="false" customHeight="false" outlineLevel="0" collapsed="false">
      <c r="A13" s="66" t="s">
        <v>131</v>
      </c>
      <c r="B13" s="67" t="s">
        <v>132</v>
      </c>
      <c r="C13" s="68" t="n">
        <v>34851</v>
      </c>
      <c r="D13" s="68" t="n">
        <v>37407</v>
      </c>
      <c r="E13" s="69" t="n">
        <v>-35714</v>
      </c>
      <c r="F13" s="43" t="n">
        <v>0.104</v>
      </c>
      <c r="G13" s="43" t="s">
        <v>130</v>
      </c>
      <c r="H13" s="43" t="s">
        <v>130</v>
      </c>
      <c r="I13" s="10" t="n">
        <v>0</v>
      </c>
      <c r="J13" s="43" t="n">
        <v>0</v>
      </c>
      <c r="K13" s="63" t="n">
        <f aca="false">I13*J13*K$7</f>
        <v>0</v>
      </c>
      <c r="L13" s="10" t="n">
        <v>0</v>
      </c>
      <c r="M13" s="43" t="n">
        <v>0</v>
      </c>
      <c r="N13" s="63" t="n">
        <f aca="false">L13*M13*N$7</f>
        <v>0</v>
      </c>
      <c r="O13" s="10" t="n">
        <v>0</v>
      </c>
      <c r="P13" s="43" t="n">
        <v>0</v>
      </c>
      <c r="Q13" s="63" t="n">
        <f aca="false">O13*P13*Q$7</f>
        <v>0</v>
      </c>
      <c r="R13" s="10" t="n">
        <v>0</v>
      </c>
      <c r="S13" s="43" t="n">
        <v>0</v>
      </c>
      <c r="T13" s="63" t="n">
        <f aca="false">R13*S13*T$7</f>
        <v>0</v>
      </c>
      <c r="U13" s="10" t="n">
        <v>0</v>
      </c>
      <c r="V13" s="43" t="n">
        <v>0</v>
      </c>
      <c r="W13" s="63" t="n">
        <f aca="false">U13*V13*W$7</f>
        <v>0</v>
      </c>
      <c r="X13" s="10" t="n">
        <f aca="false">$E13</f>
        <v>-35714</v>
      </c>
      <c r="Y13" s="43" t="n">
        <f aca="false">IF(X13&gt;0,Z13/X13/Z$7,0)</f>
        <v>0</v>
      </c>
      <c r="Z13" s="63" t="n">
        <f aca="false">ROUND($E13*$F13*Z$7,0)</f>
        <v>-111428</v>
      </c>
      <c r="AA13" s="10" t="n">
        <f aca="false">$E13</f>
        <v>-35714</v>
      </c>
      <c r="AB13" s="43" t="n">
        <f aca="false">IF(AA13&gt;0,AC13/AA13/AC$7,0)</f>
        <v>0</v>
      </c>
      <c r="AC13" s="63" t="n">
        <f aca="false">ROUND($E13*$F13*AC$7,0)</f>
        <v>-115142</v>
      </c>
      <c r="AD13" s="10" t="n">
        <f aca="false">$E13</f>
        <v>-35714</v>
      </c>
      <c r="AE13" s="43" t="n">
        <f aca="false">IF(AD13&gt;0,AF13/AD13/AF$7,0)</f>
        <v>0</v>
      </c>
      <c r="AF13" s="63" t="n">
        <f aca="false">ROUND($E13*$F13*AF$7,0)</f>
        <v>-115142</v>
      </c>
      <c r="AG13" s="10" t="n">
        <f aca="false">$E13</f>
        <v>-35714</v>
      </c>
      <c r="AH13" s="43" t="n">
        <f aca="false">IF(AG13&gt;0,AI13/AG13/AI$7,0)</f>
        <v>0</v>
      </c>
      <c r="AI13" s="63" t="n">
        <f aca="false">ROUND($E13*$F13*AI$7,0)</f>
        <v>-111428</v>
      </c>
      <c r="AJ13" s="10" t="n">
        <f aca="false">$E13</f>
        <v>-35714</v>
      </c>
      <c r="AK13" s="43" t="n">
        <f aca="false">IF(AJ13&gt;0,AL13/AJ13/AL$7,0)</f>
        <v>0</v>
      </c>
      <c r="AL13" s="63" t="n">
        <f aca="false">ROUND($E13*$F13*AL$7,0)</f>
        <v>-115142</v>
      </c>
      <c r="AM13" s="10" t="n">
        <f aca="false">$E13</f>
        <v>-35714</v>
      </c>
      <c r="AN13" s="43" t="n">
        <f aca="false">IF(AM13&gt;0,AO13/AM13/AO$7,0)</f>
        <v>0</v>
      </c>
      <c r="AO13" s="63" t="n">
        <f aca="false">ROUND($E13*$F13*AO$7,0)</f>
        <v>-111428</v>
      </c>
      <c r="AP13" s="10" t="n">
        <v>0</v>
      </c>
      <c r="AQ13" s="43" t="n">
        <v>0.0407</v>
      </c>
      <c r="AR13" s="63" t="n">
        <f aca="false">AP13*AQ13*AR$7</f>
        <v>0</v>
      </c>
      <c r="AS13" s="63"/>
      <c r="AU13" s="65" t="n">
        <f aca="false">AR13+AO13+AL13+AI13+AF13+AC13+Z13+W13+T13+Q13+N13+K13</f>
        <v>-679710</v>
      </c>
    </row>
    <row r="14" customFormat="false" ht="12.75" hidden="false" customHeight="false" outlineLevel="0" collapsed="false">
      <c r="A14" s="42" t="n">
        <v>27377</v>
      </c>
      <c r="B14" s="0" t="s">
        <v>133</v>
      </c>
      <c r="C14" s="64" t="n">
        <v>37316</v>
      </c>
      <c r="D14" s="64" t="n">
        <v>37621</v>
      </c>
      <c r="E14" s="7" t="n">
        <v>10000</v>
      </c>
      <c r="F14" s="43" t="n">
        <v>0.05</v>
      </c>
      <c r="G14" s="43" t="s">
        <v>130</v>
      </c>
      <c r="H14" s="43" t="s">
        <v>130</v>
      </c>
      <c r="I14" s="10"/>
      <c r="K14" s="63"/>
      <c r="L14" s="10"/>
      <c r="M14" s="43"/>
      <c r="N14" s="63"/>
      <c r="O14" s="10" t="n">
        <f aca="false">$E$14</f>
        <v>10000</v>
      </c>
      <c r="P14" s="43" t="n">
        <f aca="false">$F$14</f>
        <v>0.05</v>
      </c>
      <c r="Q14" s="63" t="n">
        <f aca="false">O14*P14*Q7</f>
        <v>15500</v>
      </c>
      <c r="R14" s="10" t="n">
        <f aca="false">$E$14</f>
        <v>10000</v>
      </c>
      <c r="S14" s="43" t="n">
        <f aca="false">$F$14</f>
        <v>0.05</v>
      </c>
      <c r="T14" s="63" t="n">
        <f aca="false">R14*S14*T7</f>
        <v>15000</v>
      </c>
      <c r="U14" s="10" t="n">
        <f aca="false">$E$14</f>
        <v>10000</v>
      </c>
      <c r="V14" s="43" t="n">
        <f aca="false">$F$14</f>
        <v>0.05</v>
      </c>
      <c r="W14" s="63" t="n">
        <f aca="false">U14*V14*W7</f>
        <v>15500</v>
      </c>
      <c r="X14" s="10" t="n">
        <f aca="false">$E$14</f>
        <v>10000</v>
      </c>
      <c r="Y14" s="43" t="n">
        <f aca="false">$F$14</f>
        <v>0.05</v>
      </c>
      <c r="Z14" s="63" t="n">
        <f aca="false">X14*Y14*Z7</f>
        <v>15000</v>
      </c>
      <c r="AA14" s="10" t="n">
        <f aca="false">$E$14</f>
        <v>10000</v>
      </c>
      <c r="AB14" s="43" t="n">
        <f aca="false">$F$14</f>
        <v>0.05</v>
      </c>
      <c r="AC14" s="63" t="n">
        <f aca="false">AA14*AB14*AC7</f>
        <v>15500</v>
      </c>
      <c r="AD14" s="10" t="n">
        <f aca="false">$E$14</f>
        <v>10000</v>
      </c>
      <c r="AE14" s="43" t="n">
        <f aca="false">$F$14</f>
        <v>0.05</v>
      </c>
      <c r="AF14" s="63" t="n">
        <f aca="false">AD14*AE14*AF7</f>
        <v>15500</v>
      </c>
      <c r="AG14" s="10" t="n">
        <f aca="false">$E$14</f>
        <v>10000</v>
      </c>
      <c r="AH14" s="43" t="n">
        <f aca="false">$F$14</f>
        <v>0.05</v>
      </c>
      <c r="AI14" s="63" t="n">
        <f aca="false">AG14*AH14*AI7</f>
        <v>15000</v>
      </c>
      <c r="AJ14" s="10" t="n">
        <f aca="false">$E$14</f>
        <v>10000</v>
      </c>
      <c r="AK14" s="43" t="n">
        <f aca="false">$F$14</f>
        <v>0.05</v>
      </c>
      <c r="AL14" s="63" t="n">
        <f aca="false">AJ14*AK14*AL7</f>
        <v>15500</v>
      </c>
      <c r="AM14" s="10" t="n">
        <f aca="false">$E$14</f>
        <v>10000</v>
      </c>
      <c r="AN14" s="43" t="n">
        <f aca="false">$F$14</f>
        <v>0.05</v>
      </c>
      <c r="AO14" s="63" t="n">
        <f aca="false">AM14*AN14*AO7</f>
        <v>15000</v>
      </c>
      <c r="AP14" s="10" t="n">
        <f aca="false">$E$14</f>
        <v>10000</v>
      </c>
      <c r="AQ14" s="43" t="n">
        <f aca="false">$F$14</f>
        <v>0.05</v>
      </c>
      <c r="AR14" s="63" t="n">
        <f aca="false">AP14*AQ14*AR7</f>
        <v>15500</v>
      </c>
      <c r="AS14" s="63"/>
      <c r="AU14" s="65" t="n">
        <f aca="false">AR14+AO14+AL14+AI14+AF14+AC14+Z14+W14+T14+Q14+N14+K14</f>
        <v>153000</v>
      </c>
    </row>
    <row r="15" customFormat="false" ht="12.75" hidden="false" customHeight="false" outlineLevel="0" collapsed="false">
      <c r="A15" s="42" t="n">
        <v>27600</v>
      </c>
      <c r="B15" s="0" t="s">
        <v>134</v>
      </c>
      <c r="C15" s="64" t="n">
        <v>37408</v>
      </c>
      <c r="D15" s="64" t="n">
        <v>37621</v>
      </c>
      <c r="E15" s="7" t="n">
        <v>0</v>
      </c>
      <c r="F15" s="43" t="n">
        <v>0.09</v>
      </c>
      <c r="G15" s="43" t="s">
        <v>130</v>
      </c>
      <c r="H15" s="43" t="s">
        <v>130</v>
      </c>
      <c r="I15" s="10"/>
      <c r="K15" s="63"/>
      <c r="L15" s="10"/>
      <c r="M15" s="43"/>
      <c r="N15" s="63"/>
      <c r="O15" s="10"/>
      <c r="P15" s="43"/>
      <c r="Q15" s="63"/>
      <c r="R15" s="10"/>
      <c r="S15" s="43"/>
      <c r="T15" s="63"/>
      <c r="U15" s="10"/>
      <c r="V15" s="43"/>
      <c r="W15" s="63"/>
      <c r="X15" s="10" t="n">
        <f aca="false">$E$15</f>
        <v>0</v>
      </c>
      <c r="Y15" s="43" t="n">
        <f aca="false">$F$15</f>
        <v>0.09</v>
      </c>
      <c r="Z15" s="63" t="n">
        <f aca="false">X15*Y15*Z7</f>
        <v>0</v>
      </c>
      <c r="AA15" s="10" t="n">
        <f aca="false">$E$15</f>
        <v>0</v>
      </c>
      <c r="AB15" s="43" t="n">
        <f aca="false">$F$15</f>
        <v>0.09</v>
      </c>
      <c r="AC15" s="63" t="n">
        <f aca="false">AA15*AB15*AC7</f>
        <v>0</v>
      </c>
      <c r="AD15" s="10" t="n">
        <f aca="false">$E$15</f>
        <v>0</v>
      </c>
      <c r="AE15" s="43" t="n">
        <f aca="false">$F$15</f>
        <v>0.09</v>
      </c>
      <c r="AF15" s="63" t="n">
        <f aca="false">AD15*AE15*AF7</f>
        <v>0</v>
      </c>
      <c r="AG15" s="10" t="n">
        <f aca="false">$E$15</f>
        <v>0</v>
      </c>
      <c r="AH15" s="43" t="n">
        <f aca="false">$F$15</f>
        <v>0.09</v>
      </c>
      <c r="AI15" s="63" t="n">
        <f aca="false">AG15*AH15*AI7</f>
        <v>0</v>
      </c>
      <c r="AJ15" s="10" t="n">
        <f aca="false">$E$15</f>
        <v>0</v>
      </c>
      <c r="AK15" s="43" t="n">
        <f aca="false">$F$15</f>
        <v>0.09</v>
      </c>
      <c r="AL15" s="63" t="n">
        <f aca="false">AJ15*AK15*AL7</f>
        <v>0</v>
      </c>
      <c r="AM15" s="10" t="n">
        <f aca="false">$E$15</f>
        <v>0</v>
      </c>
      <c r="AN15" s="43" t="n">
        <f aca="false">$F$15</f>
        <v>0.09</v>
      </c>
      <c r="AO15" s="63" t="n">
        <f aca="false">AM15*AN15*AO7</f>
        <v>0</v>
      </c>
      <c r="AP15" s="10" t="n">
        <f aca="false">$E$15</f>
        <v>0</v>
      </c>
      <c r="AQ15" s="43" t="n">
        <f aca="false">$F$15</f>
        <v>0.09</v>
      </c>
      <c r="AR15" s="63" t="n">
        <f aca="false">AP15*AQ15*AR7</f>
        <v>0</v>
      </c>
      <c r="AS15" s="63"/>
      <c r="AU15" s="65" t="n">
        <f aca="false">AR15+AO15+AL15+AI15+AF15+AC15+Z15+W15+T15+Q15+N15+K15</f>
        <v>0</v>
      </c>
    </row>
    <row r="16" customFormat="false" ht="12.75" hidden="false" customHeight="false" outlineLevel="0" collapsed="false">
      <c r="A16" s="42" t="n">
        <v>27606</v>
      </c>
      <c r="B16" s="0" t="s">
        <v>135</v>
      </c>
      <c r="C16" s="64" t="n">
        <v>37165</v>
      </c>
      <c r="D16" s="64" t="n">
        <v>38990</v>
      </c>
      <c r="E16" s="7" t="n">
        <v>80000</v>
      </c>
      <c r="F16" s="43" t="n">
        <v>0.08</v>
      </c>
      <c r="G16" s="43" t="s">
        <v>130</v>
      </c>
      <c r="H16" s="43" t="s">
        <v>130</v>
      </c>
      <c r="I16" s="10" t="n">
        <v>80000</v>
      </c>
      <c r="J16" s="43" t="n">
        <f aca="false">$F16</f>
        <v>0.08</v>
      </c>
      <c r="K16" s="63" t="n">
        <f aca="false">I16*J16*K$7</f>
        <v>198400</v>
      </c>
      <c r="L16" s="10" t="n">
        <v>80000</v>
      </c>
      <c r="M16" s="43" t="n">
        <f aca="false">$F16</f>
        <v>0.08</v>
      </c>
      <c r="N16" s="63" t="n">
        <f aca="false">L16*M16*N$7</f>
        <v>179200</v>
      </c>
      <c r="O16" s="10" t="n">
        <v>35000</v>
      </c>
      <c r="P16" s="43" t="n">
        <f aca="false">$F16</f>
        <v>0.08</v>
      </c>
      <c r="Q16" s="63" t="n">
        <f aca="false">O16*P16*Q$7</f>
        <v>86800</v>
      </c>
      <c r="R16" s="10" t="n">
        <v>35000</v>
      </c>
      <c r="S16" s="43" t="n">
        <f aca="false">$F16</f>
        <v>0.08</v>
      </c>
      <c r="T16" s="63" t="n">
        <f aca="false">R16*S16*T$7</f>
        <v>84000</v>
      </c>
      <c r="U16" s="10" t="n">
        <v>20000</v>
      </c>
      <c r="V16" s="43" t="n">
        <f aca="false">$F16</f>
        <v>0.08</v>
      </c>
      <c r="W16" s="63" t="n">
        <f aca="false">U16*V16*W$7</f>
        <v>49600</v>
      </c>
      <c r="X16" s="10" t="n">
        <v>20000</v>
      </c>
      <c r="Y16" s="43" t="n">
        <f aca="false">$F16</f>
        <v>0.08</v>
      </c>
      <c r="Z16" s="63" t="n">
        <f aca="false">X16*Y16*Z$7</f>
        <v>48000</v>
      </c>
      <c r="AA16" s="10" t="n">
        <v>20000</v>
      </c>
      <c r="AB16" s="43" t="n">
        <f aca="false">$F16</f>
        <v>0.08</v>
      </c>
      <c r="AC16" s="63" t="n">
        <f aca="false">AA16*AB16*AC$7</f>
        <v>49600</v>
      </c>
      <c r="AD16" s="10" t="n">
        <v>20000</v>
      </c>
      <c r="AE16" s="43" t="n">
        <f aca="false">$F16</f>
        <v>0.08</v>
      </c>
      <c r="AF16" s="63" t="n">
        <f aca="false">AD16*AE16*AF$7</f>
        <v>49600</v>
      </c>
      <c r="AG16" s="10" t="n">
        <v>20000</v>
      </c>
      <c r="AH16" s="43" t="n">
        <f aca="false">$F16</f>
        <v>0.08</v>
      </c>
      <c r="AI16" s="63" t="n">
        <f aca="false">AG16*AH16*AI$7</f>
        <v>48000</v>
      </c>
      <c r="AJ16" s="10" t="n">
        <v>35000</v>
      </c>
      <c r="AK16" s="43" t="n">
        <f aca="false">$F16</f>
        <v>0.08</v>
      </c>
      <c r="AL16" s="63" t="n">
        <f aca="false">AJ16*AK16*AL$7</f>
        <v>86800</v>
      </c>
      <c r="AM16" s="10" t="n">
        <v>80000</v>
      </c>
      <c r="AN16" s="43" t="n">
        <f aca="false">$F16</f>
        <v>0.08</v>
      </c>
      <c r="AO16" s="63" t="n">
        <f aca="false">AM16*AN16*AO$7</f>
        <v>192000</v>
      </c>
      <c r="AP16" s="10" t="n">
        <v>80000</v>
      </c>
      <c r="AQ16" s="43" t="n">
        <f aca="false">$F16</f>
        <v>0.08</v>
      </c>
      <c r="AR16" s="63" t="n">
        <f aca="false">AP16*AQ16*AR$7</f>
        <v>198400</v>
      </c>
      <c r="AS16" s="63"/>
      <c r="AU16" s="65" t="n">
        <f aca="false">AR16+AO16+AL16+AI16+AF16+AC16+Z16+W16+T16+Q16+N16+K16</f>
        <v>1270400</v>
      </c>
    </row>
    <row r="17" customFormat="false" ht="12.75" hidden="false" customHeight="false" outlineLevel="0" collapsed="false">
      <c r="A17" s="42" t="n">
        <v>27291</v>
      </c>
      <c r="B17" s="0" t="s">
        <v>136</v>
      </c>
      <c r="C17" s="64" t="n">
        <v>37469</v>
      </c>
      <c r="D17" s="64" t="n">
        <v>37621</v>
      </c>
      <c r="E17" s="7" t="n">
        <v>20000</v>
      </c>
      <c r="F17" s="43" t="n">
        <v>0.02</v>
      </c>
      <c r="G17" s="43" t="s">
        <v>130</v>
      </c>
      <c r="H17" s="43" t="s">
        <v>130</v>
      </c>
      <c r="I17" s="10" t="n">
        <v>0</v>
      </c>
      <c r="J17" s="43" t="n">
        <f aca="false">IF(I17&gt;0,K17/I17/K$7,0)</f>
        <v>0</v>
      </c>
      <c r="K17" s="63" t="n">
        <v>0</v>
      </c>
      <c r="L17" s="10" t="n">
        <v>0</v>
      </c>
      <c r="M17" s="43" t="n">
        <f aca="false">IF(L17&gt;0,N17/L17/N$7,0)</f>
        <v>0</v>
      </c>
      <c r="N17" s="63" t="n">
        <v>0</v>
      </c>
      <c r="O17" s="10" t="n">
        <v>0</v>
      </c>
      <c r="P17" s="43" t="n">
        <f aca="false">IF(O17&gt;0,Q17/O17/Q$7,0)</f>
        <v>0</v>
      </c>
      <c r="Q17" s="63" t="n">
        <v>0</v>
      </c>
      <c r="R17" s="10" t="n">
        <v>0</v>
      </c>
      <c r="S17" s="43" t="n">
        <f aca="false">IF(R17&gt;0,T17/R17/T$7,0)</f>
        <v>0</v>
      </c>
      <c r="T17" s="63" t="n">
        <v>0</v>
      </c>
      <c r="U17" s="10" t="n">
        <v>0</v>
      </c>
      <c r="V17" s="43" t="n">
        <f aca="false">IF(U17&gt;0,W17/U17/W$7,0)</f>
        <v>0</v>
      </c>
      <c r="W17" s="63" t="n">
        <v>0</v>
      </c>
      <c r="X17" s="10" t="n">
        <v>0</v>
      </c>
      <c r="Y17" s="43" t="n">
        <f aca="false">IF(X17&gt;0,Z17/X17/Z$7,0)</f>
        <v>0</v>
      </c>
      <c r="Z17" s="63" t="n">
        <v>0</v>
      </c>
      <c r="AA17" s="10" t="n">
        <v>0</v>
      </c>
      <c r="AB17" s="43" t="n">
        <f aca="false">IF(AA17&gt;0,AC17/AA17/AC$7,0)</f>
        <v>0</v>
      </c>
      <c r="AC17" s="63" t="n">
        <v>0</v>
      </c>
      <c r="AD17" s="10" t="n">
        <v>20000</v>
      </c>
      <c r="AE17" s="43" t="n">
        <f aca="false">IF(AD17&gt;0,AF17/AD17/AF$7,0)</f>
        <v>0.02</v>
      </c>
      <c r="AF17" s="63" t="n">
        <f aca="false">ROUND($E17*$F17*AF$7,0)</f>
        <v>12400</v>
      </c>
      <c r="AG17" s="10" t="n">
        <v>20000</v>
      </c>
      <c r="AH17" s="43" t="n">
        <f aca="false">IF(AG17&gt;0,AI17/AG17/AI$7,0)</f>
        <v>0.02</v>
      </c>
      <c r="AI17" s="63" t="n">
        <f aca="false">ROUND($E17*$F17*AI$7,0)</f>
        <v>12000</v>
      </c>
      <c r="AJ17" s="10" t="n">
        <v>20000</v>
      </c>
      <c r="AK17" s="43" t="n">
        <f aca="false">IF(AJ17&gt;0,AL17/AJ17/AL$7,0)</f>
        <v>0.02</v>
      </c>
      <c r="AL17" s="63" t="n">
        <f aca="false">ROUND($E17*$F17*AL$7,0)</f>
        <v>12400</v>
      </c>
      <c r="AM17" s="10" t="n">
        <v>20000</v>
      </c>
      <c r="AN17" s="43" t="n">
        <f aca="false">IF(AM17&gt;0,AO17/AM17/AO$7,0)</f>
        <v>0.02</v>
      </c>
      <c r="AO17" s="63" t="n">
        <f aca="false">ROUND($E17*$F17*AO$7,0)</f>
        <v>12000</v>
      </c>
      <c r="AP17" s="10" t="n">
        <v>20000</v>
      </c>
      <c r="AQ17" s="43" t="n">
        <f aca="false">IF(AP17&gt;0,AR17/AP17/AR$7,0)</f>
        <v>0.02</v>
      </c>
      <c r="AR17" s="63" t="n">
        <f aca="false">ROUND($E17*$F17*AR$7,0)</f>
        <v>12400</v>
      </c>
      <c r="AS17" s="63"/>
      <c r="AU17" s="65" t="n">
        <f aca="false">AR17+AO17+AL17+AI17+AF17+AC17+Z17+W17+T17+Q17+N17+K17</f>
        <v>61200</v>
      </c>
    </row>
    <row r="18" customFormat="false" ht="12.75" hidden="false" customHeight="false" outlineLevel="0" collapsed="false">
      <c r="A18" s="42" t="n">
        <v>27579</v>
      </c>
      <c r="B18" s="0" t="s">
        <v>136</v>
      </c>
      <c r="C18" s="64" t="n">
        <v>37408</v>
      </c>
      <c r="D18" s="64" t="n">
        <v>37621</v>
      </c>
      <c r="E18" s="7" t="n">
        <v>20000</v>
      </c>
      <c r="F18" s="43" t="n">
        <v>0.06</v>
      </c>
      <c r="G18" s="43" t="s">
        <v>130</v>
      </c>
      <c r="H18" s="43" t="s">
        <v>130</v>
      </c>
      <c r="I18" s="10" t="n">
        <v>0</v>
      </c>
      <c r="J18" s="43" t="n">
        <f aca="false">IF(I18&gt;0,K18/I18/K$7,0)</f>
        <v>0</v>
      </c>
      <c r="K18" s="63" t="n">
        <v>0</v>
      </c>
      <c r="L18" s="10" t="n">
        <v>0</v>
      </c>
      <c r="M18" s="43" t="n">
        <f aca="false">IF(L18&gt;0,N18/L18/N$7,0)</f>
        <v>0</v>
      </c>
      <c r="N18" s="63" t="n">
        <v>0</v>
      </c>
      <c r="O18" s="10" t="n">
        <v>0</v>
      </c>
      <c r="P18" s="43" t="n">
        <f aca="false">IF(O18&gt;0,Q18/O18/Q$7,0)</f>
        <v>0</v>
      </c>
      <c r="Q18" s="63" t="n">
        <v>0</v>
      </c>
      <c r="R18" s="10" t="n">
        <v>0</v>
      </c>
      <c r="S18" s="43" t="n">
        <f aca="false">IF(R18&gt;0,T18/R18/T$7,0)</f>
        <v>0</v>
      </c>
      <c r="T18" s="63" t="n">
        <v>0</v>
      </c>
      <c r="U18" s="10" t="n">
        <v>0</v>
      </c>
      <c r="V18" s="43" t="n">
        <f aca="false">IF(U18&gt;0,W18/U18/W$7,0)</f>
        <v>0</v>
      </c>
      <c r="W18" s="63" t="n">
        <v>0</v>
      </c>
      <c r="X18" s="10" t="n">
        <v>20000</v>
      </c>
      <c r="Y18" s="43" t="n">
        <f aca="false">IF(X18&gt;0,Z18/X18/Z$7,0)</f>
        <v>0.06</v>
      </c>
      <c r="Z18" s="63" t="n">
        <f aca="false">ROUND($E18*$F18*Z$7,0)</f>
        <v>36000</v>
      </c>
      <c r="AA18" s="10" t="n">
        <v>20000</v>
      </c>
      <c r="AB18" s="43" t="n">
        <f aca="false">IF(AA18&gt;0,AC18/AA18/AC$7,0)</f>
        <v>0.06</v>
      </c>
      <c r="AC18" s="63" t="n">
        <f aca="false">ROUND($E18*$F18*AC$7,0)</f>
        <v>37200</v>
      </c>
      <c r="AD18" s="10" t="n">
        <v>20000</v>
      </c>
      <c r="AE18" s="43" t="n">
        <f aca="false">IF(AD18&gt;0,AF18/AD18/AF$7,0)</f>
        <v>0.06</v>
      </c>
      <c r="AF18" s="63" t="n">
        <f aca="false">ROUND($E18*$F18*AF$7,0)</f>
        <v>37200</v>
      </c>
      <c r="AG18" s="10" t="n">
        <v>20000</v>
      </c>
      <c r="AH18" s="43" t="n">
        <f aca="false">IF(AG18&gt;0,AI18/AG18/AI$7,0)</f>
        <v>0.06</v>
      </c>
      <c r="AI18" s="63" t="n">
        <f aca="false">ROUND($E18*$F18*AI$7,0)</f>
        <v>36000</v>
      </c>
      <c r="AJ18" s="10" t="n">
        <v>20000</v>
      </c>
      <c r="AK18" s="43" t="n">
        <f aca="false">IF(AJ18&gt;0,AL18/AJ18/AL$7,0)</f>
        <v>0.06</v>
      </c>
      <c r="AL18" s="63" t="n">
        <f aca="false">ROUND($E18*$F18*AL$7,0)</f>
        <v>37200</v>
      </c>
      <c r="AM18" s="10" t="n">
        <v>20000</v>
      </c>
      <c r="AN18" s="43" t="n">
        <f aca="false">IF(AM18&gt;0,AO18/AM18/AO$7,0)</f>
        <v>0.06</v>
      </c>
      <c r="AO18" s="63" t="n">
        <f aca="false">ROUND($E18*$F18*AO$7,0)</f>
        <v>36000</v>
      </c>
      <c r="AP18" s="10" t="n">
        <v>20000</v>
      </c>
      <c r="AQ18" s="43" t="n">
        <f aca="false">IF(AP18&gt;0,AR18/AP18/AR$7,0)</f>
        <v>0.06</v>
      </c>
      <c r="AR18" s="63" t="n">
        <f aca="false">ROUND($E18*$F18*AR$7,0)</f>
        <v>37200</v>
      </c>
      <c r="AS18" s="63"/>
      <c r="AU18" s="65" t="n">
        <f aca="false">AR18+AO18+AL18+AI18+AF18+AC18+Z18+W18+T18+Q18+N18+K18</f>
        <v>256800</v>
      </c>
    </row>
    <row r="19" customFormat="false" ht="12.75" hidden="false" customHeight="false" outlineLevel="0" collapsed="false">
      <c r="A19" s="42" t="n">
        <v>25374</v>
      </c>
      <c r="B19" s="0" t="s">
        <v>137</v>
      </c>
      <c r="C19" s="64" t="n">
        <v>37257</v>
      </c>
      <c r="D19" s="64" t="n">
        <v>37621</v>
      </c>
      <c r="E19" s="7" t="n">
        <v>23000</v>
      </c>
      <c r="F19" s="43" t="n">
        <v>0.05</v>
      </c>
      <c r="G19" s="43" t="s">
        <v>130</v>
      </c>
      <c r="H19" s="43" t="s">
        <v>130</v>
      </c>
      <c r="I19" s="10" t="n">
        <v>23000</v>
      </c>
      <c r="J19" s="43" t="n">
        <f aca="false">IF(I19&gt;0,K19/I19/K$7,0)</f>
        <v>0.05</v>
      </c>
      <c r="K19" s="63" t="n">
        <f aca="false">ROUND($E19*$F19*K$7,0)</f>
        <v>35650</v>
      </c>
      <c r="L19" s="10" t="n">
        <v>23000</v>
      </c>
      <c r="M19" s="43" t="n">
        <f aca="false">IF(L19&gt;0,N19/L19/N$7,0)</f>
        <v>0.05</v>
      </c>
      <c r="N19" s="63" t="n">
        <f aca="false">ROUND($E19*$F19*N$7,0)</f>
        <v>32200</v>
      </c>
      <c r="O19" s="10" t="n">
        <v>23000</v>
      </c>
      <c r="P19" s="43" t="n">
        <f aca="false">IF(O19&gt;0,Q19/O19/Q$7,0)</f>
        <v>0.05</v>
      </c>
      <c r="Q19" s="63" t="n">
        <f aca="false">ROUND($E19*$F19*Q$7,0)</f>
        <v>35650</v>
      </c>
      <c r="R19" s="10" t="n">
        <v>23000</v>
      </c>
      <c r="S19" s="43" t="n">
        <f aca="false">IF(R19&gt;0,T19/R19/T$7,0)</f>
        <v>0.05</v>
      </c>
      <c r="T19" s="63" t="n">
        <f aca="false">ROUND($E19*$F19*T$7,0)</f>
        <v>34500</v>
      </c>
      <c r="U19" s="10" t="n">
        <v>23000</v>
      </c>
      <c r="V19" s="43" t="n">
        <f aca="false">IF(U19&gt;0,W19/U19/W$7,0)</f>
        <v>0.05</v>
      </c>
      <c r="W19" s="63" t="n">
        <f aca="false">ROUND($E19*$F19*W$7,0)</f>
        <v>35650</v>
      </c>
      <c r="X19" s="10" t="n">
        <v>23000</v>
      </c>
      <c r="Y19" s="43" t="n">
        <f aca="false">IF(X19&gt;0,Z19/X19/Z$7,0)</f>
        <v>0.05</v>
      </c>
      <c r="Z19" s="63" t="n">
        <f aca="false">ROUND($E19*$F19*Z$7,0)</f>
        <v>34500</v>
      </c>
      <c r="AA19" s="10" t="n">
        <v>23000</v>
      </c>
      <c r="AB19" s="43" t="n">
        <f aca="false">IF(AA19&gt;0,AC19/AA19/AC$7,0)</f>
        <v>0.05</v>
      </c>
      <c r="AC19" s="63" t="n">
        <f aca="false">ROUND($E19*$F19*AC$7,0)</f>
        <v>35650</v>
      </c>
      <c r="AD19" s="10" t="n">
        <v>23000</v>
      </c>
      <c r="AE19" s="43" t="n">
        <f aca="false">IF(AD19&gt;0,AF19/AD19/AF$7,0)</f>
        <v>0.05</v>
      </c>
      <c r="AF19" s="63" t="n">
        <f aca="false">ROUND($E19*$F19*AF$7,0)</f>
        <v>35650</v>
      </c>
      <c r="AG19" s="10" t="n">
        <v>23000</v>
      </c>
      <c r="AH19" s="43" t="n">
        <f aca="false">IF(AG19&gt;0,AI19/AG19/AI$7,0)</f>
        <v>0.05</v>
      </c>
      <c r="AI19" s="63" t="n">
        <f aca="false">ROUND($E19*$F19*AI$7,0)</f>
        <v>34500</v>
      </c>
      <c r="AJ19" s="10" t="n">
        <v>23000</v>
      </c>
      <c r="AK19" s="43" t="n">
        <f aca="false">IF(AJ19&gt;0,AL19/AJ19/AL$7,0)</f>
        <v>0.05</v>
      </c>
      <c r="AL19" s="63" t="n">
        <f aca="false">ROUND($E19*$F19*AL$7,0)</f>
        <v>35650</v>
      </c>
      <c r="AM19" s="10" t="n">
        <v>23000</v>
      </c>
      <c r="AN19" s="43" t="n">
        <f aca="false">IF(AM19&gt;0,AO19/AM19/AO$7,0)</f>
        <v>0.05</v>
      </c>
      <c r="AO19" s="63" t="n">
        <f aca="false">ROUND($E19*$F19*AO$7,0)</f>
        <v>34500</v>
      </c>
      <c r="AP19" s="10" t="n">
        <v>23000</v>
      </c>
      <c r="AQ19" s="43" t="n">
        <f aca="false">IF(AP19&gt;0,AR19/AP19/AR$7,0)</f>
        <v>0.05</v>
      </c>
      <c r="AR19" s="63" t="n">
        <f aca="false">ROUND($E19*$F19*AR$7,0)</f>
        <v>35650</v>
      </c>
      <c r="AS19" s="63"/>
      <c r="AU19" s="65" t="n">
        <f aca="false">AR19+AO19+AL19+AI19+AF19+AC19+Z19+W19+T19+Q19+N19+K19</f>
        <v>419750</v>
      </c>
    </row>
    <row r="20" customFormat="false" ht="12.75" hidden="false" customHeight="false" outlineLevel="0" collapsed="false">
      <c r="D20" s="64"/>
      <c r="E20" s="70"/>
      <c r="I20" s="71" t="n">
        <v>0</v>
      </c>
      <c r="J20" s="43" t="n">
        <f aca="false">IF(I20&gt;0,K20/I20/K$7,0)</f>
        <v>0</v>
      </c>
      <c r="K20" s="72" t="n">
        <v>0</v>
      </c>
      <c r="L20" s="71" t="n">
        <v>0</v>
      </c>
      <c r="M20" s="43" t="n">
        <f aca="false">IF(L20&gt;0,N20/L20/N$7,0)</f>
        <v>0</v>
      </c>
      <c r="N20" s="72" t="n">
        <v>0</v>
      </c>
      <c r="O20" s="71" t="n">
        <v>0</v>
      </c>
      <c r="P20" s="43" t="n">
        <f aca="false">IF(O20&gt;0,Q20/O20/Q$7,0)</f>
        <v>0</v>
      </c>
      <c r="Q20" s="72" t="n">
        <v>0</v>
      </c>
      <c r="R20" s="71" t="n">
        <v>0</v>
      </c>
      <c r="S20" s="43" t="n">
        <f aca="false">IF(R20&gt;0,T20/R20/T$7,0)</f>
        <v>0</v>
      </c>
      <c r="T20" s="72" t="n">
        <v>0</v>
      </c>
      <c r="U20" s="71" t="n">
        <v>0</v>
      </c>
      <c r="V20" s="43" t="n">
        <f aca="false">IF(U20&gt;0,W20/U20/W$7,0)</f>
        <v>0</v>
      </c>
      <c r="W20" s="72" t="n">
        <v>0</v>
      </c>
      <c r="X20" s="71" t="n">
        <v>0</v>
      </c>
      <c r="Y20" s="43" t="n">
        <f aca="false">IF(X20&gt;0,Z20/X20/Z$7,0)</f>
        <v>0</v>
      </c>
      <c r="Z20" s="72" t="n">
        <v>0</v>
      </c>
      <c r="AA20" s="71" t="n">
        <v>0</v>
      </c>
      <c r="AB20" s="43" t="n">
        <f aca="false">IF(AA20&gt;0,AC20/AA20/AC$7,0)</f>
        <v>0</v>
      </c>
      <c r="AC20" s="72" t="n">
        <f aca="false">ROUND($E20*$F20*AC$7,0)</f>
        <v>0</v>
      </c>
      <c r="AD20" s="71" t="n">
        <v>0</v>
      </c>
      <c r="AE20" s="43" t="n">
        <f aca="false">IF(AD20&gt;0,AF20/AD20/AF$7,0)</f>
        <v>0</v>
      </c>
      <c r="AF20" s="72" t="n">
        <f aca="false">ROUND($E20*$F20*AF$7,0)</f>
        <v>0</v>
      </c>
      <c r="AG20" s="71" t="n">
        <v>0</v>
      </c>
      <c r="AH20" s="43" t="n">
        <f aca="false">IF(AG20&gt;0,AI20/AG20/AI$7,0)</f>
        <v>0</v>
      </c>
      <c r="AI20" s="72" t="n">
        <f aca="false">ROUND($E20*$F20*AI$7,0)</f>
        <v>0</v>
      </c>
      <c r="AJ20" s="71" t="n">
        <v>0</v>
      </c>
      <c r="AK20" s="43" t="n">
        <f aca="false">IF(AJ20&gt;0,AL20/AJ20/AL$7,0)</f>
        <v>0</v>
      </c>
      <c r="AL20" s="72" t="n">
        <f aca="false">ROUND($E20*$F20*AL$7,0)</f>
        <v>0</v>
      </c>
      <c r="AM20" s="71" t="n">
        <v>0</v>
      </c>
      <c r="AN20" s="43" t="n">
        <f aca="false">IF(AM20&gt;0,AO20/AM20/AO$7,0)</f>
        <v>0</v>
      </c>
      <c r="AO20" s="72" t="n">
        <f aca="false">ROUND($E20*$F20*AO$7,0)</f>
        <v>0</v>
      </c>
      <c r="AP20" s="71" t="n">
        <v>0</v>
      </c>
      <c r="AQ20" s="43" t="n">
        <f aca="false">IF(AP20&gt;0,AR20/AP20/AR$7,0)</f>
        <v>0</v>
      </c>
      <c r="AR20" s="72" t="n">
        <f aca="false">ROUND($E20*$F20*AR$7,0)</f>
        <v>0</v>
      </c>
      <c r="AS20" s="63"/>
      <c r="AU20" s="65" t="n">
        <f aca="false">AR20+AO20+AL20+AI20+AF20+AC20+Z20+W20+T20+Q20+N20+K20</f>
        <v>0</v>
      </c>
    </row>
    <row r="21" customFormat="false" ht="12.75" hidden="false" customHeight="false" outlineLevel="0" collapsed="false">
      <c r="A21" s="44" t="s">
        <v>138</v>
      </c>
      <c r="B21" s="4"/>
      <c r="C21" s="11"/>
      <c r="D21" s="11"/>
      <c r="E21" s="5" t="n">
        <f aca="false">SUM(E6:E20)</f>
        <v>153000</v>
      </c>
      <c r="F21" s="73"/>
      <c r="G21" s="73"/>
      <c r="H21" s="73"/>
      <c r="I21" s="74" t="n">
        <f aca="false">SUM(I7:I20)</f>
        <v>103000</v>
      </c>
      <c r="J21" s="73" t="n">
        <f aca="false">IF(I21&gt;0,K21/I21/K$7,0)</f>
        <v>0.0733009708737864</v>
      </c>
      <c r="K21" s="75" t="n">
        <f aca="false">SUM(K12:K20)</f>
        <v>234050</v>
      </c>
      <c r="L21" s="74" t="n">
        <f aca="false">SUM(L7:L20)</f>
        <v>103000</v>
      </c>
      <c r="M21" s="73" t="n">
        <f aca="false">IF(L21&gt;0,N21/L21/N$7,0)</f>
        <v>0.0733009708737864</v>
      </c>
      <c r="N21" s="75" t="n">
        <f aca="false">SUM(N12:N20)</f>
        <v>211400</v>
      </c>
      <c r="O21" s="74" t="n">
        <f aca="false">SUM(O7:O20)</f>
        <v>68000</v>
      </c>
      <c r="P21" s="73" t="n">
        <f aca="false">IF(O21&gt;0,Q21/O21/Q$7,0)</f>
        <v>0.0654411764705882</v>
      </c>
      <c r="Q21" s="75" t="n">
        <f aca="false">SUM(Q12:Q20)</f>
        <v>137950</v>
      </c>
      <c r="R21" s="74" t="n">
        <f aca="false">SUM(R7:R20)</f>
        <v>68000</v>
      </c>
      <c r="S21" s="73" t="n">
        <f aca="false">IF(R21&gt;0,T21/R21/T$7,0)</f>
        <v>0.0654411764705882</v>
      </c>
      <c r="T21" s="75" t="n">
        <f aca="false">SUM(T12:T20)</f>
        <v>133500</v>
      </c>
      <c r="U21" s="74" t="n">
        <f aca="false">SUM(U7:U20)</f>
        <v>53000</v>
      </c>
      <c r="V21" s="73" t="n">
        <f aca="false">IF(U21&gt;0,W21/U21/W$7,0)</f>
        <v>0.0613207547169811</v>
      </c>
      <c r="W21" s="75" t="n">
        <f aca="false">SUM(W12:W20)</f>
        <v>100750</v>
      </c>
      <c r="X21" s="74" t="n">
        <f aca="false">SUM(X7:X20)</f>
        <v>73000</v>
      </c>
      <c r="Y21" s="73" t="n">
        <f aca="false">IF(X21&gt;0,Z21/X21/Z$7,0)</f>
        <v>0.0345401826484018</v>
      </c>
      <c r="Z21" s="75" t="n">
        <f aca="false">SUM(Z12:Z20)</f>
        <v>75643</v>
      </c>
      <c r="AA21" s="74" t="n">
        <f aca="false">SUM(AA7:AA20)</f>
        <v>73000</v>
      </c>
      <c r="AB21" s="73" t="n">
        <f aca="false">IF(AA21&gt;0,AC21/AA21/AC$7,0)</f>
        <v>0.0345404330534689</v>
      </c>
      <c r="AC21" s="75" t="n">
        <f aca="false">SUM(AC12:AC20)</f>
        <v>78165</v>
      </c>
      <c r="AD21" s="74" t="n">
        <f aca="false">SUM(AD7:AD20)</f>
        <v>93000</v>
      </c>
      <c r="AE21" s="73" t="n">
        <f aca="false">IF(AD21&gt;0,AF21/AD21/AF$7,0)</f>
        <v>0.0314242108914325</v>
      </c>
      <c r="AF21" s="75" t="n">
        <f aca="false">SUM(AF6:AF20)</f>
        <v>90596</v>
      </c>
      <c r="AG21" s="74" t="n">
        <f aca="false">SUM(AG7:AG20)</f>
        <v>93000</v>
      </c>
      <c r="AH21" s="73" t="n">
        <f aca="false">IF(AG21&gt;0,AI21/AG21/AI$7,0)</f>
        <v>0.0314240143369176</v>
      </c>
      <c r="AI21" s="75" t="n">
        <f aca="false">SUM(AI6:AI20)</f>
        <v>87673</v>
      </c>
      <c r="AJ21" s="74" t="n">
        <f aca="false">SUM(AJ7:AJ20)</f>
        <v>72286</v>
      </c>
      <c r="AK21" s="73" t="n">
        <f aca="false">IF(AJ21&gt;0,AL21/AJ21/AL$7,0)</f>
        <v>0.0323263416911141</v>
      </c>
      <c r="AL21" s="75" t="n">
        <f aca="false">SUM(AL6:AL20)</f>
        <v>72439</v>
      </c>
      <c r="AM21" s="74" t="n">
        <f aca="false">SUM(AM7:AM20)</f>
        <v>117286</v>
      </c>
      <c r="AN21" s="73" t="n">
        <f aca="false">IF(AM21&gt;0,AO21/AM21/AO$7,0)</f>
        <v>0.0506175786823093</v>
      </c>
      <c r="AO21" s="75" t="n">
        <f aca="false">SUM(AO6:AO20)</f>
        <v>178102</v>
      </c>
      <c r="AP21" s="74" t="n">
        <f aca="false">SUM(AP7:AP20)</f>
        <v>153000</v>
      </c>
      <c r="AQ21" s="73" t="n">
        <f aca="false">IF(AP21&gt;0,AR21/AP21/AR$7,0)</f>
        <v>0.063078431372549</v>
      </c>
      <c r="AR21" s="75" t="n">
        <f aca="false">SUM(AR6:AR20)</f>
        <v>299181</v>
      </c>
      <c r="AS21" s="75"/>
      <c r="AT21" s="4"/>
      <c r="AU21" s="75"/>
    </row>
    <row r="22" customFormat="false" ht="12.75" hidden="false" customHeight="false" outlineLevel="0" collapsed="false">
      <c r="A22" s="76"/>
      <c r="B22" s="77"/>
      <c r="C22" s="77"/>
      <c r="D22" s="77"/>
      <c r="E22" s="49"/>
      <c r="F22" s="50"/>
      <c r="G22" s="50"/>
      <c r="H22" s="50"/>
      <c r="I22" s="78"/>
      <c r="J22" s="50"/>
      <c r="K22" s="79"/>
      <c r="L22" s="80"/>
      <c r="M22" s="79"/>
      <c r="N22" s="79"/>
      <c r="O22" s="80"/>
      <c r="P22" s="79"/>
      <c r="Q22" s="79"/>
      <c r="R22" s="80"/>
      <c r="S22" s="79"/>
      <c r="T22" s="79"/>
      <c r="U22" s="80"/>
      <c r="V22" s="79"/>
      <c r="W22" s="79"/>
      <c r="X22" s="80"/>
      <c r="Y22" s="79"/>
      <c r="Z22" s="79"/>
      <c r="AA22" s="80"/>
      <c r="AB22" s="79"/>
      <c r="AC22" s="79"/>
      <c r="AD22" s="80"/>
      <c r="AE22" s="79"/>
      <c r="AF22" s="79"/>
      <c r="AG22" s="80"/>
      <c r="AH22" s="79"/>
      <c r="AI22" s="79"/>
      <c r="AJ22" s="80"/>
      <c r="AK22" s="79"/>
      <c r="AL22" s="79"/>
      <c r="AM22" s="80"/>
      <c r="AN22" s="79"/>
      <c r="AO22" s="79"/>
      <c r="AP22" s="80"/>
      <c r="AQ22" s="79"/>
      <c r="AR22" s="79"/>
    </row>
    <row r="23" customFormat="false" ht="12.75" hidden="false" customHeight="false" outlineLevel="0" collapsed="false">
      <c r="A23" s="76"/>
      <c r="B23" s="77"/>
      <c r="C23" s="77"/>
      <c r="D23" s="77"/>
      <c r="E23" s="49"/>
      <c r="F23" s="50"/>
      <c r="G23" s="50"/>
      <c r="H23" s="50"/>
      <c r="I23" s="78"/>
      <c r="J23" s="50"/>
      <c r="K23" s="79"/>
      <c r="L23" s="80"/>
      <c r="M23" s="79"/>
      <c r="N23" s="79"/>
      <c r="O23" s="80"/>
      <c r="P23" s="79"/>
      <c r="Q23" s="79"/>
      <c r="R23" s="80"/>
      <c r="S23" s="79"/>
      <c r="T23" s="79"/>
      <c r="U23" s="80"/>
      <c r="V23" s="79"/>
      <c r="W23" s="79"/>
      <c r="X23" s="80"/>
      <c r="Y23" s="79"/>
      <c r="Z23" s="79"/>
      <c r="AA23" s="80"/>
      <c r="AB23" s="79"/>
      <c r="AC23" s="79"/>
      <c r="AD23" s="80"/>
      <c r="AE23" s="79"/>
      <c r="AF23" s="79"/>
      <c r="AG23" s="80"/>
      <c r="AH23" s="79"/>
      <c r="AI23" s="79"/>
      <c r="AJ23" s="80"/>
      <c r="AK23" s="79"/>
      <c r="AL23" s="79"/>
      <c r="AM23" s="80"/>
      <c r="AN23" s="79"/>
      <c r="AO23" s="79"/>
      <c r="AP23" s="80"/>
      <c r="AQ23" s="79"/>
      <c r="AR23" s="79"/>
    </row>
    <row r="24" customFormat="false" ht="12.75" hidden="false" customHeight="false" outlineLevel="0" collapsed="false">
      <c r="A24" s="81" t="s">
        <v>139</v>
      </c>
      <c r="B24" s="77"/>
      <c r="C24" s="77"/>
      <c r="D24" s="77"/>
      <c r="E24" s="49"/>
      <c r="F24" s="50"/>
      <c r="G24" s="50"/>
      <c r="H24" s="50"/>
      <c r="I24" s="78"/>
      <c r="J24" s="50"/>
      <c r="K24" s="79"/>
      <c r="L24" s="80"/>
      <c r="M24" s="79"/>
      <c r="N24" s="79"/>
      <c r="O24" s="80"/>
      <c r="P24" s="79"/>
      <c r="Q24" s="79"/>
      <c r="R24" s="80"/>
      <c r="S24" s="79"/>
      <c r="T24" s="79"/>
      <c r="U24" s="80"/>
      <c r="V24" s="79"/>
      <c r="W24" s="79"/>
      <c r="X24" s="80"/>
      <c r="Y24" s="79"/>
      <c r="Z24" s="79"/>
      <c r="AA24" s="80"/>
      <c r="AB24" s="79"/>
      <c r="AC24" s="79"/>
      <c r="AD24" s="80"/>
      <c r="AE24" s="79"/>
      <c r="AF24" s="79"/>
      <c r="AG24" s="80"/>
      <c r="AH24" s="79"/>
      <c r="AI24" s="79"/>
      <c r="AJ24" s="80"/>
      <c r="AK24" s="79"/>
      <c r="AL24" s="79"/>
      <c r="AM24" s="80"/>
      <c r="AN24" s="79"/>
      <c r="AO24" s="79"/>
      <c r="AP24" s="80"/>
      <c r="AQ24" s="79"/>
      <c r="AR24" s="79"/>
    </row>
    <row r="25" customFormat="false" ht="12.75" hidden="false" customHeight="false" outlineLevel="0" collapsed="false">
      <c r="A25" s="82" t="n">
        <v>27370</v>
      </c>
      <c r="B25" s="82" t="s">
        <v>140</v>
      </c>
      <c r="C25" s="83" t="n">
        <v>36892</v>
      </c>
      <c r="D25" s="83" t="n">
        <v>37621</v>
      </c>
      <c r="E25" s="84" t="n">
        <v>22000</v>
      </c>
      <c r="F25" s="85" t="n">
        <v>0.105</v>
      </c>
      <c r="G25" s="85" t="n">
        <v>0.0033</v>
      </c>
      <c r="H25" s="85" t="n">
        <f aca="false">SUM(F25:G25)</f>
        <v>0.1083</v>
      </c>
      <c r="I25" s="86" t="n">
        <v>22000</v>
      </c>
      <c r="J25" s="85" t="n">
        <v>0.105</v>
      </c>
      <c r="K25" s="63" t="n">
        <f aca="false">ROUND($E25*$F25*K$7,0)</f>
        <v>71610</v>
      </c>
      <c r="L25" s="86" t="n">
        <v>22000</v>
      </c>
      <c r="M25" s="85" t="n">
        <v>0.105</v>
      </c>
      <c r="N25" s="63" t="n">
        <f aca="false">ROUND($E25*$F25*N$7,0)</f>
        <v>64680</v>
      </c>
      <c r="O25" s="86" t="n">
        <v>22000</v>
      </c>
      <c r="P25" s="85" t="n">
        <v>0.105</v>
      </c>
      <c r="Q25" s="63" t="n">
        <f aca="false">ROUND($E25*$F25*Q$7,0)</f>
        <v>71610</v>
      </c>
      <c r="R25" s="86" t="n">
        <v>22000</v>
      </c>
      <c r="S25" s="85" t="n">
        <v>0.105</v>
      </c>
      <c r="T25" s="63" t="n">
        <f aca="false">ROUND($E25*$F25*T$7,0)</f>
        <v>69300</v>
      </c>
      <c r="U25" s="86" t="n">
        <v>22000</v>
      </c>
      <c r="V25" s="85" t="n">
        <v>0.105</v>
      </c>
      <c r="W25" s="63" t="n">
        <f aca="false">ROUND($E25*$F25*W$7,0)</f>
        <v>71610</v>
      </c>
      <c r="X25" s="86" t="n">
        <v>22000</v>
      </c>
      <c r="Y25" s="85" t="n">
        <v>0.105</v>
      </c>
      <c r="Z25" s="63" t="n">
        <f aca="false">ROUND($E25*$F25*Z$7,0)</f>
        <v>69300</v>
      </c>
      <c r="AA25" s="86" t="n">
        <v>22000</v>
      </c>
      <c r="AB25" s="85" t="n">
        <v>0.105</v>
      </c>
      <c r="AC25" s="63" t="n">
        <f aca="false">ROUND($E25*$F25*AC$7,0)</f>
        <v>71610</v>
      </c>
      <c r="AD25" s="86" t="n">
        <v>22000</v>
      </c>
      <c r="AE25" s="85" t="n">
        <v>0.105</v>
      </c>
      <c r="AF25" s="63" t="n">
        <f aca="false">ROUND($E25*$F25*AF$7,0)</f>
        <v>71610</v>
      </c>
      <c r="AG25" s="86" t="n">
        <v>22000</v>
      </c>
      <c r="AH25" s="85" t="n">
        <v>0.105</v>
      </c>
      <c r="AI25" s="63" t="n">
        <f aca="false">ROUND($E25*$F25*AI$7,0)</f>
        <v>69300</v>
      </c>
      <c r="AJ25" s="86" t="n">
        <v>22000</v>
      </c>
      <c r="AK25" s="85" t="n">
        <v>0.105</v>
      </c>
      <c r="AL25" s="63" t="n">
        <f aca="false">ROUND($E25*$F25*AL$7,0)</f>
        <v>71610</v>
      </c>
      <c r="AM25" s="86" t="n">
        <v>22000</v>
      </c>
      <c r="AN25" s="85" t="n">
        <v>0.105</v>
      </c>
      <c r="AO25" s="63" t="n">
        <f aca="false">ROUND($E25*$F25*AO$7,0)</f>
        <v>69300</v>
      </c>
      <c r="AP25" s="86" t="n">
        <v>22000</v>
      </c>
      <c r="AQ25" s="85" t="n">
        <v>0.105</v>
      </c>
      <c r="AR25" s="63" t="n">
        <f aca="false">ROUND($E25*$F25*AR$7,0)</f>
        <v>71610</v>
      </c>
      <c r="AS25" s="25"/>
      <c r="AT25" s="25"/>
      <c r="AU25" s="65" t="n">
        <f aca="false">AR25+AO25+AL25+AI25+AF25+AC25+Z25+W25+T25+Q25+N25+K25</f>
        <v>843150</v>
      </c>
    </row>
    <row r="26" customFormat="false" ht="12.75" hidden="false" customHeight="false" outlineLevel="0" collapsed="false">
      <c r="A26" s="82" t="s">
        <v>141</v>
      </c>
      <c r="B26" s="82"/>
      <c r="C26" s="83" t="n">
        <v>37438</v>
      </c>
      <c r="D26" s="83" t="n">
        <v>37529</v>
      </c>
      <c r="E26" s="84" t="n">
        <v>29000</v>
      </c>
      <c r="F26" s="85" t="n">
        <v>0.08</v>
      </c>
      <c r="G26" s="85" t="s">
        <v>142</v>
      </c>
      <c r="H26" s="85" t="s">
        <v>142</v>
      </c>
      <c r="I26" s="87"/>
      <c r="J26" s="85"/>
      <c r="K26" s="72" t="n">
        <v>0</v>
      </c>
      <c r="L26" s="87"/>
      <c r="M26" s="85"/>
      <c r="N26" s="72" t="n">
        <v>0</v>
      </c>
      <c r="O26" s="87"/>
      <c r="P26" s="85"/>
      <c r="Q26" s="72" t="n">
        <v>0</v>
      </c>
      <c r="R26" s="87"/>
      <c r="S26" s="85"/>
      <c r="T26" s="72" t="n">
        <v>0</v>
      </c>
      <c r="U26" s="87"/>
      <c r="V26" s="85"/>
      <c r="W26" s="72" t="n">
        <v>0</v>
      </c>
      <c r="X26" s="87"/>
      <c r="Y26" s="85"/>
      <c r="Z26" s="72" t="n">
        <v>0</v>
      </c>
      <c r="AA26" s="87" t="n">
        <f aca="false">$E$26</f>
        <v>29000</v>
      </c>
      <c r="AB26" s="85" t="n">
        <f aca="false">$F$26</f>
        <v>0.08</v>
      </c>
      <c r="AC26" s="72" t="n">
        <f aca="false">ROUND($E26*$F26*AC$7,0)</f>
        <v>71920</v>
      </c>
      <c r="AD26" s="87" t="n">
        <f aca="false">$E$26</f>
        <v>29000</v>
      </c>
      <c r="AE26" s="85" t="n">
        <f aca="false">$F$26</f>
        <v>0.08</v>
      </c>
      <c r="AF26" s="72" t="n">
        <f aca="false">ROUND($E26*$F26*AF$7,0)</f>
        <v>71920</v>
      </c>
      <c r="AG26" s="87" t="n">
        <f aca="false">$E$26</f>
        <v>29000</v>
      </c>
      <c r="AH26" s="85" t="n">
        <f aca="false">$F$26</f>
        <v>0.08</v>
      </c>
      <c r="AI26" s="72" t="n">
        <f aca="false">ROUND($E26*$F26*AI$7,0)</f>
        <v>69600</v>
      </c>
      <c r="AJ26" s="87"/>
      <c r="AK26" s="85"/>
      <c r="AL26" s="72" t="n">
        <v>0</v>
      </c>
      <c r="AM26" s="87"/>
      <c r="AN26" s="85"/>
      <c r="AO26" s="72" t="n">
        <v>0</v>
      </c>
      <c r="AP26" s="87"/>
      <c r="AQ26" s="85"/>
      <c r="AR26" s="72" t="n">
        <v>0</v>
      </c>
      <c r="AS26" s="25"/>
      <c r="AT26" s="25"/>
      <c r="AU26" s="65" t="n">
        <f aca="false">AR26+AO26+AL26+AI26+AF26+AC26+Z26+W26+T26+Q26+N26+K26</f>
        <v>213440</v>
      </c>
    </row>
    <row r="27" customFormat="false" ht="12.75" hidden="false" customHeight="false" outlineLevel="0" collapsed="false">
      <c r="A27" s="82"/>
      <c r="B27" s="82"/>
      <c r="C27" s="88"/>
      <c r="D27" s="88"/>
      <c r="E27" s="84"/>
      <c r="F27" s="85"/>
      <c r="G27" s="85"/>
      <c r="H27" s="85"/>
      <c r="I27" s="86"/>
      <c r="J27" s="85"/>
      <c r="K27" s="63"/>
      <c r="L27" s="86"/>
      <c r="M27" s="85"/>
      <c r="N27" s="63"/>
      <c r="O27" s="86"/>
      <c r="P27" s="85"/>
      <c r="Q27" s="63"/>
      <c r="R27" s="86"/>
      <c r="S27" s="85"/>
      <c r="T27" s="63"/>
      <c r="U27" s="86"/>
      <c r="V27" s="85"/>
      <c r="W27" s="63"/>
      <c r="X27" s="86"/>
      <c r="Y27" s="85"/>
      <c r="Z27" s="63"/>
      <c r="AA27" s="86"/>
      <c r="AB27" s="85"/>
      <c r="AC27" s="63"/>
      <c r="AD27" s="86"/>
      <c r="AE27" s="85"/>
      <c r="AF27" s="63"/>
      <c r="AG27" s="86"/>
      <c r="AH27" s="85"/>
      <c r="AI27" s="63"/>
      <c r="AJ27" s="86"/>
      <c r="AK27" s="85"/>
      <c r="AL27" s="63"/>
      <c r="AM27" s="86"/>
      <c r="AN27" s="85"/>
      <c r="AO27" s="63"/>
      <c r="AP27" s="86"/>
      <c r="AQ27" s="85"/>
      <c r="AR27" s="63"/>
      <c r="AS27" s="25"/>
      <c r="AT27" s="25"/>
      <c r="AU27" s="65"/>
    </row>
    <row r="28" customFormat="false" ht="12.75" hidden="false" customHeight="false" outlineLevel="0" collapsed="false">
      <c r="A28" s="44" t="s">
        <v>143</v>
      </c>
      <c r="B28" s="89"/>
      <c r="C28" s="14"/>
      <c r="D28" s="14"/>
      <c r="E28" s="90"/>
      <c r="F28" s="91"/>
      <c r="G28" s="91"/>
      <c r="H28" s="91"/>
      <c r="I28" s="92" t="n">
        <f aca="false">SUM(I25:I26)</f>
        <v>22000</v>
      </c>
      <c r="J28" s="91" t="n">
        <f aca="false">IF(I28&gt;0,K28/I28/K$7,0)</f>
        <v>0.105</v>
      </c>
      <c r="K28" s="75" t="n">
        <f aca="false">SUM(K25:K26)</f>
        <v>71610</v>
      </c>
      <c r="L28" s="92" t="n">
        <f aca="false">SUM(L25:L26)</f>
        <v>22000</v>
      </c>
      <c r="M28" s="91" t="n">
        <f aca="false">IF(L28&gt;0,N28/L28/N$7,0)</f>
        <v>0.105</v>
      </c>
      <c r="N28" s="75" t="n">
        <f aca="false">SUM(N25:N26)</f>
        <v>64680</v>
      </c>
      <c r="O28" s="92" t="n">
        <f aca="false">SUM(O25:O26)</f>
        <v>22000</v>
      </c>
      <c r="P28" s="91" t="n">
        <f aca="false">IF(O28&gt;0,Q28/O28/Q$7,0)</f>
        <v>0.105</v>
      </c>
      <c r="Q28" s="75" t="n">
        <f aca="false">SUM(Q25:Q26)</f>
        <v>71610</v>
      </c>
      <c r="R28" s="92" t="n">
        <f aca="false">SUM(R25:R26)</f>
        <v>22000</v>
      </c>
      <c r="S28" s="91" t="n">
        <f aca="false">IF(R28&gt;0,T28/R28/T$7,0)</f>
        <v>0.105</v>
      </c>
      <c r="T28" s="75" t="n">
        <f aca="false">SUM(T25:T26)</f>
        <v>69300</v>
      </c>
      <c r="U28" s="92" t="n">
        <f aca="false">SUM(U25:U26)</f>
        <v>22000</v>
      </c>
      <c r="V28" s="91" t="n">
        <f aca="false">IF(U28&gt;0,W28/U28/W$7,0)</f>
        <v>0.105</v>
      </c>
      <c r="W28" s="75" t="n">
        <f aca="false">SUM(W25:W26)</f>
        <v>71610</v>
      </c>
      <c r="X28" s="92" t="n">
        <f aca="false">SUM(X25:X26)</f>
        <v>22000</v>
      </c>
      <c r="Y28" s="91" t="n">
        <f aca="false">IF(X28&gt;0,Z28/X28/Z$7,0)</f>
        <v>0.105</v>
      </c>
      <c r="Z28" s="75" t="n">
        <f aca="false">SUM(Z25:Z26)</f>
        <v>69300</v>
      </c>
      <c r="AA28" s="92" t="n">
        <f aca="false">SUM(AA25:AA26)</f>
        <v>51000</v>
      </c>
      <c r="AB28" s="91" t="n">
        <f aca="false">IF(AA28&gt;0,AC28/AA28/AC$7,0)</f>
        <v>0.0907843137254902</v>
      </c>
      <c r="AC28" s="75" t="n">
        <f aca="false">SUM(AC25:AC26)</f>
        <v>143530</v>
      </c>
      <c r="AD28" s="92" t="n">
        <f aca="false">SUM(AD25:AD26)</f>
        <v>51000</v>
      </c>
      <c r="AE28" s="91" t="n">
        <f aca="false">IF(AD28&gt;0,AF28/AD28/AF$7,0)</f>
        <v>0.0907843137254902</v>
      </c>
      <c r="AF28" s="75" t="n">
        <f aca="false">SUM(AF25:AF26)</f>
        <v>143530</v>
      </c>
      <c r="AG28" s="92" t="n">
        <f aca="false">SUM(AG25:AG26)</f>
        <v>51000</v>
      </c>
      <c r="AH28" s="91" t="n">
        <f aca="false">IF(AG28&gt;0,AI28/AG28/AI$7,0)</f>
        <v>0.0907843137254902</v>
      </c>
      <c r="AI28" s="75" t="n">
        <f aca="false">SUM(AI25:AI26)</f>
        <v>138900</v>
      </c>
      <c r="AJ28" s="92" t="n">
        <f aca="false">SUM(AJ25:AJ26)</f>
        <v>22000</v>
      </c>
      <c r="AK28" s="91" t="n">
        <f aca="false">IF(AJ28&gt;0,AL28/AJ28/AL$7,0)</f>
        <v>0.105</v>
      </c>
      <c r="AL28" s="75" t="n">
        <f aca="false">SUM(AL25:AL26)</f>
        <v>71610</v>
      </c>
      <c r="AM28" s="92" t="n">
        <f aca="false">SUM(AM25:AM26)</f>
        <v>22000</v>
      </c>
      <c r="AN28" s="91" t="n">
        <f aca="false">IF(AM28&gt;0,AO28/AM28/AO$7,0)</f>
        <v>0.105</v>
      </c>
      <c r="AO28" s="75" t="n">
        <f aca="false">SUM(AO25:AO26)</f>
        <v>69300</v>
      </c>
      <c r="AP28" s="92" t="n">
        <f aca="false">SUM(AP25:AP26)</f>
        <v>22000</v>
      </c>
      <c r="AQ28" s="91" t="n">
        <f aca="false">IF(AP28&gt;0,AR28/AP28/AR$7,0)</f>
        <v>0.105</v>
      </c>
      <c r="AR28" s="75" t="n">
        <f aca="false">SUM(AR25:AR26)</f>
        <v>71610</v>
      </c>
      <c r="AS28" s="4"/>
      <c r="AT28" s="4"/>
      <c r="AU28" s="4"/>
    </row>
    <row r="29" customFormat="false" ht="12.75" hidden="false" customHeight="false" outlineLevel="0" collapsed="false">
      <c r="A29" s="82"/>
      <c r="B29" s="82"/>
      <c r="C29" s="88"/>
      <c r="D29" s="88"/>
      <c r="E29" s="84"/>
      <c r="F29" s="85"/>
      <c r="G29" s="85"/>
      <c r="H29" s="85"/>
      <c r="I29" s="86"/>
      <c r="J29" s="85"/>
      <c r="K29" s="93"/>
      <c r="L29" s="86"/>
      <c r="M29" s="85"/>
      <c r="N29" s="93"/>
      <c r="O29" s="86"/>
      <c r="P29" s="85"/>
      <c r="Q29" s="93"/>
      <c r="R29" s="86"/>
      <c r="S29" s="85"/>
      <c r="T29" s="93"/>
      <c r="U29" s="86"/>
      <c r="V29" s="85"/>
      <c r="W29" s="93"/>
      <c r="X29" s="86"/>
      <c r="Y29" s="85"/>
      <c r="Z29" s="93"/>
      <c r="AA29" s="86"/>
      <c r="AB29" s="85"/>
      <c r="AC29" s="93"/>
      <c r="AD29" s="86"/>
      <c r="AE29" s="85"/>
      <c r="AF29" s="93"/>
      <c r="AG29" s="86"/>
      <c r="AH29" s="85"/>
      <c r="AI29" s="93"/>
      <c r="AJ29" s="86"/>
      <c r="AK29" s="85"/>
      <c r="AL29" s="93"/>
      <c r="AM29" s="86"/>
      <c r="AN29" s="85"/>
      <c r="AO29" s="93"/>
      <c r="AP29" s="86"/>
      <c r="AQ29" s="85"/>
      <c r="AR29" s="93"/>
      <c r="AS29" s="25"/>
      <c r="AT29" s="25"/>
      <c r="AU29" s="25"/>
    </row>
    <row r="30" customFormat="false" ht="12.75" hidden="false" customHeight="false" outlineLevel="0" collapsed="false">
      <c r="A30" s="82"/>
      <c r="B30" s="82"/>
      <c r="C30" s="88"/>
      <c r="D30" s="88"/>
      <c r="E30" s="84"/>
      <c r="F30" s="85"/>
      <c r="G30" s="85"/>
      <c r="H30" s="85"/>
      <c r="I30" s="86"/>
      <c r="J30" s="85"/>
      <c r="K30" s="93"/>
      <c r="L30" s="86"/>
      <c r="M30" s="85"/>
      <c r="N30" s="93"/>
      <c r="O30" s="86"/>
      <c r="P30" s="85"/>
      <c r="Q30" s="93"/>
      <c r="R30" s="86"/>
      <c r="S30" s="85"/>
      <c r="T30" s="93"/>
      <c r="U30" s="86"/>
      <c r="V30" s="85"/>
      <c r="W30" s="93"/>
      <c r="X30" s="86"/>
      <c r="Y30" s="85"/>
      <c r="Z30" s="93"/>
      <c r="AA30" s="86"/>
      <c r="AB30" s="85"/>
      <c r="AC30" s="93"/>
      <c r="AD30" s="86"/>
      <c r="AE30" s="85"/>
      <c r="AF30" s="93"/>
      <c r="AG30" s="86"/>
      <c r="AH30" s="85"/>
      <c r="AI30" s="93"/>
      <c r="AJ30" s="86"/>
      <c r="AK30" s="85"/>
      <c r="AL30" s="93"/>
      <c r="AM30" s="86"/>
      <c r="AN30" s="85"/>
      <c r="AO30" s="93"/>
      <c r="AP30" s="86"/>
      <c r="AQ30" s="85"/>
      <c r="AR30" s="93"/>
      <c r="AS30" s="25"/>
      <c r="AT30" s="25"/>
      <c r="AU30" s="25"/>
    </row>
    <row r="31" customFormat="false" ht="12.75" hidden="false" customHeight="false" outlineLevel="0" collapsed="false">
      <c r="A31" s="81" t="s">
        <v>139</v>
      </c>
      <c r="B31" s="77"/>
      <c r="C31" s="77"/>
      <c r="D31" s="77"/>
      <c r="E31" s="49"/>
      <c r="F31" s="50"/>
      <c r="G31" s="50"/>
      <c r="H31" s="50"/>
      <c r="I31" s="78"/>
      <c r="J31" s="50"/>
      <c r="K31" s="79"/>
      <c r="L31" s="80"/>
      <c r="M31" s="79"/>
      <c r="N31" s="79"/>
      <c r="O31" s="80"/>
      <c r="P31" s="79"/>
      <c r="Q31" s="79"/>
      <c r="R31" s="80"/>
      <c r="S31" s="79"/>
      <c r="T31" s="79"/>
      <c r="U31" s="80"/>
      <c r="V31" s="79"/>
      <c r="W31" s="79"/>
      <c r="X31" s="80"/>
      <c r="Y31" s="79"/>
      <c r="Z31" s="79"/>
      <c r="AA31" s="80"/>
      <c r="AB31" s="79"/>
      <c r="AC31" s="79"/>
      <c r="AD31" s="80"/>
      <c r="AE31" s="79"/>
      <c r="AF31" s="79"/>
      <c r="AG31" s="80"/>
      <c r="AH31" s="79"/>
      <c r="AI31" s="79"/>
      <c r="AJ31" s="80"/>
      <c r="AK31" s="79"/>
      <c r="AL31" s="79"/>
      <c r="AM31" s="80"/>
      <c r="AN31" s="79"/>
      <c r="AO31" s="79"/>
      <c r="AP31" s="80"/>
      <c r="AQ31" s="79"/>
      <c r="AR31" s="79"/>
    </row>
    <row r="32" customFormat="false" ht="12.75" hidden="false" customHeight="false" outlineLevel="0" collapsed="false">
      <c r="A32" s="94" t="n">
        <v>27342</v>
      </c>
      <c r="B32" s="94" t="s">
        <v>144</v>
      </c>
      <c r="C32" s="95" t="n">
        <v>36892</v>
      </c>
      <c r="D32" s="95" t="n">
        <v>37256</v>
      </c>
      <c r="E32" s="84" t="n">
        <v>30000</v>
      </c>
      <c r="F32" s="85" t="n">
        <v>0.06</v>
      </c>
      <c r="G32" s="85" t="n">
        <v>0</v>
      </c>
      <c r="H32" s="85" t="n">
        <f aca="false">SUM(F32:G32)</f>
        <v>0.06</v>
      </c>
      <c r="I32" s="86" t="n">
        <f aca="false">$E$32</f>
        <v>30000</v>
      </c>
      <c r="J32" s="85" t="n">
        <f aca="false">$F$32</f>
        <v>0.06</v>
      </c>
      <c r="K32" s="63" t="n">
        <f aca="false">ROUND($E32*$F32*K$7,0)</f>
        <v>55800</v>
      </c>
      <c r="L32" s="86" t="n">
        <f aca="false">$E$32</f>
        <v>30000</v>
      </c>
      <c r="M32" s="85" t="n">
        <f aca="false">$F$32</f>
        <v>0.06</v>
      </c>
      <c r="N32" s="63" t="n">
        <f aca="false">ROUND($E32*$F32*N$7,0)</f>
        <v>50400</v>
      </c>
      <c r="O32" s="86" t="n">
        <f aca="false">$E$32</f>
        <v>30000</v>
      </c>
      <c r="P32" s="85" t="n">
        <f aca="false">$F$32</f>
        <v>0.06</v>
      </c>
      <c r="Q32" s="63" t="n">
        <f aca="false">ROUND($E32*$F32*Q$7,0)</f>
        <v>55800</v>
      </c>
      <c r="R32" s="86" t="n">
        <f aca="false">$E$32</f>
        <v>30000</v>
      </c>
      <c r="S32" s="85" t="n">
        <f aca="false">$F$32</f>
        <v>0.06</v>
      </c>
      <c r="T32" s="63" t="n">
        <f aca="false">ROUND($E32*$F32*T$7,0)</f>
        <v>54000</v>
      </c>
      <c r="U32" s="86" t="n">
        <f aca="false">$E$32</f>
        <v>30000</v>
      </c>
      <c r="V32" s="85" t="n">
        <f aca="false">$F$32</f>
        <v>0.06</v>
      </c>
      <c r="W32" s="63" t="n">
        <f aca="false">ROUND($E32*$F32*W$7,0)</f>
        <v>55800</v>
      </c>
      <c r="X32" s="86" t="n">
        <f aca="false">$E$32</f>
        <v>30000</v>
      </c>
      <c r="Y32" s="85" t="n">
        <f aca="false">$F$32</f>
        <v>0.06</v>
      </c>
      <c r="Z32" s="63" t="n">
        <f aca="false">ROUND($E32*$F32*Z$7,0)</f>
        <v>54000</v>
      </c>
      <c r="AA32" s="86" t="n">
        <f aca="false">$E$32</f>
        <v>30000</v>
      </c>
      <c r="AB32" s="85" t="n">
        <f aca="false">$F$32</f>
        <v>0.06</v>
      </c>
      <c r="AC32" s="63" t="n">
        <f aca="false">ROUND($E32*$F32*AC$7,0)</f>
        <v>55800</v>
      </c>
      <c r="AD32" s="86" t="n">
        <f aca="false">$E$32</f>
        <v>30000</v>
      </c>
      <c r="AE32" s="85" t="n">
        <f aca="false">$F$32</f>
        <v>0.06</v>
      </c>
      <c r="AF32" s="63" t="n">
        <f aca="false">ROUND($E32*$F32*AF$7,0)</f>
        <v>55800</v>
      </c>
      <c r="AG32" s="86" t="n">
        <v>22000</v>
      </c>
      <c r="AH32" s="85" t="n">
        <v>0.105</v>
      </c>
      <c r="AI32" s="63" t="n">
        <f aca="false">ROUND($E32*$F32*AI$7,0)</f>
        <v>54000</v>
      </c>
      <c r="AJ32" s="86" t="n">
        <f aca="false">$E$32</f>
        <v>30000</v>
      </c>
      <c r="AK32" s="85" t="n">
        <f aca="false">$F$32</f>
        <v>0.06</v>
      </c>
      <c r="AL32" s="63" t="n">
        <f aca="false">ROUND($E32*$F32*AL$7,0)</f>
        <v>55800</v>
      </c>
      <c r="AM32" s="86" t="n">
        <f aca="false">$E$32</f>
        <v>30000</v>
      </c>
      <c r="AN32" s="85" t="n">
        <f aca="false">$F$32</f>
        <v>0.06</v>
      </c>
      <c r="AO32" s="63" t="n">
        <f aca="false">ROUND($E32*$F32*AO$7,0)</f>
        <v>54000</v>
      </c>
      <c r="AP32" s="86" t="n">
        <f aca="false">$E$32</f>
        <v>30000</v>
      </c>
      <c r="AQ32" s="85" t="n">
        <f aca="false">$F$32</f>
        <v>0.06</v>
      </c>
      <c r="AR32" s="63" t="n">
        <f aca="false">ROUND($E32*$F32*AR$7,0)</f>
        <v>55800</v>
      </c>
      <c r="AS32" s="25"/>
      <c r="AT32" s="25"/>
      <c r="AU32" s="65" t="n">
        <f aca="false">AR32+AO32+AL32+AI32+AF32+AC32+Z32+W32+T32+Q32+N32+K32</f>
        <v>657000</v>
      </c>
    </row>
    <row r="33" customFormat="false" ht="12.75" hidden="false" customHeight="false" outlineLevel="0" collapsed="false">
      <c r="A33" s="82"/>
      <c r="B33" s="82"/>
      <c r="C33" s="88"/>
      <c r="D33" s="88"/>
      <c r="E33" s="84"/>
      <c r="F33" s="85"/>
      <c r="G33" s="85"/>
      <c r="H33" s="85"/>
      <c r="I33" s="86"/>
      <c r="J33" s="85"/>
      <c r="K33" s="93"/>
      <c r="L33" s="86"/>
      <c r="M33" s="85"/>
      <c r="N33" s="93"/>
      <c r="O33" s="86"/>
      <c r="P33" s="85"/>
      <c r="Q33" s="93"/>
      <c r="R33" s="86"/>
      <c r="S33" s="85"/>
      <c r="T33" s="93"/>
      <c r="U33" s="86"/>
      <c r="V33" s="85"/>
      <c r="W33" s="93"/>
      <c r="X33" s="86"/>
      <c r="Y33" s="85"/>
      <c r="Z33" s="93"/>
      <c r="AA33" s="86"/>
      <c r="AB33" s="85"/>
      <c r="AC33" s="93"/>
      <c r="AD33" s="86"/>
      <c r="AE33" s="85"/>
      <c r="AF33" s="93"/>
      <c r="AG33" s="86"/>
      <c r="AH33" s="85"/>
      <c r="AI33" s="93"/>
      <c r="AJ33" s="86"/>
      <c r="AK33" s="85"/>
      <c r="AL33" s="93"/>
      <c r="AM33" s="86"/>
      <c r="AN33" s="85"/>
      <c r="AO33" s="93"/>
      <c r="AP33" s="86"/>
      <c r="AQ33" s="85"/>
      <c r="AR33" s="93"/>
      <c r="AS33" s="25"/>
      <c r="AT33" s="25"/>
      <c r="AU33" s="25"/>
    </row>
    <row r="34" customFormat="false" ht="12.75" hidden="false" customHeight="false" outlineLevel="0" collapsed="false">
      <c r="A34" s="44" t="s">
        <v>145</v>
      </c>
      <c r="B34" s="89"/>
      <c r="C34" s="14"/>
      <c r="D34" s="14"/>
      <c r="E34" s="90"/>
      <c r="F34" s="91"/>
      <c r="G34" s="91"/>
      <c r="H34" s="91"/>
      <c r="I34" s="92" t="n">
        <f aca="false">SUM(I32:I33)</f>
        <v>30000</v>
      </c>
      <c r="J34" s="92" t="n">
        <f aca="false">SUM(J32:J33)</f>
        <v>0.06</v>
      </c>
      <c r="K34" s="92" t="n">
        <f aca="false">SUM(K32:K33)</f>
        <v>55800</v>
      </c>
      <c r="L34" s="92" t="n">
        <f aca="false">SUM(L32:L33)</f>
        <v>30000</v>
      </c>
      <c r="M34" s="92" t="n">
        <f aca="false">SUM(M32:M33)</f>
        <v>0.06</v>
      </c>
      <c r="N34" s="92" t="n">
        <f aca="false">SUM(N32:N33)</f>
        <v>50400</v>
      </c>
      <c r="O34" s="92" t="n">
        <f aca="false">SUM(O32:O33)</f>
        <v>30000</v>
      </c>
      <c r="P34" s="92" t="n">
        <f aca="false">SUM(P32:P33)</f>
        <v>0.06</v>
      </c>
      <c r="Q34" s="92" t="n">
        <f aca="false">SUM(Q32:Q33)</f>
        <v>55800</v>
      </c>
      <c r="R34" s="92" t="n">
        <f aca="false">SUM(R32:R33)</f>
        <v>30000</v>
      </c>
      <c r="S34" s="92" t="n">
        <f aca="false">SUM(S32:S33)</f>
        <v>0.06</v>
      </c>
      <c r="T34" s="92" t="n">
        <f aca="false">SUM(T32:T33)</f>
        <v>54000</v>
      </c>
      <c r="U34" s="92" t="n">
        <f aca="false">SUM(U32:U33)</f>
        <v>30000</v>
      </c>
      <c r="V34" s="92" t="n">
        <f aca="false">SUM(V32:V33)</f>
        <v>0.06</v>
      </c>
      <c r="W34" s="92" t="n">
        <f aca="false">SUM(W32:W33)</f>
        <v>55800</v>
      </c>
      <c r="X34" s="92" t="n">
        <f aca="false">SUM(X32:X33)</f>
        <v>30000</v>
      </c>
      <c r="Y34" s="92" t="n">
        <f aca="false">SUM(Y32:Y33)</f>
        <v>0.06</v>
      </c>
      <c r="Z34" s="92" t="n">
        <f aca="false">SUM(Z32:Z33)</f>
        <v>54000</v>
      </c>
      <c r="AA34" s="92" t="n">
        <f aca="false">SUM(AA32:AA33)</f>
        <v>30000</v>
      </c>
      <c r="AB34" s="92" t="n">
        <f aca="false">SUM(AB32:AB33)</f>
        <v>0.06</v>
      </c>
      <c r="AC34" s="92" t="n">
        <f aca="false">SUM(AC32:AC33)</f>
        <v>55800</v>
      </c>
      <c r="AD34" s="92" t="n">
        <f aca="false">SUM(AD32:AD33)</f>
        <v>30000</v>
      </c>
      <c r="AE34" s="92" t="n">
        <f aca="false">SUM(AE32:AE33)</f>
        <v>0.06</v>
      </c>
      <c r="AF34" s="92" t="n">
        <f aca="false">SUM(AF32:AF33)</f>
        <v>55800</v>
      </c>
      <c r="AG34" s="92" t="n">
        <f aca="false">SUM(AG32:AG33)</f>
        <v>22000</v>
      </c>
      <c r="AH34" s="92" t="n">
        <f aca="false">SUM(AH32:AH33)</f>
        <v>0.105</v>
      </c>
      <c r="AI34" s="92" t="n">
        <f aca="false">SUM(AI32:AI33)</f>
        <v>54000</v>
      </c>
      <c r="AJ34" s="92" t="n">
        <f aca="false">SUM(AJ32:AJ33)</f>
        <v>30000</v>
      </c>
      <c r="AK34" s="92" t="n">
        <f aca="false">SUM(AK32:AK33)</f>
        <v>0.06</v>
      </c>
      <c r="AL34" s="92" t="n">
        <f aca="false">SUM(AL32:AL33)</f>
        <v>55800</v>
      </c>
      <c r="AM34" s="92" t="n">
        <f aca="false">SUM(AM32:AM33)</f>
        <v>30000</v>
      </c>
      <c r="AN34" s="92" t="n">
        <f aca="false">SUM(AN32:AN33)</f>
        <v>0.06</v>
      </c>
      <c r="AO34" s="92" t="n">
        <f aca="false">SUM(AO32:AO33)</f>
        <v>54000</v>
      </c>
      <c r="AP34" s="92" t="n">
        <f aca="false">SUM(AP32:AP33)</f>
        <v>30000</v>
      </c>
      <c r="AQ34" s="92" t="n">
        <f aca="false">SUM(AQ32:AQ33)</f>
        <v>0.06</v>
      </c>
      <c r="AR34" s="92" t="n">
        <f aca="false">SUM(AR32:AR33)</f>
        <v>55800</v>
      </c>
      <c r="AS34" s="4"/>
      <c r="AT34" s="4"/>
      <c r="AU34" s="4"/>
    </row>
    <row r="35" customFormat="false" ht="12.75" hidden="false" customHeight="false" outlineLevel="0" collapsed="false">
      <c r="A35" s="82"/>
      <c r="B35" s="82"/>
      <c r="C35" s="88"/>
      <c r="D35" s="88"/>
      <c r="E35" s="84"/>
      <c r="F35" s="85"/>
      <c r="G35" s="85"/>
      <c r="H35" s="85"/>
      <c r="I35" s="86"/>
      <c r="J35" s="85"/>
      <c r="K35" s="93"/>
      <c r="L35" s="86"/>
      <c r="M35" s="85"/>
      <c r="N35" s="93"/>
      <c r="O35" s="86"/>
      <c r="P35" s="85"/>
      <c r="Q35" s="93"/>
      <c r="R35" s="86"/>
      <c r="S35" s="85"/>
      <c r="T35" s="93"/>
      <c r="U35" s="86"/>
      <c r="V35" s="85"/>
      <c r="W35" s="93"/>
      <c r="X35" s="86"/>
      <c r="Y35" s="85"/>
      <c r="Z35" s="93"/>
      <c r="AA35" s="86"/>
      <c r="AB35" s="85"/>
      <c r="AC35" s="93"/>
      <c r="AD35" s="86"/>
      <c r="AE35" s="85"/>
      <c r="AF35" s="93"/>
      <c r="AG35" s="86"/>
      <c r="AH35" s="85"/>
      <c r="AI35" s="93"/>
      <c r="AJ35" s="86"/>
      <c r="AK35" s="85"/>
      <c r="AL35" s="93"/>
      <c r="AM35" s="86"/>
      <c r="AN35" s="85"/>
      <c r="AO35" s="93"/>
      <c r="AP35" s="86"/>
      <c r="AQ35" s="85"/>
      <c r="AR35" s="93"/>
      <c r="AS35" s="25"/>
      <c r="AT35" s="25"/>
      <c r="AU35" s="25"/>
    </row>
    <row r="36" customFormat="false" ht="12.75" hidden="false" customHeight="false" outlineLevel="0" collapsed="false">
      <c r="A36" s="82"/>
      <c r="B36" s="82"/>
      <c r="C36" s="88"/>
      <c r="D36" s="88"/>
      <c r="E36" s="84"/>
      <c r="F36" s="85"/>
      <c r="G36" s="85"/>
      <c r="H36" s="85"/>
      <c r="I36" s="86"/>
      <c r="J36" s="85"/>
      <c r="K36" s="93"/>
      <c r="L36" s="86"/>
      <c r="M36" s="85"/>
      <c r="N36" s="93"/>
      <c r="O36" s="86"/>
      <c r="P36" s="85"/>
      <c r="Q36" s="93"/>
      <c r="R36" s="86"/>
      <c r="S36" s="85"/>
      <c r="T36" s="93"/>
      <c r="U36" s="86"/>
      <c r="V36" s="85"/>
      <c r="W36" s="93"/>
      <c r="X36" s="86"/>
      <c r="Y36" s="85"/>
      <c r="Z36" s="93"/>
      <c r="AA36" s="86"/>
      <c r="AB36" s="85"/>
      <c r="AC36" s="93"/>
      <c r="AD36" s="86"/>
      <c r="AE36" s="85"/>
      <c r="AF36" s="93"/>
      <c r="AG36" s="86"/>
      <c r="AH36" s="85"/>
      <c r="AI36" s="93"/>
      <c r="AJ36" s="86"/>
      <c r="AK36" s="85"/>
      <c r="AL36" s="93"/>
      <c r="AM36" s="86"/>
      <c r="AN36" s="85"/>
      <c r="AO36" s="93"/>
      <c r="AP36" s="86"/>
      <c r="AQ36" s="85"/>
      <c r="AR36" s="93"/>
      <c r="AS36" s="25"/>
      <c r="AT36" s="25"/>
      <c r="AU36" s="25"/>
    </row>
    <row r="37" customFormat="false" ht="12.75" hidden="false" customHeight="false" outlineLevel="0" collapsed="false">
      <c r="A37" s="62" t="s">
        <v>146</v>
      </c>
      <c r="I37" s="10"/>
      <c r="K37" s="63"/>
      <c r="L37" s="10"/>
      <c r="M37" s="43"/>
      <c r="N37" s="63"/>
      <c r="O37" s="10"/>
      <c r="P37" s="43"/>
      <c r="Q37" s="63"/>
      <c r="R37" s="10"/>
      <c r="S37" s="43"/>
      <c r="T37" s="63"/>
      <c r="U37" s="10"/>
      <c r="V37" s="43"/>
      <c r="W37" s="63"/>
      <c r="X37" s="10"/>
      <c r="Y37" s="43"/>
      <c r="Z37" s="63"/>
      <c r="AA37" s="10"/>
      <c r="AB37" s="43"/>
      <c r="AC37" s="63"/>
      <c r="AD37" s="10"/>
      <c r="AE37" s="43"/>
      <c r="AF37" s="63"/>
      <c r="AG37" s="10"/>
      <c r="AH37" s="43"/>
      <c r="AI37" s="63"/>
      <c r="AJ37" s="10"/>
      <c r="AK37" s="43"/>
      <c r="AL37" s="63"/>
      <c r="AM37" s="10"/>
      <c r="AN37" s="43"/>
      <c r="AO37" s="63"/>
      <c r="AP37" s="10"/>
      <c r="AQ37" s="43"/>
      <c r="AR37" s="63"/>
      <c r="AS37" s="63"/>
    </row>
    <row r="38" customFormat="false" ht="12.75" hidden="false" customHeight="false" outlineLevel="0" collapsed="false">
      <c r="A38" s="42" t="n">
        <v>20835</v>
      </c>
      <c r="B38" s="0" t="s">
        <v>147</v>
      </c>
      <c r="D38" s="64" t="n">
        <v>37315</v>
      </c>
      <c r="E38" s="7" t="n">
        <v>20000</v>
      </c>
      <c r="F38" s="43" t="n">
        <f aca="false">0.1074-0.1052</f>
        <v>0.00219999999999999</v>
      </c>
      <c r="G38" s="96" t="s">
        <v>148</v>
      </c>
      <c r="H38" s="96"/>
      <c r="I38" s="10" t="n">
        <v>0</v>
      </c>
      <c r="J38" s="43" t="n">
        <f aca="false">IF(I38&gt;0,K38/I38/K$7,0)</f>
        <v>0</v>
      </c>
      <c r="K38" s="63" t="n">
        <f aca="false">ROUND($E38*$F38*K$7,0)</f>
        <v>1364</v>
      </c>
      <c r="L38" s="10" t="n">
        <v>0</v>
      </c>
      <c r="M38" s="43" t="n">
        <f aca="false">IF(L38&gt;0,N38/L38/N$7,0)</f>
        <v>0</v>
      </c>
      <c r="N38" s="63" t="n">
        <f aca="false">ROUND($E38*$F38*N$7,0)</f>
        <v>1232</v>
      </c>
      <c r="O38" s="10" t="n">
        <v>0</v>
      </c>
      <c r="P38" s="43" t="n">
        <f aca="false">IF(O38&gt;0,Q38/O38/Q$7,0)</f>
        <v>0</v>
      </c>
      <c r="Q38" s="63" t="n">
        <v>0</v>
      </c>
      <c r="R38" s="10" t="n">
        <v>0</v>
      </c>
      <c r="S38" s="43" t="n">
        <f aca="false">IF(R38&gt;0,T38/R38/T$7,0)</f>
        <v>0</v>
      </c>
      <c r="T38" s="63" t="n">
        <v>0</v>
      </c>
      <c r="U38" s="10" t="n">
        <v>0</v>
      </c>
      <c r="V38" s="43" t="n">
        <f aca="false">IF(U38&gt;0,W38/U38/W$7,0)</f>
        <v>0</v>
      </c>
      <c r="W38" s="63" t="n">
        <v>0</v>
      </c>
      <c r="X38" s="10" t="n">
        <v>0</v>
      </c>
      <c r="Y38" s="43" t="n">
        <f aca="false">IF(X38&gt;0,Z38/X38/Z$7,0)</f>
        <v>0</v>
      </c>
      <c r="Z38" s="63" t="n">
        <v>0</v>
      </c>
      <c r="AA38" s="10" t="n">
        <v>0</v>
      </c>
      <c r="AB38" s="43" t="n">
        <f aca="false">IF(AA38&gt;0,AC38/AA38/AC$7,0)</f>
        <v>0</v>
      </c>
      <c r="AC38" s="63" t="n">
        <v>0</v>
      </c>
      <c r="AD38" s="10" t="n">
        <v>0</v>
      </c>
      <c r="AE38" s="43" t="n">
        <f aca="false">IF(AD38&gt;0,AF38/AD38/AF$7,0)</f>
        <v>0</v>
      </c>
      <c r="AF38" s="63" t="n">
        <v>0</v>
      </c>
      <c r="AG38" s="10" t="n">
        <v>0</v>
      </c>
      <c r="AH38" s="43" t="n">
        <f aca="false">IF(AG38&gt;0,AI38/AG38/AI$7,0)</f>
        <v>0</v>
      </c>
      <c r="AI38" s="63" t="n">
        <v>0</v>
      </c>
      <c r="AJ38" s="10" t="n">
        <v>0</v>
      </c>
      <c r="AK38" s="43" t="n">
        <f aca="false">IF(AJ38&gt;0,AL38/AJ38/AL$7,0)</f>
        <v>0</v>
      </c>
      <c r="AL38" s="63" t="n">
        <v>0</v>
      </c>
      <c r="AM38" s="10" t="n">
        <v>0</v>
      </c>
      <c r="AN38" s="43" t="n">
        <f aca="false">IF(AM38&gt;0,AO38/AM38/AO$7,0)</f>
        <v>0</v>
      </c>
      <c r="AO38" s="63" t="n">
        <v>0</v>
      </c>
      <c r="AP38" s="10" t="n">
        <v>0</v>
      </c>
      <c r="AQ38" s="43" t="n">
        <f aca="false">IF(AP38&gt;0,AR38/AP38/AR$7,0)</f>
        <v>0</v>
      </c>
      <c r="AR38" s="63" t="n">
        <v>0</v>
      </c>
      <c r="AS38" s="63"/>
      <c r="AU38" s="65" t="n">
        <f aca="false">AR38+AO38+AL38+AI38+AF38+AC38+Z38+W38+T38+Q38+N38+K38</f>
        <v>2596</v>
      </c>
    </row>
    <row r="39" customFormat="false" ht="12.75" hidden="false" customHeight="false" outlineLevel="0" collapsed="false">
      <c r="A39" s="42" t="n">
        <v>20715</v>
      </c>
      <c r="B39" s="0" t="s">
        <v>149</v>
      </c>
      <c r="D39" s="64" t="s">
        <v>150</v>
      </c>
      <c r="E39" s="7" t="n">
        <v>200000</v>
      </c>
      <c r="F39" s="43" t="n">
        <f aca="false">0.1074-0.1052</f>
        <v>0.00219999999999999</v>
      </c>
      <c r="G39" s="96" t="s">
        <v>148</v>
      </c>
      <c r="H39" s="96"/>
      <c r="I39" s="10" t="n">
        <v>0</v>
      </c>
      <c r="J39" s="43" t="n">
        <f aca="false">IF(I39&gt;0,K39/I39/K$7,0)</f>
        <v>0</v>
      </c>
      <c r="K39" s="63" t="n">
        <f aca="false">ROUND($E39*$F39*K$7,0)</f>
        <v>13640</v>
      </c>
      <c r="L39" s="10" t="n">
        <v>0</v>
      </c>
      <c r="M39" s="43" t="n">
        <f aca="false">IF(L39&gt;0,N39/L39/N$7,0)</f>
        <v>0</v>
      </c>
      <c r="N39" s="63" t="n">
        <f aca="false">ROUND($E39*$F39*N$7,0)</f>
        <v>12320</v>
      </c>
      <c r="O39" s="10" t="n">
        <v>0</v>
      </c>
      <c r="P39" s="43" t="n">
        <f aca="false">IF(O39&gt;0,Q39/O39/Q$7,0)</f>
        <v>0</v>
      </c>
      <c r="Q39" s="63" t="n">
        <f aca="false">ROUND($E39*$F39*Q$7,0)</f>
        <v>13640</v>
      </c>
      <c r="R39" s="10" t="n">
        <v>0</v>
      </c>
      <c r="S39" s="43" t="n">
        <f aca="false">IF(R39&gt;0,T39/R39/T$7,0)</f>
        <v>0</v>
      </c>
      <c r="T39" s="63" t="n">
        <f aca="false">ROUND($E39*$F39*T$7,0)</f>
        <v>13200</v>
      </c>
      <c r="U39" s="10" t="n">
        <v>0</v>
      </c>
      <c r="V39" s="43" t="n">
        <f aca="false">IF(U39&gt;0,W39/U39/W$7,0)</f>
        <v>0</v>
      </c>
      <c r="W39" s="63" t="n">
        <f aca="false">ROUND($E39*$F39*W$7,0)</f>
        <v>13640</v>
      </c>
      <c r="X39" s="10" t="n">
        <v>0</v>
      </c>
      <c r="Y39" s="43" t="n">
        <f aca="false">IF(X39&gt;0,Z39/X39/Z$7,0)</f>
        <v>0</v>
      </c>
      <c r="Z39" s="63" t="n">
        <f aca="false">ROUND($E39*$F39*Z$7,0)</f>
        <v>13200</v>
      </c>
      <c r="AA39" s="10" t="n">
        <v>0</v>
      </c>
      <c r="AB39" s="43" t="n">
        <f aca="false">IF(AA39&gt;0,AC39/AA39/AC$7,0)</f>
        <v>0</v>
      </c>
      <c r="AC39" s="63" t="n">
        <f aca="false">ROUND($E39*$F39*AC$7,0)</f>
        <v>13640</v>
      </c>
      <c r="AD39" s="10" t="n">
        <v>0</v>
      </c>
      <c r="AE39" s="43" t="n">
        <f aca="false">IF(AD39&gt;0,AF39/AD39/AF$7,0)</f>
        <v>0</v>
      </c>
      <c r="AF39" s="63" t="n">
        <f aca="false">ROUND($E39*$F39*AF$7,0)</f>
        <v>13640</v>
      </c>
      <c r="AG39" s="10" t="n">
        <v>0</v>
      </c>
      <c r="AH39" s="43" t="n">
        <f aca="false">IF(AG39&gt;0,AI39/AG39/AI$7,0)</f>
        <v>0</v>
      </c>
      <c r="AI39" s="63" t="n">
        <f aca="false">ROUND($E39*$F39*AI$7,0)</f>
        <v>13200</v>
      </c>
      <c r="AJ39" s="10" t="n">
        <v>0</v>
      </c>
      <c r="AK39" s="43" t="n">
        <f aca="false">IF(AJ39&gt;0,AL39/AJ39/AL$7,0)</f>
        <v>0</v>
      </c>
      <c r="AL39" s="63" t="n">
        <f aca="false">ROUND($E39*$F39*AL$7,0)</f>
        <v>13640</v>
      </c>
      <c r="AM39" s="10" t="n">
        <v>0</v>
      </c>
      <c r="AN39" s="43" t="n">
        <f aca="false">IF(AM39&gt;0,AO39/AM39/AO$7,0)</f>
        <v>0</v>
      </c>
      <c r="AO39" s="63" t="n">
        <f aca="false">ROUND($E39*(0.1096-0.1052)*AO$7,0)</f>
        <v>26400</v>
      </c>
      <c r="AP39" s="10" t="n">
        <v>0</v>
      </c>
      <c r="AQ39" s="43" t="n">
        <f aca="false">IF(AP39&gt;0,AR39/AP39/AR$7,0)</f>
        <v>0</v>
      </c>
      <c r="AR39" s="63" t="n">
        <f aca="false">ROUND($E39*(0.1096-0.1052)*AR$7,0)</f>
        <v>27280</v>
      </c>
      <c r="AS39" s="63"/>
      <c r="AU39" s="65" t="n">
        <f aca="false">AR39+AO39+AL39+AI39+AF39+AC39+Z39+W39+T39+Q39+N39+K39</f>
        <v>187440</v>
      </c>
    </row>
    <row r="40" customFormat="false" ht="12.75" hidden="false" customHeight="false" outlineLevel="0" collapsed="false">
      <c r="A40" s="42" t="n">
        <v>21165</v>
      </c>
      <c r="B40" s="0" t="s">
        <v>151</v>
      </c>
      <c r="D40" s="64" t="n">
        <v>39172</v>
      </c>
      <c r="E40" s="7" t="n">
        <v>150000</v>
      </c>
      <c r="F40" s="43" t="n">
        <f aca="false">0.1074-0.1052</f>
        <v>0.00219999999999999</v>
      </c>
      <c r="G40" s="96" t="s">
        <v>148</v>
      </c>
      <c r="H40" s="96"/>
      <c r="I40" s="10" t="n">
        <v>0</v>
      </c>
      <c r="J40" s="43" t="n">
        <f aca="false">IF(I40&gt;0,K40/I40/K$7,0)</f>
        <v>0</v>
      </c>
      <c r="K40" s="63" t="n">
        <f aca="false">ROUND($E40*$F40*K$7,0)</f>
        <v>10230</v>
      </c>
      <c r="L40" s="10" t="n">
        <v>0</v>
      </c>
      <c r="M40" s="43" t="n">
        <f aca="false">IF(L40&gt;0,N40/L40/N$7,0)</f>
        <v>0</v>
      </c>
      <c r="N40" s="63" t="n">
        <f aca="false">ROUND($E40*$F40*N$7,0)</f>
        <v>9240</v>
      </c>
      <c r="O40" s="10" t="n">
        <v>0</v>
      </c>
      <c r="P40" s="43" t="n">
        <f aca="false">IF(O40&gt;0,Q40/O40/Q$7,0)</f>
        <v>0</v>
      </c>
      <c r="Q40" s="63" t="n">
        <f aca="false">ROUND($E40*$F40*Q$7,0)</f>
        <v>10230</v>
      </c>
      <c r="R40" s="10" t="n">
        <v>0</v>
      </c>
      <c r="S40" s="43" t="n">
        <f aca="false">IF(R40&gt;0,T40/R40/T$7,0)</f>
        <v>0</v>
      </c>
      <c r="T40" s="63" t="n">
        <f aca="false">ROUND($E40*$F40*T$7,0)</f>
        <v>9900</v>
      </c>
      <c r="U40" s="10" t="n">
        <v>0</v>
      </c>
      <c r="V40" s="43" t="n">
        <f aca="false">IF(U40&gt;0,W40/U40/W$7,0)</f>
        <v>0</v>
      </c>
      <c r="W40" s="63" t="n">
        <f aca="false">ROUND($E40*$F40*W$7,0)</f>
        <v>10230</v>
      </c>
      <c r="X40" s="10" t="n">
        <v>0</v>
      </c>
      <c r="Y40" s="43" t="n">
        <f aca="false">IF(X40&gt;0,Z40/X40/Z$7,0)</f>
        <v>0</v>
      </c>
      <c r="Z40" s="63" t="n">
        <f aca="false">ROUND($E40*$F40*Z$7,0)</f>
        <v>9900</v>
      </c>
      <c r="AA40" s="10" t="n">
        <v>0</v>
      </c>
      <c r="AB40" s="43" t="n">
        <f aca="false">IF(AA40&gt;0,AC40/AA40/AC$7,0)</f>
        <v>0</v>
      </c>
      <c r="AC40" s="63" t="n">
        <f aca="false">ROUND($E40*$F40*AC$7,0)</f>
        <v>10230</v>
      </c>
      <c r="AD40" s="10" t="n">
        <v>0</v>
      </c>
      <c r="AE40" s="43" t="n">
        <f aca="false">IF(AD40&gt;0,AF40/AD40/AF$7,0)</f>
        <v>0</v>
      </c>
      <c r="AF40" s="63" t="n">
        <f aca="false">ROUND($E40*$F40*AF$7,0)</f>
        <v>10230</v>
      </c>
      <c r="AG40" s="10" t="n">
        <v>0</v>
      </c>
      <c r="AH40" s="43" t="n">
        <f aca="false">IF(AG40&gt;0,AI40/AG40/AI$7,0)</f>
        <v>0</v>
      </c>
      <c r="AI40" s="63" t="n">
        <f aca="false">ROUND($E40*$F40*AI$7,0)</f>
        <v>9900</v>
      </c>
      <c r="AJ40" s="10" t="n">
        <v>0</v>
      </c>
      <c r="AK40" s="43" t="n">
        <f aca="false">IF(AJ40&gt;0,AL40/AJ40/AL$7,0)</f>
        <v>0</v>
      </c>
      <c r="AL40" s="63" t="n">
        <f aca="false">ROUND($E40*$F40*AL$7,0)</f>
        <v>10230</v>
      </c>
      <c r="AM40" s="10" t="n">
        <v>0</v>
      </c>
      <c r="AN40" s="43" t="n">
        <f aca="false">IF(AM40&gt;0,AO40/AM40/AO$7,0)</f>
        <v>0</v>
      </c>
      <c r="AO40" s="63" t="n">
        <f aca="false">ROUND($E40*(0.1096-0.1052)*AO$7,0)</f>
        <v>19800</v>
      </c>
      <c r="AP40" s="10" t="n">
        <v>0</v>
      </c>
      <c r="AQ40" s="43" t="n">
        <f aca="false">IF(AP40&gt;0,AR40/AP40/AR$7,0)</f>
        <v>0</v>
      </c>
      <c r="AR40" s="63" t="n">
        <f aca="false">ROUND($E40*(0.1096-0.1052)*AR$7,0)</f>
        <v>20460</v>
      </c>
      <c r="AS40" s="63"/>
      <c r="AU40" s="65" t="n">
        <f aca="false">AR40+AO40+AL40+AI40+AF40+AC40+Z40+W40+T40+Q40+N40+K40</f>
        <v>140580</v>
      </c>
    </row>
    <row r="41" customFormat="false" ht="12.75" hidden="false" customHeight="false" outlineLevel="0" collapsed="false">
      <c r="A41" s="42" t="n">
        <v>26678</v>
      </c>
      <c r="B41" s="0" t="s">
        <v>152</v>
      </c>
      <c r="D41" s="64" t="n">
        <v>39172</v>
      </c>
      <c r="E41" s="7" t="n">
        <v>25000</v>
      </c>
      <c r="F41" s="43" t="n">
        <f aca="false">0.1074-0.1052</f>
        <v>0.00219999999999999</v>
      </c>
      <c r="G41" s="96" t="s">
        <v>148</v>
      </c>
      <c r="H41" s="96"/>
      <c r="I41" s="10" t="n">
        <v>0</v>
      </c>
      <c r="J41" s="43" t="n">
        <f aca="false">IF(I41&gt;0,K41/I41/K$7,0)</f>
        <v>0</v>
      </c>
      <c r="K41" s="63" t="n">
        <f aca="false">ROUND($E41*$F41*K$7,0)</f>
        <v>1705</v>
      </c>
      <c r="L41" s="10" t="n">
        <v>0</v>
      </c>
      <c r="M41" s="43" t="n">
        <f aca="false">IF(L41&gt;0,N41/L41/N$7,0)</f>
        <v>0</v>
      </c>
      <c r="N41" s="63" t="n">
        <f aca="false">ROUND($E41*$F41*N$7,0)</f>
        <v>1540</v>
      </c>
      <c r="O41" s="10" t="n">
        <v>0</v>
      </c>
      <c r="P41" s="43" t="n">
        <f aca="false">IF(O41&gt;0,Q41/O41/Q$7,0)</f>
        <v>0</v>
      </c>
      <c r="Q41" s="63" t="n">
        <f aca="false">ROUND($E41*$F41*Q$7,0)</f>
        <v>1705</v>
      </c>
      <c r="R41" s="10" t="n">
        <v>0</v>
      </c>
      <c r="S41" s="43" t="n">
        <f aca="false">IF(R41&gt;0,T41/R41/T$7,0)</f>
        <v>0</v>
      </c>
      <c r="T41" s="63" t="n">
        <f aca="false">ROUND($E41*$F41*T$7,0)</f>
        <v>1650</v>
      </c>
      <c r="U41" s="10" t="n">
        <v>0</v>
      </c>
      <c r="V41" s="43" t="n">
        <f aca="false">IF(U41&gt;0,W41/U41/W$7,0)</f>
        <v>0</v>
      </c>
      <c r="W41" s="63" t="n">
        <f aca="false">ROUND($E41*$F41*W$7,0)</f>
        <v>1705</v>
      </c>
      <c r="X41" s="10" t="n">
        <v>0</v>
      </c>
      <c r="Y41" s="43" t="n">
        <f aca="false">IF(X41&gt;0,Z41/X41/Z$7,0)</f>
        <v>0</v>
      </c>
      <c r="Z41" s="63" t="n">
        <f aca="false">ROUND($E41*$F41*Z$7,0)</f>
        <v>1650</v>
      </c>
      <c r="AA41" s="10" t="n">
        <v>0</v>
      </c>
      <c r="AB41" s="43" t="n">
        <f aca="false">IF(AA41&gt;0,AC41/AA41/AC$7,0)</f>
        <v>0</v>
      </c>
      <c r="AC41" s="63" t="n">
        <f aca="false">ROUND($E41*$F41*AC$7,0)</f>
        <v>1705</v>
      </c>
      <c r="AD41" s="10" t="n">
        <v>0</v>
      </c>
      <c r="AE41" s="43" t="n">
        <f aca="false">IF(AD41&gt;0,AF41/AD41/AF$7,0)</f>
        <v>0</v>
      </c>
      <c r="AF41" s="63" t="n">
        <f aca="false">ROUND($E41*$F41*AF$7,0)</f>
        <v>1705</v>
      </c>
      <c r="AG41" s="10" t="n">
        <v>0</v>
      </c>
      <c r="AH41" s="43" t="n">
        <f aca="false">IF(AG41&gt;0,AI41/AG41/AI$7,0)</f>
        <v>0</v>
      </c>
      <c r="AI41" s="63" t="n">
        <f aca="false">ROUND($E41*$F41*AI$7,0)</f>
        <v>1650</v>
      </c>
      <c r="AJ41" s="10" t="n">
        <v>0</v>
      </c>
      <c r="AK41" s="43" t="n">
        <f aca="false">IF(AJ41&gt;0,AL41/AJ41/AL$7,0)</f>
        <v>0</v>
      </c>
      <c r="AL41" s="63" t="n">
        <f aca="false">ROUND($E41*$F41*AL$7,0)</f>
        <v>1705</v>
      </c>
      <c r="AM41" s="10" t="n">
        <v>0</v>
      </c>
      <c r="AN41" s="43" t="n">
        <f aca="false">IF(AM41&gt;0,AO41/AM41/AO$7,0)</f>
        <v>0</v>
      </c>
      <c r="AO41" s="63" t="n">
        <f aca="false">ROUND($E41*(0.1096-0.1052)*AO$7,0)</f>
        <v>3300</v>
      </c>
      <c r="AP41" s="10" t="n">
        <v>0</v>
      </c>
      <c r="AQ41" s="43" t="n">
        <f aca="false">IF(AP41&gt;0,AR41/AP41/AR$7,0)</f>
        <v>0</v>
      </c>
      <c r="AR41" s="63" t="n">
        <f aca="false">ROUND($E41*(0.1096-0.1052)*AR$7,0)</f>
        <v>3410</v>
      </c>
      <c r="AS41" s="63"/>
      <c r="AU41" s="65" t="n">
        <f aca="false">AR41+AO41+AL41+AI41+AF41+AC41+Z41+W41+T41+Q41+N41+K41</f>
        <v>23430</v>
      </c>
    </row>
    <row r="42" customFormat="false" ht="12.75" hidden="false" customHeight="false" outlineLevel="0" collapsed="false">
      <c r="A42" s="42" t="n">
        <v>26372</v>
      </c>
      <c r="B42" s="0" t="s">
        <v>153</v>
      </c>
      <c r="D42" s="64" t="n">
        <v>39172</v>
      </c>
      <c r="E42" s="7" t="n">
        <v>25000</v>
      </c>
      <c r="F42" s="43" t="n">
        <f aca="false">0.1074-0.1052</f>
        <v>0.00219999999999999</v>
      </c>
      <c r="G42" s="96" t="s">
        <v>148</v>
      </c>
      <c r="H42" s="96"/>
      <c r="I42" s="10" t="n">
        <v>0</v>
      </c>
      <c r="J42" s="43" t="n">
        <f aca="false">IF(I42&gt;0,K42/I42/K$7,0)</f>
        <v>0</v>
      </c>
      <c r="K42" s="63" t="n">
        <f aca="false">ROUND($E42*$F42*K$7,0)</f>
        <v>1705</v>
      </c>
      <c r="L42" s="10" t="n">
        <v>0</v>
      </c>
      <c r="M42" s="43" t="n">
        <f aca="false">IF(L42&gt;0,N42/L42/N$7,0)</f>
        <v>0</v>
      </c>
      <c r="N42" s="63" t="n">
        <f aca="false">ROUND($E42*$F42*N$7,0)</f>
        <v>1540</v>
      </c>
      <c r="O42" s="10" t="n">
        <v>0</v>
      </c>
      <c r="P42" s="43" t="n">
        <f aca="false">IF(O42&gt;0,Q42/O42/Q$7,0)</f>
        <v>0</v>
      </c>
      <c r="Q42" s="63" t="n">
        <f aca="false">ROUND($E42*$F42*Q$7,0)</f>
        <v>1705</v>
      </c>
      <c r="R42" s="10" t="n">
        <v>0</v>
      </c>
      <c r="S42" s="43" t="n">
        <f aca="false">IF(R42&gt;0,T42/R42/T$7,0)</f>
        <v>0</v>
      </c>
      <c r="T42" s="63" t="n">
        <f aca="false">ROUND($E42*$F42*T$7,0)</f>
        <v>1650</v>
      </c>
      <c r="U42" s="10" t="n">
        <v>0</v>
      </c>
      <c r="V42" s="43" t="n">
        <f aca="false">IF(U42&gt;0,W42/U42/W$7,0)</f>
        <v>0</v>
      </c>
      <c r="W42" s="63" t="n">
        <f aca="false">ROUND($E42*$F42*W$7,0)</f>
        <v>1705</v>
      </c>
      <c r="X42" s="10" t="n">
        <v>0</v>
      </c>
      <c r="Y42" s="43" t="n">
        <f aca="false">IF(X42&gt;0,Z42/X42/Z$7,0)</f>
        <v>0</v>
      </c>
      <c r="Z42" s="63" t="n">
        <f aca="false">ROUND($E42*$F42*Z$7,0)</f>
        <v>1650</v>
      </c>
      <c r="AA42" s="10" t="n">
        <v>0</v>
      </c>
      <c r="AB42" s="43" t="n">
        <f aca="false">IF(AA42&gt;0,AC42/AA42/AC$7,0)</f>
        <v>0</v>
      </c>
      <c r="AC42" s="63" t="n">
        <f aca="false">ROUND($E42*$F42*AC$7,0)</f>
        <v>1705</v>
      </c>
      <c r="AD42" s="10" t="n">
        <v>0</v>
      </c>
      <c r="AE42" s="43" t="n">
        <f aca="false">IF(AD42&gt;0,AF42/AD42/AF$7,0)</f>
        <v>0</v>
      </c>
      <c r="AF42" s="63" t="n">
        <f aca="false">ROUND($E42*$F42*AF$7,0)</f>
        <v>1705</v>
      </c>
      <c r="AG42" s="10" t="n">
        <v>0</v>
      </c>
      <c r="AH42" s="43" t="n">
        <f aca="false">IF(AG42&gt;0,AI42/AG42/AI$7,0)</f>
        <v>0</v>
      </c>
      <c r="AI42" s="63" t="n">
        <f aca="false">ROUND($E42*$F42*AI$7,0)</f>
        <v>1650</v>
      </c>
      <c r="AJ42" s="10" t="n">
        <v>0</v>
      </c>
      <c r="AK42" s="43" t="n">
        <f aca="false">IF(AJ42&gt;0,AL42/AJ42/AL$7,0)</f>
        <v>0</v>
      </c>
      <c r="AL42" s="63" t="n">
        <f aca="false">ROUND($E42*$F42*AL$7,0)</f>
        <v>1705</v>
      </c>
      <c r="AM42" s="10" t="n">
        <v>0</v>
      </c>
      <c r="AN42" s="43" t="n">
        <f aca="false">IF(AM42&gt;0,AO42/AM42/AO$7,0)</f>
        <v>0</v>
      </c>
      <c r="AO42" s="63" t="n">
        <f aca="false">ROUND($E42*(0.1096-0.1052)*AO$7,0)</f>
        <v>3300</v>
      </c>
      <c r="AP42" s="10" t="n">
        <v>0</v>
      </c>
      <c r="AQ42" s="43" t="n">
        <f aca="false">IF(AP42&gt;0,AR42/AP42/AR$7,0)</f>
        <v>0</v>
      </c>
      <c r="AR42" s="63" t="n">
        <f aca="false">ROUND($E42*(0.1096-0.1052)*AR$7,0)</f>
        <v>3410</v>
      </c>
      <c r="AS42" s="63"/>
      <c r="AU42" s="65" t="n">
        <f aca="false">AR42+AO42+AL42+AI42+AF42+AC42+Z42+W42+T42+Q42+N42+K42</f>
        <v>23430</v>
      </c>
    </row>
    <row r="43" customFormat="false" ht="12.75" hidden="false" customHeight="false" outlineLevel="0" collapsed="false">
      <c r="A43" s="42" t="n">
        <v>25924</v>
      </c>
      <c r="B43" s="0" t="s">
        <v>154</v>
      </c>
      <c r="D43" s="64" t="n">
        <v>38837</v>
      </c>
      <c r="E43" s="7" t="n">
        <v>20000</v>
      </c>
      <c r="F43" s="43" t="n">
        <f aca="false">0.1074-0.1052</f>
        <v>0.00219999999999999</v>
      </c>
      <c r="G43" s="96" t="s">
        <v>148</v>
      </c>
      <c r="H43" s="96"/>
      <c r="I43" s="10" t="n">
        <v>0</v>
      </c>
      <c r="J43" s="43" t="n">
        <f aca="false">IF(I43&gt;0,K43/I43/K$7,0)</f>
        <v>0</v>
      </c>
      <c r="K43" s="63" t="n">
        <f aca="false">ROUND($E43*$F43*K$7,0)</f>
        <v>1364</v>
      </c>
      <c r="L43" s="10" t="n">
        <v>0</v>
      </c>
      <c r="M43" s="43" t="n">
        <f aca="false">IF(L43&gt;0,N43/L43/N$7,0)</f>
        <v>0</v>
      </c>
      <c r="N43" s="63" t="n">
        <f aca="false">ROUND($E43*$F43*N$7,0)</f>
        <v>1232</v>
      </c>
      <c r="O43" s="10" t="n">
        <v>0</v>
      </c>
      <c r="P43" s="43" t="n">
        <f aca="false">IF(O43&gt;0,Q43/O43/Q$7,0)</f>
        <v>0</v>
      </c>
      <c r="Q43" s="63" t="n">
        <f aca="false">ROUND($E43*$F43*Q$7,0)</f>
        <v>1364</v>
      </c>
      <c r="R43" s="10" t="n">
        <v>0</v>
      </c>
      <c r="S43" s="43" t="n">
        <f aca="false">IF(R43&gt;0,T43/R43/T$7,0)</f>
        <v>0</v>
      </c>
      <c r="T43" s="63" t="n">
        <f aca="false">ROUND($E43*$F43*T$7,0)</f>
        <v>1320</v>
      </c>
      <c r="U43" s="10" t="n">
        <v>0</v>
      </c>
      <c r="V43" s="43" t="n">
        <f aca="false">IF(U43&gt;0,W43/U43/W$7,0)</f>
        <v>0</v>
      </c>
      <c r="W43" s="63" t="n">
        <f aca="false">ROUND($E43*$F43*W$7,0)</f>
        <v>1364</v>
      </c>
      <c r="X43" s="10" t="n">
        <v>0</v>
      </c>
      <c r="Y43" s="43" t="n">
        <f aca="false">IF(X43&gt;0,Z43/X43/Z$7,0)</f>
        <v>0</v>
      </c>
      <c r="Z43" s="63" t="n">
        <f aca="false">ROUND($E43*$F43*Z$7,0)</f>
        <v>1320</v>
      </c>
      <c r="AA43" s="10" t="n">
        <v>0</v>
      </c>
      <c r="AB43" s="43" t="n">
        <f aca="false">IF(AA43&gt;0,AC43/AA43/AC$7,0)</f>
        <v>0</v>
      </c>
      <c r="AC43" s="63" t="n">
        <f aca="false">ROUND($E43*$F43*AC$7,0)</f>
        <v>1364</v>
      </c>
      <c r="AD43" s="10" t="n">
        <v>0</v>
      </c>
      <c r="AE43" s="43" t="n">
        <f aca="false">IF(AD43&gt;0,AF43/AD43/AF$7,0)</f>
        <v>0</v>
      </c>
      <c r="AF43" s="63" t="n">
        <f aca="false">ROUND($E43*$F43*AF$7,0)</f>
        <v>1364</v>
      </c>
      <c r="AG43" s="10" t="n">
        <v>0</v>
      </c>
      <c r="AH43" s="43" t="n">
        <f aca="false">IF(AG43&gt;0,AI43/AG43/AI$7,0)</f>
        <v>0</v>
      </c>
      <c r="AI43" s="63" t="n">
        <f aca="false">ROUND($E43*$F43*AI$7,0)</f>
        <v>1320</v>
      </c>
      <c r="AJ43" s="10" t="n">
        <v>0</v>
      </c>
      <c r="AK43" s="43" t="n">
        <f aca="false">IF(AJ43&gt;0,AL43/AJ43/AL$7,0)</f>
        <v>0</v>
      </c>
      <c r="AL43" s="63" t="n">
        <f aca="false">ROUND($E43*$F43*AL$7,0)</f>
        <v>1364</v>
      </c>
      <c r="AM43" s="10" t="n">
        <v>0</v>
      </c>
      <c r="AN43" s="43" t="n">
        <f aca="false">IF(AM43&gt;0,AO43/AM43/AO$7,0)</f>
        <v>0</v>
      </c>
      <c r="AO43" s="63" t="n">
        <f aca="false">ROUND($E43*(0.1096-0.1052)*AO$7,0)</f>
        <v>2640</v>
      </c>
      <c r="AP43" s="10" t="n">
        <v>0</v>
      </c>
      <c r="AQ43" s="43" t="n">
        <f aca="false">IF(AP43&gt;0,AR43/AP43/AR$7,0)</f>
        <v>0</v>
      </c>
      <c r="AR43" s="63" t="n">
        <f aca="false">ROUND($E43*(0.1096-0.1052)*AR$7,0)</f>
        <v>2728</v>
      </c>
      <c r="AS43" s="63"/>
      <c r="AU43" s="65" t="n">
        <f aca="false">AR43+AO43+AL43+AI43+AF43+AC43+Z43+W43+T43+Q43+N43+K43</f>
        <v>18744</v>
      </c>
    </row>
    <row r="44" customFormat="false" ht="12.75" hidden="false" customHeight="false" outlineLevel="0" collapsed="false">
      <c r="A44" s="42" t="n">
        <v>20834</v>
      </c>
      <c r="B44" s="0" t="s">
        <v>155</v>
      </c>
      <c r="D44" s="64" t="n">
        <v>39141</v>
      </c>
      <c r="E44" s="7" t="n">
        <v>25000</v>
      </c>
      <c r="F44" s="43" t="n">
        <f aca="false">0.1074-0.1052</f>
        <v>0.00219999999999999</v>
      </c>
      <c r="G44" s="96" t="s">
        <v>148</v>
      </c>
      <c r="H44" s="96"/>
      <c r="I44" s="10" t="n">
        <v>0</v>
      </c>
      <c r="J44" s="43" t="n">
        <f aca="false">IF(I44&gt;0,K44/I44/K$7,0)</f>
        <v>0</v>
      </c>
      <c r="K44" s="63" t="n">
        <f aca="false">ROUND($E44*$F44*K$7,0)</f>
        <v>1705</v>
      </c>
      <c r="L44" s="10" t="n">
        <v>0</v>
      </c>
      <c r="M44" s="43" t="n">
        <f aca="false">IF(L44&gt;0,N44/L44/N$7,0)</f>
        <v>0</v>
      </c>
      <c r="N44" s="63" t="n">
        <f aca="false">ROUND($E44*$F44*N$7,0)</f>
        <v>1540</v>
      </c>
      <c r="O44" s="10" t="n">
        <v>0</v>
      </c>
      <c r="P44" s="43" t="n">
        <f aca="false">IF(O44&gt;0,Q44/O44/Q$7,0)</f>
        <v>0</v>
      </c>
      <c r="Q44" s="63" t="n">
        <f aca="false">ROUND($E44*$F44*Q$7,0)</f>
        <v>1705</v>
      </c>
      <c r="R44" s="10" t="n">
        <v>0</v>
      </c>
      <c r="S44" s="43" t="n">
        <f aca="false">IF(R44&gt;0,T44/R44/T$7,0)</f>
        <v>0</v>
      </c>
      <c r="T44" s="63" t="n">
        <f aca="false">ROUND($E44*$F44*T$7,0)</f>
        <v>1650</v>
      </c>
      <c r="U44" s="10" t="n">
        <v>0</v>
      </c>
      <c r="V44" s="43" t="n">
        <f aca="false">IF(U44&gt;0,W44/U44/W$7,0)</f>
        <v>0</v>
      </c>
      <c r="W44" s="63" t="n">
        <f aca="false">ROUND($E44*$F44*W$7,0)</f>
        <v>1705</v>
      </c>
      <c r="X44" s="10" t="n">
        <v>0</v>
      </c>
      <c r="Y44" s="43" t="n">
        <f aca="false">IF(X44&gt;0,Z44/X44/Z$7,0)</f>
        <v>0</v>
      </c>
      <c r="Z44" s="63" t="n">
        <f aca="false">ROUND($E44*$F44*Z$7,0)</f>
        <v>1650</v>
      </c>
      <c r="AA44" s="10" t="n">
        <v>0</v>
      </c>
      <c r="AB44" s="43" t="n">
        <f aca="false">IF(AA44&gt;0,AC44/AA44/AC$7,0)</f>
        <v>0</v>
      </c>
      <c r="AC44" s="63" t="n">
        <f aca="false">ROUND($E44*$F44*AC$7,0)</f>
        <v>1705</v>
      </c>
      <c r="AD44" s="10" t="n">
        <v>0</v>
      </c>
      <c r="AE44" s="43" t="n">
        <f aca="false">IF(AD44&gt;0,AF44/AD44/AF$7,0)</f>
        <v>0</v>
      </c>
      <c r="AF44" s="63" t="n">
        <f aca="false">ROUND($E44*$F44*AF$7,0)</f>
        <v>1705</v>
      </c>
      <c r="AG44" s="10" t="n">
        <v>0</v>
      </c>
      <c r="AH44" s="43" t="n">
        <f aca="false">IF(AG44&gt;0,AI44/AG44/AI$7,0)</f>
        <v>0</v>
      </c>
      <c r="AI44" s="63" t="n">
        <f aca="false">ROUND($E44*$F44*AI$7,0)</f>
        <v>1650</v>
      </c>
      <c r="AJ44" s="10" t="n">
        <v>0</v>
      </c>
      <c r="AK44" s="43" t="n">
        <f aca="false">IF(AJ44&gt;0,AL44/AJ44/AL$7,0)</f>
        <v>0</v>
      </c>
      <c r="AL44" s="63" t="n">
        <f aca="false">ROUND($E44*$F44*AL$7,0)</f>
        <v>1705</v>
      </c>
      <c r="AM44" s="10" t="n">
        <v>0</v>
      </c>
      <c r="AN44" s="43" t="n">
        <f aca="false">IF(AM44&gt;0,AO44/AM44/AO$7,0)</f>
        <v>0</v>
      </c>
      <c r="AO44" s="63" t="n">
        <f aca="false">ROUND($E44*(0.1096-0.1052)*AO$7,0)</f>
        <v>3300</v>
      </c>
      <c r="AP44" s="10" t="n">
        <v>0</v>
      </c>
      <c r="AQ44" s="43" t="n">
        <f aca="false">IF(AP44&gt;0,AR44/AP44/AR$7,0)</f>
        <v>0</v>
      </c>
      <c r="AR44" s="63" t="n">
        <f aca="false">ROUND($E44*(0.1096-0.1052)*AR$7,0)</f>
        <v>3410</v>
      </c>
      <c r="AS44" s="63"/>
      <c r="AU44" s="65" t="n">
        <f aca="false">AR44+AO44+AL44+AI44+AF44+AC44+Z44+W44+T44+Q44+N44+K44</f>
        <v>23430</v>
      </c>
    </row>
    <row r="45" customFormat="false" ht="12.75" hidden="false" customHeight="false" outlineLevel="0" collapsed="false">
      <c r="D45" s="64"/>
      <c r="E45" s="70"/>
      <c r="I45" s="71" t="n">
        <v>0</v>
      </c>
      <c r="J45" s="43" t="n">
        <f aca="false">IF(I45&gt;0,K45/I45/K$7,0)</f>
        <v>0</v>
      </c>
      <c r="K45" s="72" t="n">
        <v>0</v>
      </c>
      <c r="L45" s="71" t="n">
        <v>0</v>
      </c>
      <c r="M45" s="43" t="n">
        <f aca="false">IF(L45&gt;0,N45/L45/N$7,0)</f>
        <v>0</v>
      </c>
      <c r="N45" s="72" t="n">
        <v>0</v>
      </c>
      <c r="O45" s="71" t="n">
        <v>0</v>
      </c>
      <c r="P45" s="43" t="n">
        <f aca="false">IF(O45&gt;0,Q45/O45/Q$7,0)</f>
        <v>0</v>
      </c>
      <c r="Q45" s="72" t="n">
        <v>0</v>
      </c>
      <c r="R45" s="71" t="n">
        <v>0</v>
      </c>
      <c r="S45" s="43" t="n">
        <f aca="false">IF(R45&gt;0,T45/R45/T$7,0)</f>
        <v>0</v>
      </c>
      <c r="T45" s="72" t="n">
        <v>0</v>
      </c>
      <c r="U45" s="71" t="n">
        <v>0</v>
      </c>
      <c r="V45" s="43" t="n">
        <f aca="false">IF(U45&gt;0,W45/U45/W$7,0)</f>
        <v>0</v>
      </c>
      <c r="W45" s="72" t="n">
        <v>0</v>
      </c>
      <c r="X45" s="71" t="n">
        <v>0</v>
      </c>
      <c r="Y45" s="43" t="n">
        <f aca="false">IF(X45&gt;0,Z45/X45/Z$7,0)</f>
        <v>0</v>
      </c>
      <c r="Z45" s="72" t="n">
        <v>0</v>
      </c>
      <c r="AA45" s="71" t="n">
        <v>0</v>
      </c>
      <c r="AB45" s="43" t="n">
        <f aca="false">IF(AA45&gt;0,AC45/AA45/AC$7,0)</f>
        <v>0</v>
      </c>
      <c r="AC45" s="72" t="n">
        <v>0</v>
      </c>
      <c r="AD45" s="71" t="n">
        <v>0</v>
      </c>
      <c r="AE45" s="43" t="n">
        <f aca="false">IF(AD45&gt;0,AF45/AD45/AF$7,0)</f>
        <v>0</v>
      </c>
      <c r="AF45" s="72" t="n">
        <v>0</v>
      </c>
      <c r="AG45" s="71" t="n">
        <v>0</v>
      </c>
      <c r="AH45" s="43" t="n">
        <f aca="false">IF(AG45&gt;0,AI45/AG45/AI$7,0)</f>
        <v>0</v>
      </c>
      <c r="AI45" s="72" t="n">
        <v>0</v>
      </c>
      <c r="AJ45" s="71" t="n">
        <v>0</v>
      </c>
      <c r="AK45" s="43" t="n">
        <f aca="false">IF(AJ45&gt;0,AL45/AJ45/AL$7,0)</f>
        <v>0</v>
      </c>
      <c r="AL45" s="72" t="n">
        <v>0</v>
      </c>
      <c r="AM45" s="71" t="n">
        <v>0</v>
      </c>
      <c r="AN45" s="43" t="n">
        <f aca="false">IF(AM45&gt;0,AO45/AM45/AO$7,0)</f>
        <v>0</v>
      </c>
      <c r="AO45" s="72" t="n">
        <v>0</v>
      </c>
      <c r="AP45" s="71" t="n">
        <v>0</v>
      </c>
      <c r="AQ45" s="43" t="n">
        <f aca="false">IF(AP45&gt;0,AR45/AP45/AR$7,0)</f>
        <v>0</v>
      </c>
      <c r="AR45" s="72" t="n">
        <v>0</v>
      </c>
      <c r="AS45" s="63"/>
      <c r="AU45" s="97" t="n">
        <f aca="false">AR45+AO45+AL45+AI45+AF45+AC45+Z45+W45+T45+Q45+N45+K45</f>
        <v>0</v>
      </c>
    </row>
    <row r="46" customFormat="false" ht="12.75" hidden="false" customHeight="false" outlineLevel="0" collapsed="false">
      <c r="A46" s="44" t="s">
        <v>156</v>
      </c>
      <c r="B46" s="4"/>
      <c r="C46" s="11"/>
      <c r="D46" s="11"/>
      <c r="E46" s="5" t="n">
        <f aca="false">SUM(E38:E45)</f>
        <v>465000</v>
      </c>
      <c r="F46" s="73"/>
      <c r="G46" s="73"/>
      <c r="H46" s="73"/>
      <c r="I46" s="74" t="n">
        <f aca="false">SUM(I38:I45)</f>
        <v>0</v>
      </c>
      <c r="J46" s="73" t="n">
        <f aca="false">IF(I46&gt;0,K46/I46/K$7,0)</f>
        <v>0</v>
      </c>
      <c r="K46" s="75" t="n">
        <f aca="false">SUM(K38:K45)</f>
        <v>31713</v>
      </c>
      <c r="L46" s="74" t="n">
        <f aca="false">SUM(L38:L45)</f>
        <v>0</v>
      </c>
      <c r="M46" s="73" t="n">
        <f aca="false">IF(L46&gt;0,N46/L46/N$7,0)</f>
        <v>0</v>
      </c>
      <c r="N46" s="75" t="n">
        <f aca="false">SUM(N38:N45)</f>
        <v>28644</v>
      </c>
      <c r="O46" s="74" t="n">
        <f aca="false">SUM(O38:O45)</f>
        <v>0</v>
      </c>
      <c r="P46" s="73" t="n">
        <f aca="false">IF(O46&gt;0,Q46/O46/Q$7,0)</f>
        <v>0</v>
      </c>
      <c r="Q46" s="75" t="n">
        <f aca="false">SUM(Q38:Q45)</f>
        <v>30349</v>
      </c>
      <c r="R46" s="74" t="n">
        <f aca="false">SUM(R38:R45)</f>
        <v>0</v>
      </c>
      <c r="S46" s="73" t="n">
        <f aca="false">IF(R46&gt;0,T46/R46/T$7,0)</f>
        <v>0</v>
      </c>
      <c r="T46" s="75" t="n">
        <f aca="false">SUM(T38:T45)</f>
        <v>29370</v>
      </c>
      <c r="U46" s="74" t="n">
        <f aca="false">SUM(U38:U45)</f>
        <v>0</v>
      </c>
      <c r="V46" s="73" t="n">
        <f aca="false">IF(U46&gt;0,W46/U46/W$7,0)</f>
        <v>0</v>
      </c>
      <c r="W46" s="75" t="n">
        <f aca="false">SUM(W38:W45)</f>
        <v>30349</v>
      </c>
      <c r="X46" s="74" t="n">
        <f aca="false">SUM(X38:X45)</f>
        <v>0</v>
      </c>
      <c r="Y46" s="73" t="n">
        <f aca="false">IF(X46&gt;0,Z46/X46/Z$7,0)</f>
        <v>0</v>
      </c>
      <c r="Z46" s="75" t="n">
        <f aca="false">SUM(Z38:Z45)</f>
        <v>29370</v>
      </c>
      <c r="AA46" s="74" t="n">
        <f aca="false">SUM(AA38:AA45)</f>
        <v>0</v>
      </c>
      <c r="AB46" s="73" t="n">
        <f aca="false">IF(AA46&gt;0,AC46/AA46/AC$7,0)</f>
        <v>0</v>
      </c>
      <c r="AC46" s="75" t="n">
        <f aca="false">SUM(AC38:AC45)</f>
        <v>30349</v>
      </c>
      <c r="AD46" s="74" t="n">
        <f aca="false">SUM(AD38:AD45)</f>
        <v>0</v>
      </c>
      <c r="AE46" s="73" t="n">
        <f aca="false">IF(AD46&gt;0,AF46/AD46/AF$7,0)</f>
        <v>0</v>
      </c>
      <c r="AF46" s="75" t="n">
        <f aca="false">SUM(AF38:AF45)</f>
        <v>30349</v>
      </c>
      <c r="AG46" s="74" t="n">
        <f aca="false">SUM(AG38:AG45)</f>
        <v>0</v>
      </c>
      <c r="AH46" s="73" t="n">
        <f aca="false">IF(AG46&gt;0,AI46/AG46/AI$7,0)</f>
        <v>0</v>
      </c>
      <c r="AI46" s="75" t="n">
        <f aca="false">SUM(AI38:AI45)</f>
        <v>29370</v>
      </c>
      <c r="AJ46" s="74" t="n">
        <f aca="false">SUM(AJ38:AJ45)</f>
        <v>0</v>
      </c>
      <c r="AK46" s="73" t="n">
        <f aca="false">IF(AJ46&gt;0,AL46/AJ46/AL$7,0)</f>
        <v>0</v>
      </c>
      <c r="AL46" s="75" t="n">
        <f aca="false">SUM(AL38:AL45)</f>
        <v>30349</v>
      </c>
      <c r="AM46" s="74" t="n">
        <f aca="false">SUM(AM38:AM45)</f>
        <v>0</v>
      </c>
      <c r="AN46" s="73" t="n">
        <f aca="false">IF(AM46&gt;0,AO46/AM46/AO$7,0)</f>
        <v>0</v>
      </c>
      <c r="AO46" s="75" t="n">
        <f aca="false">SUM(AO38:AO45)</f>
        <v>58740</v>
      </c>
      <c r="AP46" s="74" t="n">
        <f aca="false">SUM(AP38:AP45)</f>
        <v>0</v>
      </c>
      <c r="AQ46" s="73" t="n">
        <f aca="false">IF(AP46&gt;0,AR46/AP46/AR$7,0)</f>
        <v>0</v>
      </c>
      <c r="AR46" s="75" t="n">
        <f aca="false">SUM(AR38:AR45)</f>
        <v>60698</v>
      </c>
      <c r="AS46" s="75"/>
      <c r="AT46" s="75" t="n">
        <f aca="false">SUM(I46:AS46)</f>
        <v>419650</v>
      </c>
      <c r="AU46" s="98" t="n">
        <f aca="false">SUM(AU38:AU45)</f>
        <v>419650</v>
      </c>
    </row>
    <row r="47" customFormat="false" ht="12.75" hidden="false" customHeight="false" outlineLevel="0" collapsed="false">
      <c r="A47" s="82"/>
      <c r="B47" s="82"/>
      <c r="C47" s="88"/>
      <c r="D47" s="88"/>
      <c r="E47" s="84"/>
      <c r="F47" s="85"/>
      <c r="G47" s="85"/>
      <c r="H47" s="85"/>
      <c r="I47" s="86"/>
      <c r="J47" s="85"/>
      <c r="K47" s="93"/>
      <c r="L47" s="86"/>
      <c r="M47" s="85"/>
      <c r="N47" s="93"/>
      <c r="O47" s="86"/>
      <c r="P47" s="85"/>
      <c r="Q47" s="93"/>
      <c r="R47" s="86"/>
      <c r="S47" s="85"/>
      <c r="T47" s="93"/>
      <c r="U47" s="86"/>
      <c r="V47" s="85"/>
      <c r="W47" s="93"/>
      <c r="X47" s="86"/>
      <c r="Y47" s="85"/>
      <c r="Z47" s="93"/>
      <c r="AA47" s="86"/>
      <c r="AB47" s="85"/>
      <c r="AC47" s="93"/>
      <c r="AD47" s="86"/>
      <c r="AE47" s="85"/>
      <c r="AF47" s="93"/>
      <c r="AG47" s="86"/>
      <c r="AH47" s="85"/>
      <c r="AI47" s="93"/>
      <c r="AJ47" s="86"/>
      <c r="AK47" s="85"/>
      <c r="AL47" s="93"/>
      <c r="AM47" s="86"/>
      <c r="AN47" s="85"/>
      <c r="AO47" s="93"/>
      <c r="AP47" s="86"/>
      <c r="AQ47" s="85"/>
      <c r="AR47" s="93"/>
      <c r="AS47" s="25"/>
      <c r="AT47" s="25"/>
      <c r="AU47" s="25"/>
    </row>
    <row r="48" customFormat="false" ht="12.75" hidden="false" customHeight="false" outlineLevel="0" collapsed="false">
      <c r="A48" s="76"/>
      <c r="B48" s="76"/>
      <c r="C48" s="77"/>
      <c r="D48" s="77"/>
      <c r="E48" s="49"/>
      <c r="F48" s="50"/>
      <c r="G48" s="50"/>
      <c r="H48" s="50"/>
      <c r="I48" s="99"/>
      <c r="J48" s="50"/>
      <c r="K48" s="79"/>
      <c r="L48" s="99"/>
      <c r="M48" s="50"/>
      <c r="N48" s="79"/>
      <c r="O48" s="99"/>
      <c r="P48" s="50"/>
      <c r="Q48" s="79"/>
      <c r="R48" s="99"/>
      <c r="S48" s="50"/>
      <c r="T48" s="79"/>
      <c r="U48" s="99"/>
      <c r="V48" s="50"/>
      <c r="W48" s="79"/>
      <c r="X48" s="99"/>
      <c r="Y48" s="50"/>
      <c r="Z48" s="79"/>
      <c r="AA48" s="99"/>
      <c r="AB48" s="50"/>
      <c r="AC48" s="79"/>
      <c r="AD48" s="99"/>
      <c r="AE48" s="50"/>
      <c r="AF48" s="79"/>
      <c r="AG48" s="99"/>
      <c r="AH48" s="50"/>
      <c r="AI48" s="79"/>
      <c r="AJ48" s="99"/>
      <c r="AK48" s="50"/>
      <c r="AL48" s="79"/>
      <c r="AM48" s="99"/>
      <c r="AN48" s="50"/>
      <c r="AO48" s="79"/>
      <c r="AP48" s="99"/>
      <c r="AQ48" s="50"/>
      <c r="AR48" s="79"/>
    </row>
    <row r="49" customFormat="false" ht="12.75" hidden="false" customHeight="false" outlineLevel="0" collapsed="false">
      <c r="A49" s="62" t="s">
        <v>157</v>
      </c>
      <c r="I49" s="10"/>
      <c r="K49" s="63"/>
      <c r="L49" s="10"/>
      <c r="M49" s="43"/>
      <c r="N49" s="63"/>
      <c r="O49" s="10"/>
      <c r="P49" s="43"/>
      <c r="Q49" s="63"/>
      <c r="R49" s="10"/>
      <c r="S49" s="43"/>
      <c r="T49" s="63"/>
      <c r="U49" s="10"/>
      <c r="V49" s="43"/>
      <c r="W49" s="63"/>
      <c r="X49" s="10"/>
      <c r="Y49" s="43"/>
      <c r="Z49" s="63"/>
      <c r="AA49" s="10"/>
      <c r="AB49" s="43"/>
      <c r="AC49" s="63"/>
      <c r="AD49" s="10"/>
      <c r="AE49" s="43"/>
      <c r="AF49" s="63"/>
      <c r="AG49" s="10"/>
      <c r="AH49" s="43"/>
      <c r="AI49" s="63"/>
      <c r="AJ49" s="10"/>
      <c r="AK49" s="43"/>
      <c r="AL49" s="63"/>
      <c r="AM49" s="10"/>
      <c r="AN49" s="43"/>
      <c r="AO49" s="63"/>
      <c r="AP49" s="10"/>
      <c r="AQ49" s="43"/>
      <c r="AR49" s="63"/>
      <c r="AS49" s="63"/>
    </row>
    <row r="50" customFormat="false" ht="12.75" hidden="false" customHeight="false" outlineLevel="0" collapsed="false">
      <c r="A50" s="42" t="n">
        <v>27649</v>
      </c>
      <c r="B50" s="0" t="s">
        <v>158</v>
      </c>
      <c r="C50" s="30" t="s">
        <v>159</v>
      </c>
      <c r="D50" s="64" t="n">
        <v>39233</v>
      </c>
      <c r="E50" s="7" t="n">
        <v>7500</v>
      </c>
      <c r="F50" s="43" t="n">
        <v>0.225</v>
      </c>
      <c r="G50" s="43" t="s">
        <v>130</v>
      </c>
      <c r="H50" s="43" t="s">
        <v>130</v>
      </c>
      <c r="I50" s="10" t="n">
        <v>0</v>
      </c>
      <c r="J50" s="43" t="n">
        <f aca="false">IF(I50&gt;0,K50/I50/K$7,0)</f>
        <v>0</v>
      </c>
      <c r="K50" s="63" t="n">
        <v>0</v>
      </c>
      <c r="L50" s="10" t="n">
        <v>0</v>
      </c>
      <c r="M50" s="43" t="n">
        <f aca="false">IF(L50&gt;0,N50/L50/N$7,0)</f>
        <v>0</v>
      </c>
      <c r="N50" s="63" t="n">
        <v>0</v>
      </c>
      <c r="O50" s="10" t="n">
        <v>0</v>
      </c>
      <c r="P50" s="43" t="n">
        <f aca="false">IF(O50&gt;0,Q50/O50/Q$7,0)</f>
        <v>0</v>
      </c>
      <c r="Q50" s="63" t="n">
        <v>0</v>
      </c>
      <c r="R50" s="10" t="n">
        <v>0</v>
      </c>
      <c r="S50" s="43" t="n">
        <f aca="false">IF(R50&gt;0,T50/R50/T$7,0)</f>
        <v>0</v>
      </c>
      <c r="T50" s="63" t="n">
        <v>0</v>
      </c>
      <c r="U50" s="10" t="n">
        <v>0</v>
      </c>
      <c r="V50" s="43" t="n">
        <f aca="false">IF(U50&gt;0,W50/U50/W$7,0)</f>
        <v>0</v>
      </c>
      <c r="W50" s="63" t="n">
        <v>0</v>
      </c>
      <c r="X50" s="10" t="n">
        <v>7500</v>
      </c>
      <c r="Y50" s="43" t="n">
        <f aca="false">IF(X50&gt;0,Z50/X50/Z$7,0)</f>
        <v>0.225</v>
      </c>
      <c r="Z50" s="63" t="n">
        <f aca="false">ROUND($E50*$F50*Z$7,0)</f>
        <v>50625</v>
      </c>
      <c r="AA50" s="10" t="n">
        <v>7500</v>
      </c>
      <c r="AB50" s="43" t="n">
        <f aca="false">IF(AA50&gt;0,AC50/AA50/AC$7,0)</f>
        <v>0.225002150537634</v>
      </c>
      <c r="AC50" s="63" t="n">
        <f aca="false">ROUND($E50*$F50*AC$7,0)</f>
        <v>52313</v>
      </c>
      <c r="AD50" s="10" t="n">
        <v>7500</v>
      </c>
      <c r="AE50" s="43" t="n">
        <f aca="false">IF(AD50&gt;0,AF50/AD50/AF$7,0)</f>
        <v>0.225002150537634</v>
      </c>
      <c r="AF50" s="63" t="n">
        <f aca="false">ROUND($E50*$F50*AF$7,0)</f>
        <v>52313</v>
      </c>
      <c r="AG50" s="10" t="n">
        <v>7500</v>
      </c>
      <c r="AH50" s="43" t="n">
        <f aca="false">IF(AG50&gt;0,AI50/AG50/AI$7,0)</f>
        <v>0.225</v>
      </c>
      <c r="AI50" s="63" t="n">
        <f aca="false">ROUND($E50*$F50*AI$7,0)</f>
        <v>50625</v>
      </c>
      <c r="AJ50" s="10" t="n">
        <v>7500</v>
      </c>
      <c r="AK50" s="43" t="n">
        <f aca="false">IF(AJ50&gt;0,AL50/AJ50/AL$7,0)</f>
        <v>0.225002150537634</v>
      </c>
      <c r="AL50" s="63" t="n">
        <f aca="false">ROUND($E50*$F50*AL$7,0)</f>
        <v>52313</v>
      </c>
      <c r="AM50" s="10" t="n">
        <v>7500</v>
      </c>
      <c r="AN50" s="43" t="n">
        <f aca="false">IF(AM50&gt;0,AO50/AM50/AO$7,0)</f>
        <v>0.225</v>
      </c>
      <c r="AO50" s="63" t="n">
        <f aca="false">ROUND($E50*$F50*AO$7,0)</f>
        <v>50625</v>
      </c>
      <c r="AP50" s="10" t="n">
        <v>7500</v>
      </c>
      <c r="AQ50" s="43" t="n">
        <f aca="false">IF(AP50&gt;0,AR50/AP50/AR$7,0)</f>
        <v>0.225002150537634</v>
      </c>
      <c r="AR50" s="63" t="n">
        <f aca="false">ROUND($E50*$F50*AR$7,0)</f>
        <v>52313</v>
      </c>
      <c r="AS50" s="63"/>
      <c r="AU50" s="65" t="n">
        <f aca="false">AR50+AO50+AL50+AI50+AF50+AC50+Z50+W50+T50+Q50+N50+K50</f>
        <v>361127</v>
      </c>
    </row>
    <row r="51" customFormat="false" ht="12.75" hidden="false" customHeight="false" outlineLevel="0" collapsed="false">
      <c r="A51" s="42" t="s">
        <v>141</v>
      </c>
      <c r="B51" s="0" t="s">
        <v>110</v>
      </c>
      <c r="C51" s="30" t="s">
        <v>159</v>
      </c>
      <c r="D51" s="64" t="n">
        <v>37621</v>
      </c>
      <c r="E51" s="7" t="n">
        <v>13300</v>
      </c>
      <c r="F51" s="43" t="n">
        <v>0.1</v>
      </c>
      <c r="G51" s="43" t="s">
        <v>130</v>
      </c>
      <c r="H51" s="43" t="s">
        <v>130</v>
      </c>
      <c r="I51" s="10" t="n">
        <v>0</v>
      </c>
      <c r="J51" s="43" t="n">
        <f aca="false">IF(I51&gt;0,K51/I51/K$7,0)</f>
        <v>0</v>
      </c>
      <c r="K51" s="63" t="n">
        <v>0</v>
      </c>
      <c r="L51" s="10" t="n">
        <v>0</v>
      </c>
      <c r="M51" s="43" t="n">
        <f aca="false">IF(L51&gt;0,N51/L51/N$7,0)</f>
        <v>0</v>
      </c>
      <c r="N51" s="63" t="n">
        <v>0</v>
      </c>
      <c r="O51" s="10" t="n">
        <v>0</v>
      </c>
      <c r="P51" s="43" t="n">
        <f aca="false">IF(O51&gt;0,Q51/O51/Q$7,0)</f>
        <v>0</v>
      </c>
      <c r="Q51" s="63" t="n">
        <v>0</v>
      </c>
      <c r="R51" s="10" t="n">
        <v>0</v>
      </c>
      <c r="S51" s="43" t="n">
        <f aca="false">IF(R51&gt;0,T51/R51/T$7,0)</f>
        <v>0</v>
      </c>
      <c r="T51" s="63" t="n">
        <v>0</v>
      </c>
      <c r="U51" s="10" t="n">
        <v>0</v>
      </c>
      <c r="V51" s="43" t="n">
        <f aca="false">IF(U51&gt;0,W51/U51/W$7,0)</f>
        <v>0</v>
      </c>
      <c r="W51" s="63" t="n">
        <v>0</v>
      </c>
      <c r="X51" s="10" t="n">
        <f aca="false">$E$51</f>
        <v>13300</v>
      </c>
      <c r="Y51" s="43" t="n">
        <f aca="false">$F$51</f>
        <v>0.1</v>
      </c>
      <c r="Z51" s="63" t="n">
        <f aca="false">ROUND($E51*$F51*Z$7,0)</f>
        <v>39900</v>
      </c>
      <c r="AA51" s="10" t="n">
        <f aca="false">$E$51</f>
        <v>13300</v>
      </c>
      <c r="AB51" s="43" t="n">
        <f aca="false">$F$51</f>
        <v>0.1</v>
      </c>
      <c r="AC51" s="63" t="n">
        <f aca="false">ROUND($E51*$F51*AC$7,0)</f>
        <v>41230</v>
      </c>
      <c r="AD51" s="10" t="n">
        <f aca="false">$E$51</f>
        <v>13300</v>
      </c>
      <c r="AE51" s="43" t="n">
        <f aca="false">$F$51</f>
        <v>0.1</v>
      </c>
      <c r="AF51" s="63" t="n">
        <f aca="false">ROUND($E51*$F51*AF$7,0)</f>
        <v>41230</v>
      </c>
      <c r="AG51" s="10" t="n">
        <f aca="false">$E$51</f>
        <v>13300</v>
      </c>
      <c r="AH51" s="43" t="n">
        <f aca="false">$F$51</f>
        <v>0.1</v>
      </c>
      <c r="AI51" s="63" t="n">
        <f aca="false">ROUND($E51*$F51*AI$7,0)</f>
        <v>39900</v>
      </c>
      <c r="AJ51" s="10" t="n">
        <f aca="false">$E$51</f>
        <v>13300</v>
      </c>
      <c r="AK51" s="43" t="n">
        <f aca="false">$F$51</f>
        <v>0.1</v>
      </c>
      <c r="AL51" s="63" t="n">
        <f aca="false">ROUND($E51*$F51*AL$7,0)</f>
        <v>41230</v>
      </c>
      <c r="AM51" s="10" t="n">
        <f aca="false">$E$51</f>
        <v>13300</v>
      </c>
      <c r="AN51" s="43" t="n">
        <f aca="false">$F$51</f>
        <v>0.1</v>
      </c>
      <c r="AO51" s="63" t="n">
        <f aca="false">ROUND($E51*$F51*AO$7,0)</f>
        <v>39900</v>
      </c>
      <c r="AP51" s="10" t="n">
        <f aca="false">$E$51</f>
        <v>13300</v>
      </c>
      <c r="AQ51" s="43" t="n">
        <f aca="false">$F$51</f>
        <v>0.1</v>
      </c>
      <c r="AR51" s="63" t="n">
        <f aca="false">ROUND($E51*$F51*AR$7,0)</f>
        <v>41230</v>
      </c>
      <c r="AS51" s="63"/>
      <c r="AU51" s="65" t="n">
        <f aca="false">AR51+AO51+AL51+AI51+AF51+AC51+Z51+W51+T51+Q51+N51+K51</f>
        <v>284620</v>
      </c>
    </row>
    <row r="52" customFormat="false" ht="12.75" hidden="false" customHeight="false" outlineLevel="0" collapsed="false">
      <c r="A52" s="42" t="n">
        <v>27641</v>
      </c>
      <c r="B52" s="0" t="s">
        <v>158</v>
      </c>
      <c r="C52" s="30" t="s">
        <v>159</v>
      </c>
      <c r="D52" s="64" t="n">
        <v>48395</v>
      </c>
      <c r="E52" s="7" t="n">
        <v>20000</v>
      </c>
      <c r="F52" s="43" t="n">
        <v>0.38</v>
      </c>
      <c r="G52" s="43" t="s">
        <v>130</v>
      </c>
      <c r="H52" s="43" t="s">
        <v>130</v>
      </c>
      <c r="I52" s="10" t="n">
        <v>0</v>
      </c>
      <c r="J52" s="43" t="n">
        <f aca="false">IF(I52&gt;0,K52/I52/K$7,0)</f>
        <v>0</v>
      </c>
      <c r="K52" s="63" t="n">
        <v>0</v>
      </c>
      <c r="L52" s="10" t="n">
        <v>0</v>
      </c>
      <c r="M52" s="43" t="n">
        <f aca="false">IF(L52&gt;0,N52/L52/N$7,0)</f>
        <v>0</v>
      </c>
      <c r="N52" s="63" t="n">
        <v>0</v>
      </c>
      <c r="O52" s="10" t="n">
        <v>0</v>
      </c>
      <c r="P52" s="43" t="n">
        <f aca="false">IF(O52&gt;0,Q52/O52/Q$7,0)</f>
        <v>0</v>
      </c>
      <c r="Q52" s="63" t="n">
        <v>0</v>
      </c>
      <c r="R52" s="10" t="n">
        <v>0</v>
      </c>
      <c r="S52" s="43" t="n">
        <f aca="false">IF(R52&gt;0,T52/R52/T$7,0)</f>
        <v>0</v>
      </c>
      <c r="T52" s="63" t="n">
        <v>0</v>
      </c>
      <c r="U52" s="10" t="n">
        <v>0</v>
      </c>
      <c r="V52" s="43" t="n">
        <f aca="false">IF(U52&gt;0,W52/U52/W$7,0)</f>
        <v>0</v>
      </c>
      <c r="W52" s="63" t="n">
        <v>0</v>
      </c>
      <c r="X52" s="10" t="n">
        <v>20000</v>
      </c>
      <c r="Y52" s="43" t="n">
        <f aca="false">IF(X52&gt;0,Z52/X52/Z$7,0)</f>
        <v>0.38</v>
      </c>
      <c r="Z52" s="63" t="n">
        <f aca="false">ROUND($E52*$F52*Z$7,0)</f>
        <v>228000</v>
      </c>
      <c r="AA52" s="10" t="n">
        <v>20000</v>
      </c>
      <c r="AB52" s="43" t="n">
        <f aca="false">IF(AA52&gt;0,AC52/AA52/AC$7,0)</f>
        <v>0.38</v>
      </c>
      <c r="AC52" s="63" t="n">
        <f aca="false">ROUND($E52*$F52*AC$7,0)</f>
        <v>235600</v>
      </c>
      <c r="AD52" s="10" t="n">
        <v>20000</v>
      </c>
      <c r="AE52" s="43" t="n">
        <f aca="false">IF(AD52&gt;0,AF52/AD52/AF$7,0)</f>
        <v>0.38</v>
      </c>
      <c r="AF52" s="63" t="n">
        <f aca="false">ROUND($E52*$F52*AF$7,0)</f>
        <v>235600</v>
      </c>
      <c r="AG52" s="10" t="n">
        <v>20000</v>
      </c>
      <c r="AH52" s="43" t="n">
        <f aca="false">IF(AG52&gt;0,AI52/AG52/AI$7,0)</f>
        <v>0.38</v>
      </c>
      <c r="AI52" s="63" t="n">
        <f aca="false">ROUND($E52*$F52*AI$7,0)</f>
        <v>228000</v>
      </c>
      <c r="AJ52" s="10" t="n">
        <v>20000</v>
      </c>
      <c r="AK52" s="43" t="n">
        <f aca="false">IF(AJ52&gt;0,AL52/AJ52/AL$7,0)</f>
        <v>0.38</v>
      </c>
      <c r="AL52" s="63" t="n">
        <f aca="false">ROUND($E52*$F52*AL$7,0)</f>
        <v>235600</v>
      </c>
      <c r="AM52" s="10" t="n">
        <v>20000</v>
      </c>
      <c r="AN52" s="43" t="n">
        <f aca="false">IF(AM52&gt;0,AO52/AM52/AO$7,0)</f>
        <v>0.38</v>
      </c>
      <c r="AO52" s="63" t="n">
        <f aca="false">ROUND($E52*$F52*AO$7,0)</f>
        <v>228000</v>
      </c>
      <c r="AP52" s="10" t="n">
        <v>20000</v>
      </c>
      <c r="AQ52" s="43" t="n">
        <f aca="false">IF(AP52&gt;0,AR52/AP52/AR$7,0)</f>
        <v>0.38</v>
      </c>
      <c r="AR52" s="63" t="n">
        <f aca="false">ROUND($E52*$F52*AR$7,0)</f>
        <v>235600</v>
      </c>
      <c r="AS52" s="63"/>
      <c r="AU52" s="65" t="n">
        <f aca="false">AR52+AO52+AL52+AI52+AF52+AC52+Z52+W52+T52+Q52+N52+K52</f>
        <v>1626400</v>
      </c>
    </row>
    <row r="53" customFormat="false" ht="12.75" hidden="false" customHeight="false" outlineLevel="0" collapsed="false">
      <c r="A53" s="42" t="n">
        <v>27608</v>
      </c>
      <c r="B53" s="0" t="s">
        <v>160</v>
      </c>
      <c r="C53" s="30" t="s">
        <v>159</v>
      </c>
      <c r="D53" s="64" t="n">
        <v>42886</v>
      </c>
      <c r="E53" s="7" t="n">
        <v>10000</v>
      </c>
      <c r="F53" s="43" t="n">
        <v>0.385</v>
      </c>
      <c r="G53" s="43" t="s">
        <v>130</v>
      </c>
      <c r="H53" s="43" t="s">
        <v>130</v>
      </c>
      <c r="I53" s="10" t="n">
        <v>0</v>
      </c>
      <c r="J53" s="43" t="n">
        <f aca="false">IF(I53&gt;0,K53/I53/K$7,0)</f>
        <v>0</v>
      </c>
      <c r="K53" s="63" t="n">
        <v>0</v>
      </c>
      <c r="L53" s="10" t="n">
        <v>0</v>
      </c>
      <c r="M53" s="43" t="n">
        <f aca="false">IF(L53&gt;0,N53/L53/N$7,0)</f>
        <v>0</v>
      </c>
      <c r="N53" s="63" t="n">
        <v>0</v>
      </c>
      <c r="O53" s="10" t="n">
        <v>0</v>
      </c>
      <c r="P53" s="43" t="n">
        <f aca="false">IF(O53&gt;0,Q53/O53/Q$7,0)</f>
        <v>0</v>
      </c>
      <c r="Q53" s="63" t="n">
        <v>0</v>
      </c>
      <c r="R53" s="10" t="n">
        <v>0</v>
      </c>
      <c r="S53" s="43" t="n">
        <f aca="false">IF(R53&gt;0,T53/R53/T$7,0)</f>
        <v>0</v>
      </c>
      <c r="T53" s="63" t="n">
        <v>0</v>
      </c>
      <c r="U53" s="10" t="n">
        <v>0</v>
      </c>
      <c r="V53" s="43" t="n">
        <f aca="false">IF(U53&gt;0,W53/U53/W$7,0)</f>
        <v>0</v>
      </c>
      <c r="W53" s="63" t="n">
        <v>0</v>
      </c>
      <c r="X53" s="10" t="n">
        <v>10000</v>
      </c>
      <c r="Y53" s="43" t="n">
        <f aca="false">IF(X53&gt;0,Z53/X53/Z$7,0)</f>
        <v>0.385</v>
      </c>
      <c r="Z53" s="63" t="n">
        <f aca="false">ROUND($E53*$F53*Z$7,0)</f>
        <v>115500</v>
      </c>
      <c r="AA53" s="10" t="n">
        <v>10000</v>
      </c>
      <c r="AB53" s="43" t="n">
        <f aca="false">IF(AA53&gt;0,AC53/AA53/AC$7,0)</f>
        <v>0.385</v>
      </c>
      <c r="AC53" s="63" t="n">
        <f aca="false">ROUND($E53*$F53*AC$7,0)</f>
        <v>119350</v>
      </c>
      <c r="AD53" s="10" t="n">
        <v>10000</v>
      </c>
      <c r="AE53" s="43" t="n">
        <f aca="false">IF(AD53&gt;0,AF53/AD53/AF$7,0)</f>
        <v>0.385</v>
      </c>
      <c r="AF53" s="63" t="n">
        <f aca="false">ROUND($E53*$F53*AF$7,0)</f>
        <v>119350</v>
      </c>
      <c r="AG53" s="10" t="n">
        <v>10000</v>
      </c>
      <c r="AH53" s="43" t="n">
        <f aca="false">IF(AG53&gt;0,AI53/AG53/AI$7,0)</f>
        <v>0.385</v>
      </c>
      <c r="AI53" s="63" t="n">
        <f aca="false">ROUND($E53*$F53*AI$7,0)</f>
        <v>115500</v>
      </c>
      <c r="AJ53" s="10" t="n">
        <v>10000</v>
      </c>
      <c r="AK53" s="43" t="n">
        <f aca="false">IF(AJ53&gt;0,AL53/AJ53/AL$7,0)</f>
        <v>0.385</v>
      </c>
      <c r="AL53" s="63" t="n">
        <f aca="false">ROUND($E53*$F53*AL$7,0)</f>
        <v>119350</v>
      </c>
      <c r="AM53" s="10" t="n">
        <v>10000</v>
      </c>
      <c r="AN53" s="43" t="n">
        <f aca="false">IF(AM53&gt;0,AO53/AM53/AO$7,0)</f>
        <v>0.385</v>
      </c>
      <c r="AO53" s="63" t="n">
        <f aca="false">ROUND($E53*$F53*AO$7,0)</f>
        <v>115500</v>
      </c>
      <c r="AP53" s="10" t="n">
        <v>10000</v>
      </c>
      <c r="AQ53" s="43" t="n">
        <f aca="false">IF(AP53&gt;0,AR53/AP53/AR$7,0)</f>
        <v>0.385</v>
      </c>
      <c r="AR53" s="63" t="n">
        <f aca="false">ROUND($E53*$F53*AR$7,0)</f>
        <v>119350</v>
      </c>
      <c r="AS53" s="63"/>
      <c r="AU53" s="65" t="n">
        <f aca="false">AR53+AO53+AL53+AI53+AF53+AC53+Z53+W53+T53+Q53+N53+K53</f>
        <v>823900</v>
      </c>
    </row>
    <row r="54" customFormat="false" ht="12.75" hidden="false" customHeight="false" outlineLevel="0" collapsed="false">
      <c r="A54" s="42" t="n">
        <v>27607</v>
      </c>
      <c r="B54" s="0" t="s">
        <v>161</v>
      </c>
      <c r="C54" s="30" t="s">
        <v>159</v>
      </c>
      <c r="D54" s="64" t="n">
        <v>38077</v>
      </c>
      <c r="E54" s="7" t="n">
        <v>1700</v>
      </c>
      <c r="F54" s="43" t="n">
        <v>1.75</v>
      </c>
      <c r="G54" s="43" t="s">
        <v>130</v>
      </c>
      <c r="H54" s="43" t="s">
        <v>130</v>
      </c>
      <c r="I54" s="10" t="n">
        <v>0</v>
      </c>
      <c r="J54" s="43" t="n">
        <f aca="false">IF(I54&gt;0,K54/I54/K$7,0)</f>
        <v>0</v>
      </c>
      <c r="K54" s="63" t="n">
        <v>0</v>
      </c>
      <c r="L54" s="10" t="n">
        <v>0</v>
      </c>
      <c r="M54" s="43" t="n">
        <f aca="false">IF(L54&gt;0,N54/L54/N$7,0)</f>
        <v>0</v>
      </c>
      <c r="N54" s="63" t="n">
        <v>0</v>
      </c>
      <c r="O54" s="10" t="n">
        <v>0</v>
      </c>
      <c r="P54" s="43" t="n">
        <f aca="false">IF(O54&gt;0,Q54/O54/Q$7,0)</f>
        <v>0</v>
      </c>
      <c r="Q54" s="63" t="n">
        <v>0</v>
      </c>
      <c r="R54" s="10" t="n">
        <v>0</v>
      </c>
      <c r="S54" s="43" t="n">
        <f aca="false">IF(R54&gt;0,T54/R54/T$7,0)</f>
        <v>0</v>
      </c>
      <c r="T54" s="63" t="n">
        <v>0</v>
      </c>
      <c r="U54" s="10" t="n">
        <v>0</v>
      </c>
      <c r="V54" s="43" t="n">
        <f aca="false">IF(U54&gt;0,W54/U54/W$7,0)</f>
        <v>0</v>
      </c>
      <c r="W54" s="63" t="n">
        <v>0</v>
      </c>
      <c r="X54" s="10" t="n">
        <v>1700</v>
      </c>
      <c r="Y54" s="43" t="n">
        <f aca="false">IF(X54&gt;0,Z54/X54/Z$7,0)</f>
        <v>1.75</v>
      </c>
      <c r="Z54" s="63" t="n">
        <f aca="false">ROUND($E54*$F54*Z$7,0)</f>
        <v>89250</v>
      </c>
      <c r="AA54" s="10" t="n">
        <v>1700</v>
      </c>
      <c r="AB54" s="43" t="n">
        <f aca="false">IF(AA54&gt;0,AC54/AA54/AC$7,0)</f>
        <v>1.75</v>
      </c>
      <c r="AC54" s="63" t="n">
        <f aca="false">ROUND($E54*$F54*AC$7,0)</f>
        <v>92225</v>
      </c>
      <c r="AD54" s="10" t="n">
        <v>1700</v>
      </c>
      <c r="AE54" s="43" t="n">
        <f aca="false">IF(AD54&gt;0,AF54/AD54/AF$7,0)</f>
        <v>1.75</v>
      </c>
      <c r="AF54" s="63" t="n">
        <f aca="false">ROUND($E54*$F54*AF$7,0)</f>
        <v>92225</v>
      </c>
      <c r="AG54" s="10" t="n">
        <v>1700</v>
      </c>
      <c r="AH54" s="43" t="n">
        <f aca="false">IF(AG54&gt;0,AI54/AG54/AI$7,0)</f>
        <v>1.75</v>
      </c>
      <c r="AI54" s="63" t="n">
        <f aca="false">ROUND($E54*$F54*AI$7,0)</f>
        <v>89250</v>
      </c>
      <c r="AJ54" s="10" t="n">
        <v>1700</v>
      </c>
      <c r="AK54" s="43" t="n">
        <f aca="false">IF(AJ54&gt;0,AL54/AJ54/AL$7,0)</f>
        <v>1.75</v>
      </c>
      <c r="AL54" s="63" t="n">
        <f aca="false">ROUND($E54*$F54*AL$7,0)</f>
        <v>92225</v>
      </c>
      <c r="AM54" s="10" t="n">
        <v>1700</v>
      </c>
      <c r="AN54" s="43" t="n">
        <f aca="false">IF(AM54&gt;0,AO54/AM54/AO$7,0)</f>
        <v>1.75</v>
      </c>
      <c r="AO54" s="63" t="n">
        <f aca="false">ROUND($E54*$F54*AO$7,0)</f>
        <v>89250</v>
      </c>
      <c r="AP54" s="10" t="n">
        <v>1700</v>
      </c>
      <c r="AQ54" s="43" t="n">
        <f aca="false">IF(AP54&gt;0,AR54/AP54/AR$7,0)</f>
        <v>1.75</v>
      </c>
      <c r="AR54" s="63" t="n">
        <f aca="false">ROUND($E54*$F54*AR$7,0)</f>
        <v>92225</v>
      </c>
      <c r="AS54" s="63"/>
      <c r="AU54" s="65" t="n">
        <f aca="false">AR54+AO54+AL54+AI54+AF54+AC54+Z54+W54+T54+Q54+N54+K54</f>
        <v>636650</v>
      </c>
    </row>
    <row r="55" customFormat="false" ht="12.75" hidden="false" customHeight="false" outlineLevel="0" collapsed="false">
      <c r="A55" s="42" t="n">
        <v>27642</v>
      </c>
      <c r="B55" s="0" t="s">
        <v>162</v>
      </c>
      <c r="C55" s="30" t="s">
        <v>159</v>
      </c>
      <c r="D55" s="64" t="n">
        <v>42886</v>
      </c>
      <c r="E55" s="7" t="n">
        <v>40000</v>
      </c>
      <c r="F55" s="43" t="n">
        <v>0.38</v>
      </c>
      <c r="G55" s="43" t="s">
        <v>130</v>
      </c>
      <c r="H55" s="43" t="s">
        <v>130</v>
      </c>
      <c r="I55" s="10" t="n">
        <v>0</v>
      </c>
      <c r="J55" s="43" t="n">
        <f aca="false">IF(I55&gt;0,K55/I55/K$7,0)</f>
        <v>0</v>
      </c>
      <c r="K55" s="63" t="n">
        <v>0</v>
      </c>
      <c r="L55" s="10" t="n">
        <v>0</v>
      </c>
      <c r="M55" s="43" t="n">
        <f aca="false">IF(L55&gt;0,N55/L55/N$7,0)</f>
        <v>0</v>
      </c>
      <c r="N55" s="63" t="n">
        <v>0</v>
      </c>
      <c r="O55" s="10" t="n">
        <v>0</v>
      </c>
      <c r="P55" s="43" t="n">
        <f aca="false">IF(O55&gt;0,Q55/O55/Q$7,0)</f>
        <v>0</v>
      </c>
      <c r="Q55" s="63" t="n">
        <v>0</v>
      </c>
      <c r="R55" s="10" t="n">
        <v>0</v>
      </c>
      <c r="S55" s="43" t="n">
        <f aca="false">IF(R55&gt;0,T55/R55/T$7,0)</f>
        <v>0</v>
      </c>
      <c r="T55" s="63" t="n">
        <v>0</v>
      </c>
      <c r="U55" s="10" t="n">
        <v>0</v>
      </c>
      <c r="V55" s="43" t="n">
        <f aca="false">IF(U55&gt;0,W55/U55/W$7,0)</f>
        <v>0</v>
      </c>
      <c r="W55" s="63" t="n">
        <v>0</v>
      </c>
      <c r="X55" s="10" t="n">
        <v>0</v>
      </c>
      <c r="Y55" s="43" t="n">
        <f aca="false">IF(X55&gt;0,Z55/X55/Z$7,0)</f>
        <v>0</v>
      </c>
      <c r="Z55" s="63" t="n">
        <v>0</v>
      </c>
      <c r="AA55" s="10" t="n">
        <v>40000</v>
      </c>
      <c r="AB55" s="43" t="n">
        <f aca="false">IF(AA55&gt;0,AC55/AA55/AC$7,0)</f>
        <v>0.38</v>
      </c>
      <c r="AC55" s="63" t="n">
        <f aca="false">ROUND($E55*$F55*AC$7,0)</f>
        <v>471200</v>
      </c>
      <c r="AD55" s="10" t="n">
        <v>40000</v>
      </c>
      <c r="AE55" s="43" t="n">
        <f aca="false">IF(AD55&gt;0,AF55/AD55/AF$7,0)</f>
        <v>0.38</v>
      </c>
      <c r="AF55" s="63" t="n">
        <f aca="false">ROUND($E55*$F55*AF$7,0)</f>
        <v>471200</v>
      </c>
      <c r="AG55" s="10" t="n">
        <v>40000</v>
      </c>
      <c r="AH55" s="43" t="n">
        <f aca="false">IF(AG55&gt;0,AI55/AG55/AI$7,0)</f>
        <v>0.38</v>
      </c>
      <c r="AI55" s="63" t="n">
        <f aca="false">ROUND($E55*$F55*AI$7,0)</f>
        <v>456000</v>
      </c>
      <c r="AJ55" s="10" t="n">
        <v>40000</v>
      </c>
      <c r="AK55" s="43" t="n">
        <f aca="false">IF(AJ55&gt;0,AL55/AJ55/AL$7,0)</f>
        <v>0.38</v>
      </c>
      <c r="AL55" s="63" t="n">
        <f aca="false">ROUND($E55*$F55*AL$7,0)</f>
        <v>471200</v>
      </c>
      <c r="AM55" s="10" t="n">
        <v>40000</v>
      </c>
      <c r="AN55" s="43" t="n">
        <f aca="false">IF(AM55&gt;0,AO55/AM55/AO$7,0)</f>
        <v>0.38</v>
      </c>
      <c r="AO55" s="63" t="n">
        <f aca="false">ROUND($E55*$F55*AO$7,0)</f>
        <v>456000</v>
      </c>
      <c r="AP55" s="10" t="n">
        <v>40000</v>
      </c>
      <c r="AQ55" s="43" t="n">
        <f aca="false">IF(AP55&gt;0,AR55/AP55/AR$7,0)</f>
        <v>0.38</v>
      </c>
      <c r="AR55" s="63" t="n">
        <f aca="false">ROUND($E55*$F55*AR$7,0)</f>
        <v>471200</v>
      </c>
      <c r="AS55" s="63"/>
      <c r="AU55" s="65" t="n">
        <f aca="false">AR55+AO55+AL55+AI55+AF55+AC55+Z55+W55+T55+Q55+N55+K55</f>
        <v>2796800</v>
      </c>
    </row>
    <row r="56" customFormat="false" ht="12.75" hidden="false" customHeight="false" outlineLevel="0" collapsed="false">
      <c r="A56" s="42" t="n">
        <v>27622</v>
      </c>
      <c r="B56" s="0" t="s">
        <v>163</v>
      </c>
      <c r="C56" s="30" t="s">
        <v>159</v>
      </c>
      <c r="D56" s="64" t="n">
        <v>41882</v>
      </c>
      <c r="E56" s="7" t="n">
        <v>4500</v>
      </c>
      <c r="F56" s="43" t="n">
        <v>0.42</v>
      </c>
      <c r="G56" s="43" t="s">
        <v>130</v>
      </c>
      <c r="H56" s="43" t="s">
        <v>130</v>
      </c>
      <c r="I56" s="10" t="n">
        <v>0</v>
      </c>
      <c r="J56" s="43" t="n">
        <f aca="false">IF(I56&gt;0,K56/I56/K$7,0)</f>
        <v>0</v>
      </c>
      <c r="K56" s="63" t="n">
        <v>0</v>
      </c>
      <c r="L56" s="10" t="n">
        <v>0</v>
      </c>
      <c r="M56" s="43" t="n">
        <f aca="false">IF(L56&gt;0,N56/L56/N$7,0)</f>
        <v>0</v>
      </c>
      <c r="N56" s="63" t="n">
        <v>0</v>
      </c>
      <c r="O56" s="10" t="n">
        <v>0</v>
      </c>
      <c r="P56" s="43" t="n">
        <f aca="false">IF(O56&gt;0,Q56/O56/Q$7,0)</f>
        <v>0</v>
      </c>
      <c r="Q56" s="63" t="n">
        <v>0</v>
      </c>
      <c r="R56" s="10" t="n">
        <v>0</v>
      </c>
      <c r="S56" s="43" t="n">
        <f aca="false">IF(R56&gt;0,T56/R56/T$7,0)</f>
        <v>0</v>
      </c>
      <c r="T56" s="63" t="n">
        <v>0</v>
      </c>
      <c r="U56" s="10" t="n">
        <v>0</v>
      </c>
      <c r="V56" s="43" t="n">
        <f aca="false">IF(U56&gt;0,W56/U56/W$7,0)</f>
        <v>0</v>
      </c>
      <c r="W56" s="63" t="n">
        <v>0</v>
      </c>
      <c r="X56" s="10" t="n">
        <v>4500</v>
      </c>
      <c r="Y56" s="43" t="n">
        <f aca="false">IF(X56&gt;0,Z56/X56/Z$7,0)</f>
        <v>0.42</v>
      </c>
      <c r="Z56" s="63" t="n">
        <f aca="false">ROUND($E56*$F56*Z$7,0)</f>
        <v>56700</v>
      </c>
      <c r="AA56" s="10" t="n">
        <v>4500</v>
      </c>
      <c r="AB56" s="43" t="n">
        <f aca="false">IF(AA56&gt;0,AC56/AA56/AC$7,0)</f>
        <v>0.42</v>
      </c>
      <c r="AC56" s="63" t="n">
        <f aca="false">ROUND($E56*$F56*AC$7,0)</f>
        <v>58590</v>
      </c>
      <c r="AD56" s="10" t="n">
        <v>4500</v>
      </c>
      <c r="AE56" s="43" t="n">
        <f aca="false">IF(AD56&gt;0,AF56/AD56/AF$7,0)</f>
        <v>0.42</v>
      </c>
      <c r="AF56" s="63" t="n">
        <f aca="false">ROUND($E56*$F56*AF$7,0)</f>
        <v>58590</v>
      </c>
      <c r="AG56" s="10" t="n">
        <v>4500</v>
      </c>
      <c r="AH56" s="43" t="n">
        <f aca="false">IF(AG56&gt;0,AI56/AG56/AI$7,0)</f>
        <v>0.42</v>
      </c>
      <c r="AI56" s="63" t="n">
        <f aca="false">ROUND($E56*$F56*AI$7,0)</f>
        <v>56700</v>
      </c>
      <c r="AJ56" s="10" t="n">
        <v>4500</v>
      </c>
      <c r="AK56" s="43" t="n">
        <f aca="false">IF(AJ56&gt;0,AL56/AJ56/AL$7,0)</f>
        <v>0.42</v>
      </c>
      <c r="AL56" s="63" t="n">
        <f aca="false">ROUND($E56*$F56*AL$7,0)</f>
        <v>58590</v>
      </c>
      <c r="AM56" s="10" t="n">
        <v>4500</v>
      </c>
      <c r="AN56" s="43" t="n">
        <f aca="false">IF(AM56&gt;0,AO56/AM56/AO$7,0)</f>
        <v>0.42</v>
      </c>
      <c r="AO56" s="63" t="n">
        <f aca="false">ROUND($E56*$F56*AO$7,0)</f>
        <v>56700</v>
      </c>
      <c r="AP56" s="10" t="n">
        <v>4500</v>
      </c>
      <c r="AQ56" s="43" t="n">
        <f aca="false">IF(AP56&gt;0,AR56/AP56/AR$7,0)</f>
        <v>0.42</v>
      </c>
      <c r="AR56" s="63" t="n">
        <f aca="false">ROUND($E56*$F56*AR$7,0)</f>
        <v>58590</v>
      </c>
      <c r="AS56" s="63"/>
      <c r="AU56" s="65" t="n">
        <f aca="false">AR56+AO56+AL56+AI56+AF56+AC56+Z56+W56+T56+Q56+N56+K56</f>
        <v>404460</v>
      </c>
    </row>
    <row r="57" customFormat="false" ht="12.75" hidden="false" customHeight="false" outlineLevel="0" collapsed="false">
      <c r="A57" s="42" t="n">
        <v>27609</v>
      </c>
      <c r="B57" s="0" t="s">
        <v>140</v>
      </c>
      <c r="C57" s="30" t="s">
        <v>159</v>
      </c>
      <c r="D57" s="64" t="n">
        <v>41060</v>
      </c>
      <c r="E57" s="7" t="n">
        <v>15000</v>
      </c>
      <c r="F57" s="43" t="n">
        <v>0.38</v>
      </c>
      <c r="G57" s="43" t="s">
        <v>130</v>
      </c>
      <c r="H57" s="43" t="s">
        <v>130</v>
      </c>
      <c r="I57" s="10" t="n">
        <v>0</v>
      </c>
      <c r="J57" s="43" t="n">
        <f aca="false">IF(I57&gt;0,K57/I57/K$7,0)</f>
        <v>0</v>
      </c>
      <c r="K57" s="63" t="n">
        <v>0</v>
      </c>
      <c r="L57" s="10" t="n">
        <v>0</v>
      </c>
      <c r="M57" s="43" t="n">
        <f aca="false">IF(L57&gt;0,N57/L57/N$7,0)</f>
        <v>0</v>
      </c>
      <c r="N57" s="63" t="n">
        <v>0</v>
      </c>
      <c r="O57" s="10" t="n">
        <v>0</v>
      </c>
      <c r="P57" s="43" t="n">
        <f aca="false">IF(O57&gt;0,Q57/O57/Q$7,0)</f>
        <v>0</v>
      </c>
      <c r="Q57" s="63" t="n">
        <v>0</v>
      </c>
      <c r="R57" s="10" t="n">
        <v>0</v>
      </c>
      <c r="S57" s="43" t="n">
        <f aca="false">IF(R57&gt;0,T57/R57/T$7,0)</f>
        <v>0</v>
      </c>
      <c r="T57" s="63" t="n">
        <v>0</v>
      </c>
      <c r="U57" s="10" t="n">
        <v>0</v>
      </c>
      <c r="V57" s="43" t="n">
        <f aca="false">IF(U57&gt;0,W57/U57/W$7,0)</f>
        <v>0</v>
      </c>
      <c r="W57" s="63" t="n">
        <v>0</v>
      </c>
      <c r="X57" s="10" t="n">
        <v>15000</v>
      </c>
      <c r="Y57" s="43" t="n">
        <f aca="false">IF(X57&gt;0,Z57/X57/Z$7,0)</f>
        <v>0.38</v>
      </c>
      <c r="Z57" s="63" t="n">
        <f aca="false">ROUND($E57*$F57*Z$7,0)</f>
        <v>171000</v>
      </c>
      <c r="AA57" s="10" t="n">
        <v>15000</v>
      </c>
      <c r="AB57" s="43" t="n">
        <f aca="false">IF(AA57&gt;0,AC57/AA57/AC$7,0)</f>
        <v>0.38</v>
      </c>
      <c r="AC57" s="63" t="n">
        <f aca="false">ROUND($E57*$F57*AC$7,0)</f>
        <v>176700</v>
      </c>
      <c r="AD57" s="10" t="n">
        <v>15000</v>
      </c>
      <c r="AE57" s="43" t="n">
        <f aca="false">IF(AD57&gt;0,AF57/AD57/AF$7,0)</f>
        <v>0.38</v>
      </c>
      <c r="AF57" s="63" t="n">
        <f aca="false">ROUND($E57*$F57*AF$7,0)</f>
        <v>176700</v>
      </c>
      <c r="AG57" s="10" t="n">
        <v>15000</v>
      </c>
      <c r="AH57" s="43" t="n">
        <f aca="false">IF(AG57&gt;0,AI57/AG57/AI$7,0)</f>
        <v>0.38</v>
      </c>
      <c r="AI57" s="63" t="n">
        <f aca="false">ROUND($E57*$F57*AI$7,0)</f>
        <v>171000</v>
      </c>
      <c r="AJ57" s="10" t="n">
        <v>15000</v>
      </c>
      <c r="AK57" s="43" t="n">
        <f aca="false">IF(AJ57&gt;0,AL57/AJ57/AL$7,0)</f>
        <v>0.38</v>
      </c>
      <c r="AL57" s="63" t="n">
        <f aca="false">ROUND($E57*$F57*AL$7,0)</f>
        <v>176700</v>
      </c>
      <c r="AM57" s="10" t="n">
        <v>15000</v>
      </c>
      <c r="AN57" s="43" t="n">
        <f aca="false">IF(AM57&gt;0,AO57/AM57/AO$7,0)</f>
        <v>0.38</v>
      </c>
      <c r="AO57" s="63" t="n">
        <f aca="false">ROUND($E57*$F57*AO$7,0)</f>
        <v>171000</v>
      </c>
      <c r="AP57" s="10" t="n">
        <v>15000</v>
      </c>
      <c r="AQ57" s="43" t="n">
        <f aca="false">IF(AP57&gt;0,AR57/AP57/AR$7,0)</f>
        <v>0.38</v>
      </c>
      <c r="AR57" s="63" t="n">
        <f aca="false">ROUND($E57*$F57*AR$7,0)</f>
        <v>176700</v>
      </c>
      <c r="AS57" s="63"/>
      <c r="AU57" s="65" t="n">
        <f aca="false">AR57+AO57+AL57+AI57+AF57+AC57+Z57+W57+T57+Q57+N57+K57</f>
        <v>1219800</v>
      </c>
    </row>
    <row r="58" customFormat="false" ht="12.75" hidden="false" customHeight="false" outlineLevel="0" collapsed="false">
      <c r="A58" s="42" t="n">
        <v>27604</v>
      </c>
      <c r="B58" s="0" t="s">
        <v>164</v>
      </c>
      <c r="C58" s="30" t="s">
        <v>159</v>
      </c>
      <c r="D58" s="64" t="n">
        <v>37772</v>
      </c>
      <c r="E58" s="7" t="n">
        <v>5300</v>
      </c>
      <c r="F58" s="43" t="n">
        <v>2.2</v>
      </c>
      <c r="G58" s="43" t="s">
        <v>130</v>
      </c>
      <c r="H58" s="43" t="s">
        <v>130</v>
      </c>
      <c r="I58" s="10" t="n">
        <v>0</v>
      </c>
      <c r="J58" s="43" t="n">
        <f aca="false">IF(I58&gt;0,K58/I58/K$7,0)</f>
        <v>0</v>
      </c>
      <c r="K58" s="63" t="n">
        <v>0</v>
      </c>
      <c r="L58" s="10" t="n">
        <v>0</v>
      </c>
      <c r="M58" s="43" t="n">
        <f aca="false">IF(L58&gt;0,N58/L58/N$7,0)</f>
        <v>0</v>
      </c>
      <c r="N58" s="63" t="n">
        <v>0</v>
      </c>
      <c r="O58" s="10" t="n">
        <v>0</v>
      </c>
      <c r="P58" s="43" t="n">
        <f aca="false">IF(O58&gt;0,Q58/O58/Q$7,0)</f>
        <v>0</v>
      </c>
      <c r="Q58" s="63" t="n">
        <v>0</v>
      </c>
      <c r="R58" s="10" t="n">
        <v>0</v>
      </c>
      <c r="S58" s="43" t="n">
        <f aca="false">IF(R58&gt;0,T58/R58/T$7,0)</f>
        <v>0</v>
      </c>
      <c r="T58" s="63" t="n">
        <v>0</v>
      </c>
      <c r="U58" s="10" t="n">
        <v>0</v>
      </c>
      <c r="V58" s="43" t="n">
        <f aca="false">IF(U58&gt;0,W58/U58/W$7,0)</f>
        <v>0</v>
      </c>
      <c r="W58" s="63" t="n">
        <v>0</v>
      </c>
      <c r="X58" s="10" t="n">
        <v>5300</v>
      </c>
      <c r="Y58" s="43" t="n">
        <f aca="false">IF(X58&gt;0,Z58/X58/Z$7,0)</f>
        <v>2.2</v>
      </c>
      <c r="Z58" s="63" t="n">
        <f aca="false">ROUND($E58*$F58*Z$7,0)</f>
        <v>349800</v>
      </c>
      <c r="AA58" s="10" t="n">
        <v>5300</v>
      </c>
      <c r="AB58" s="43" t="n">
        <f aca="false">IF(AA58&gt;0,AC58/AA58/AC$7,0)</f>
        <v>2.2</v>
      </c>
      <c r="AC58" s="63" t="n">
        <f aca="false">ROUND($E58*$F58*AC$7,0)</f>
        <v>361460</v>
      </c>
      <c r="AD58" s="10" t="n">
        <v>5300</v>
      </c>
      <c r="AE58" s="43" t="n">
        <f aca="false">IF(AD58&gt;0,AF58/AD58/AF$7,0)</f>
        <v>2.2</v>
      </c>
      <c r="AF58" s="63" t="n">
        <f aca="false">ROUND($E58*$F58*AF$7,0)</f>
        <v>361460</v>
      </c>
      <c r="AG58" s="10" t="n">
        <v>5300</v>
      </c>
      <c r="AH58" s="43" t="n">
        <f aca="false">IF(AG58&gt;0,AI58/AG58/AI$7,0)</f>
        <v>2.2</v>
      </c>
      <c r="AI58" s="63" t="n">
        <f aca="false">ROUND($E58*$F58*AI$7,0)</f>
        <v>349800</v>
      </c>
      <c r="AJ58" s="10" t="n">
        <v>5300</v>
      </c>
      <c r="AK58" s="43" t="n">
        <f aca="false">IF(AJ58&gt;0,AL58/AJ58/AL$7,0)</f>
        <v>2.2</v>
      </c>
      <c r="AL58" s="63" t="n">
        <f aca="false">ROUND($E58*$F58*AL$7,0)</f>
        <v>361460</v>
      </c>
      <c r="AM58" s="10" t="n">
        <v>5300</v>
      </c>
      <c r="AN58" s="43" t="n">
        <f aca="false">IF(AM58&gt;0,AO58/AM58/AO$7,0)</f>
        <v>2.2</v>
      </c>
      <c r="AO58" s="63" t="n">
        <f aca="false">ROUND($E58*$F58*AO$7,0)</f>
        <v>349800</v>
      </c>
      <c r="AP58" s="10" t="n">
        <v>5300</v>
      </c>
      <c r="AQ58" s="43" t="n">
        <f aca="false">IF(AP58&gt;0,AR58/AP58/AR$7,0)</f>
        <v>2.2</v>
      </c>
      <c r="AR58" s="63" t="n">
        <f aca="false">ROUND($E58*$F58*AR$7,0)</f>
        <v>361460</v>
      </c>
      <c r="AS58" s="63"/>
      <c r="AU58" s="65" t="n">
        <f aca="false">AR58+AO58+AL58+AI58+AF58+AC58+Z58+W58+T58+Q58+N58+K58</f>
        <v>2495240</v>
      </c>
    </row>
    <row r="59" customFormat="false" ht="12.75" hidden="false" customHeight="false" outlineLevel="0" collapsed="false">
      <c r="A59" s="42" t="n">
        <v>27605</v>
      </c>
      <c r="B59" s="0" t="s">
        <v>164</v>
      </c>
      <c r="C59" s="30" t="s">
        <v>159</v>
      </c>
      <c r="D59" s="64" t="n">
        <v>42886</v>
      </c>
      <c r="E59" s="70" t="n">
        <v>2700</v>
      </c>
      <c r="F59" s="43" t="n">
        <v>0.38</v>
      </c>
      <c r="G59" s="43" t="s">
        <v>130</v>
      </c>
      <c r="H59" s="43" t="s">
        <v>130</v>
      </c>
      <c r="I59" s="71" t="n">
        <v>0</v>
      </c>
      <c r="J59" s="43" t="n">
        <f aca="false">IF(I59&gt;0,K59/I59/K$7,0)</f>
        <v>0</v>
      </c>
      <c r="K59" s="72" t="n">
        <v>0</v>
      </c>
      <c r="L59" s="71" t="n">
        <v>0</v>
      </c>
      <c r="M59" s="43" t="n">
        <f aca="false">IF(L59&gt;0,N59/L59/N$7,0)</f>
        <v>0</v>
      </c>
      <c r="N59" s="72" t="n">
        <v>0</v>
      </c>
      <c r="O59" s="71" t="n">
        <v>0</v>
      </c>
      <c r="P59" s="43" t="n">
        <f aca="false">IF(O59&gt;0,Q59/O59/Q$7,0)</f>
        <v>0</v>
      </c>
      <c r="Q59" s="72" t="n">
        <v>0</v>
      </c>
      <c r="R59" s="71" t="n">
        <v>0</v>
      </c>
      <c r="S59" s="43" t="n">
        <f aca="false">IF(R59&gt;0,T59/R59/T$7,0)</f>
        <v>0</v>
      </c>
      <c r="T59" s="72" t="n">
        <v>0</v>
      </c>
      <c r="U59" s="71" t="n">
        <v>0</v>
      </c>
      <c r="V59" s="43" t="n">
        <f aca="false">IF(U59&gt;0,W59/U59/W$7,0)</f>
        <v>0</v>
      </c>
      <c r="W59" s="72" t="n">
        <v>0</v>
      </c>
      <c r="X59" s="71" t="n">
        <v>2700</v>
      </c>
      <c r="Y59" s="43" t="n">
        <f aca="false">IF(X59&gt;0,Z59/X59/Z$7,0)</f>
        <v>0.38</v>
      </c>
      <c r="Z59" s="72" t="n">
        <f aca="false">ROUND($E59*$F59*Z$7,0)</f>
        <v>30780</v>
      </c>
      <c r="AA59" s="71" t="n">
        <v>2700</v>
      </c>
      <c r="AB59" s="43" t="n">
        <f aca="false">IF(AA59&gt;0,AC59/AA59/AC$7,0)</f>
        <v>0.38</v>
      </c>
      <c r="AC59" s="72" t="n">
        <f aca="false">ROUND($E59*$F59*AC$7,0)</f>
        <v>31806</v>
      </c>
      <c r="AD59" s="71" t="n">
        <v>2700</v>
      </c>
      <c r="AE59" s="43" t="n">
        <f aca="false">IF(AD59&gt;0,AF59/AD59/AF$7,0)</f>
        <v>0.38</v>
      </c>
      <c r="AF59" s="72" t="n">
        <f aca="false">ROUND($E59*$F59*AF$7,0)</f>
        <v>31806</v>
      </c>
      <c r="AG59" s="71" t="n">
        <v>2700</v>
      </c>
      <c r="AH59" s="43" t="n">
        <f aca="false">IF(AG59&gt;0,AI59/AG59/AI$7,0)</f>
        <v>0.38</v>
      </c>
      <c r="AI59" s="72" t="n">
        <f aca="false">ROUND($E59*$F59*AI$7,0)</f>
        <v>30780</v>
      </c>
      <c r="AJ59" s="71" t="n">
        <v>2700</v>
      </c>
      <c r="AK59" s="43" t="n">
        <f aca="false">IF(AJ59&gt;0,AL59/AJ59/AL$7,0)</f>
        <v>0.38</v>
      </c>
      <c r="AL59" s="72" t="n">
        <f aca="false">ROUND($E59*$F59*AL$7,0)</f>
        <v>31806</v>
      </c>
      <c r="AM59" s="71" t="n">
        <v>2700</v>
      </c>
      <c r="AN59" s="43" t="n">
        <f aca="false">IF(AM59&gt;0,AO59/AM59/AO$7,0)</f>
        <v>0.38</v>
      </c>
      <c r="AO59" s="72" t="n">
        <f aca="false">ROUND($E59*$F59*AO$7,0)</f>
        <v>30780</v>
      </c>
      <c r="AP59" s="71" t="n">
        <v>2700</v>
      </c>
      <c r="AQ59" s="43" t="n">
        <f aca="false">IF(AP59&gt;0,AR59/AP59/AR$7,0)</f>
        <v>0.38</v>
      </c>
      <c r="AR59" s="72" t="n">
        <f aca="false">ROUND($E59*$F59*AR$7,0)</f>
        <v>31806</v>
      </c>
      <c r="AS59" s="63"/>
      <c r="AU59" s="97" t="n">
        <f aca="false">AR59+AO59+AL59+AI59+AF59+AC59+Z59+W59+T59+Q59+N59+K59</f>
        <v>219564</v>
      </c>
    </row>
    <row r="60" customFormat="false" ht="12.75" hidden="false" customHeight="false" outlineLevel="0" collapsed="false">
      <c r="A60" s="42" t="s">
        <v>165</v>
      </c>
      <c r="E60" s="7" t="n">
        <f aca="false">SUM(E49:E59)</f>
        <v>120000</v>
      </c>
      <c r="I60" s="10" t="n">
        <f aca="false">SUM(I50:I59)</f>
        <v>0</v>
      </c>
      <c r="K60" s="63" t="n">
        <f aca="false">SUM(K49:K59)</f>
        <v>0</v>
      </c>
      <c r="L60" s="10" t="n">
        <f aca="false">SUM(L50:L59)</f>
        <v>0</v>
      </c>
      <c r="M60" s="43"/>
      <c r="N60" s="63" t="n">
        <f aca="false">SUM(N49:N59)</f>
        <v>0</v>
      </c>
      <c r="O60" s="10" t="n">
        <f aca="false">SUM(O50:O59)</f>
        <v>0</v>
      </c>
      <c r="P60" s="43"/>
      <c r="Q60" s="63" t="n">
        <f aca="false">SUM(Q49:Q59)</f>
        <v>0</v>
      </c>
      <c r="R60" s="10" t="n">
        <f aca="false">SUM(R50:R59)</f>
        <v>0</v>
      </c>
      <c r="S60" s="43"/>
      <c r="T60" s="63" t="n">
        <f aca="false">SUM(T49:T59)</f>
        <v>0</v>
      </c>
      <c r="U60" s="10" t="n">
        <f aca="false">SUM(U50:U59)</f>
        <v>0</v>
      </c>
      <c r="V60" s="43"/>
      <c r="W60" s="63" t="n">
        <f aca="false">SUM(W49:W59)</f>
        <v>0</v>
      </c>
      <c r="X60" s="10" t="n">
        <f aca="false">SUM(X50:X59)</f>
        <v>80000</v>
      </c>
      <c r="Y60" s="43"/>
      <c r="Z60" s="63" t="n">
        <f aca="false">SUM(Z49:Z59)</f>
        <v>1131555</v>
      </c>
      <c r="AA60" s="10" t="n">
        <f aca="false">SUM(AA50:AA59)</f>
        <v>120000</v>
      </c>
      <c r="AB60" s="43"/>
      <c r="AC60" s="63" t="n">
        <f aca="false">SUM(AC49:AC59)</f>
        <v>1640474</v>
      </c>
      <c r="AD60" s="10" t="n">
        <f aca="false">SUM(AD50:AD59)</f>
        <v>120000</v>
      </c>
      <c r="AE60" s="43"/>
      <c r="AF60" s="63" t="n">
        <f aca="false">SUM(AF49:AF59)</f>
        <v>1640474</v>
      </c>
      <c r="AG60" s="10" t="n">
        <f aca="false">SUM(AG50:AG59)</f>
        <v>120000</v>
      </c>
      <c r="AH60" s="43"/>
      <c r="AI60" s="63" t="n">
        <f aca="false">SUM(AI49:AI59)</f>
        <v>1587555</v>
      </c>
      <c r="AJ60" s="10" t="n">
        <f aca="false">SUM(AJ50:AJ59)</f>
        <v>120000</v>
      </c>
      <c r="AK60" s="43"/>
      <c r="AL60" s="63" t="n">
        <f aca="false">SUM(AL49:AL59)</f>
        <v>1640474</v>
      </c>
      <c r="AM60" s="10" t="n">
        <f aca="false">SUM(AM50:AM59)</f>
        <v>120000</v>
      </c>
      <c r="AN60" s="43"/>
      <c r="AO60" s="63" t="n">
        <f aca="false">SUM(AO49:AO59)</f>
        <v>1587555</v>
      </c>
      <c r="AP60" s="10" t="n">
        <f aca="false">SUM(AP50:AP59)</f>
        <v>120000</v>
      </c>
      <c r="AQ60" s="43"/>
      <c r="AR60" s="63" t="n">
        <f aca="false">SUM(AR49:AR59)</f>
        <v>1640474</v>
      </c>
      <c r="AS60" s="63"/>
      <c r="AU60" s="98" t="n">
        <f aca="false">SUM(AU50:AU59)</f>
        <v>10868561</v>
      </c>
    </row>
    <row r="61" customFormat="false" ht="12.75" hidden="false" customHeight="false" outlineLevel="0" collapsed="false">
      <c r="I61" s="10"/>
      <c r="K61" s="63"/>
      <c r="L61" s="10"/>
      <c r="M61" s="43"/>
      <c r="N61" s="63"/>
      <c r="O61" s="10"/>
      <c r="P61" s="43"/>
      <c r="Q61" s="63"/>
      <c r="R61" s="10"/>
      <c r="S61" s="43"/>
      <c r="T61" s="63"/>
      <c r="U61" s="10"/>
      <c r="V61" s="43"/>
      <c r="W61" s="63"/>
      <c r="X61" s="10"/>
      <c r="Y61" s="43"/>
      <c r="Z61" s="63"/>
      <c r="AA61" s="10"/>
      <c r="AB61" s="43"/>
      <c r="AC61" s="63"/>
      <c r="AD61" s="10"/>
      <c r="AE61" s="43"/>
      <c r="AF61" s="63"/>
      <c r="AG61" s="10"/>
      <c r="AH61" s="43"/>
      <c r="AI61" s="63"/>
      <c r="AJ61" s="10"/>
      <c r="AK61" s="43"/>
      <c r="AL61" s="63"/>
      <c r="AM61" s="10"/>
      <c r="AN61" s="43"/>
      <c r="AO61" s="63"/>
      <c r="AP61" s="10"/>
      <c r="AQ61" s="43"/>
      <c r="AR61" s="63"/>
      <c r="AS61" s="63"/>
    </row>
    <row r="62" customFormat="false" ht="12.75" hidden="false" customHeight="false" outlineLevel="0" collapsed="false">
      <c r="A62" s="42" t="n">
        <v>26683</v>
      </c>
      <c r="B62" s="0" t="s">
        <v>166</v>
      </c>
      <c r="C62" s="64" t="n">
        <v>37347</v>
      </c>
      <c r="D62" s="64" t="n">
        <v>37711</v>
      </c>
      <c r="E62" s="7" t="n">
        <v>8000</v>
      </c>
      <c r="F62" s="43" t="n">
        <v>0.3453</v>
      </c>
      <c r="G62" s="43" t="n">
        <v>0.0246</v>
      </c>
      <c r="H62" s="43" t="n">
        <f aca="false">SUM(F62:G62)</f>
        <v>0.3699</v>
      </c>
      <c r="I62" s="10" t="n">
        <v>0</v>
      </c>
      <c r="J62" s="43" t="n">
        <f aca="false">IF(I62&gt;0,K62/I62/K$7,0)</f>
        <v>0</v>
      </c>
      <c r="K62" s="63" t="n">
        <v>0</v>
      </c>
      <c r="L62" s="10" t="n">
        <v>0</v>
      </c>
      <c r="M62" s="43" t="n">
        <f aca="false">IF(L62&gt;0,N62/L62/N$7,0)</f>
        <v>0</v>
      </c>
      <c r="N62" s="63" t="n">
        <v>0</v>
      </c>
      <c r="O62" s="10" t="n">
        <v>0</v>
      </c>
      <c r="P62" s="43" t="n">
        <f aca="false">IF(O62&gt;0,Q62/O62/Q$7,0)</f>
        <v>0</v>
      </c>
      <c r="Q62" s="63" t="n">
        <v>0</v>
      </c>
      <c r="R62" s="10" t="n">
        <f aca="false">$E62</f>
        <v>8000</v>
      </c>
      <c r="S62" s="43" t="n">
        <f aca="false">IF(R62&gt;0,T62/R62/T$7,0)</f>
        <v>0.3453</v>
      </c>
      <c r="T62" s="63" t="n">
        <f aca="false">ROUND($E62*$F62*T$7,0)</f>
        <v>82872</v>
      </c>
      <c r="U62" s="10" t="n">
        <v>8000</v>
      </c>
      <c r="V62" s="43" t="n">
        <f aca="false">IF(U62&gt;0,W62/U62/W$7,0)</f>
        <v>0.345298387096774</v>
      </c>
      <c r="W62" s="63" t="n">
        <f aca="false">ROUND($E62*$F62*W$7,0)</f>
        <v>85634</v>
      </c>
      <c r="X62" s="10" t="n">
        <v>8000</v>
      </c>
      <c r="Y62" s="43" t="n">
        <f aca="false">IF(X62&gt;0,Z62/X62/Z$7,0)</f>
        <v>0.3453</v>
      </c>
      <c r="Z62" s="63" t="n">
        <f aca="false">ROUND($E62*$F62*Z$7,0)</f>
        <v>82872</v>
      </c>
      <c r="AA62" s="10" t="n">
        <v>8000</v>
      </c>
      <c r="AB62" s="43" t="n">
        <f aca="false">IF(AA62&gt;0,AC62/AA62/AC$7,0)</f>
        <v>0.345298387096774</v>
      </c>
      <c r="AC62" s="63" t="n">
        <f aca="false">ROUND($E62*$F62*AC$7,0)</f>
        <v>85634</v>
      </c>
      <c r="AD62" s="10" t="n">
        <v>8000</v>
      </c>
      <c r="AE62" s="43" t="n">
        <f aca="false">IF(AD62&gt;0,AF62/AD62/AF$7,0)</f>
        <v>0.345298387096774</v>
      </c>
      <c r="AF62" s="63" t="n">
        <f aca="false">ROUND($E62*$F62*AF$7,0)</f>
        <v>85634</v>
      </c>
      <c r="AG62" s="10" t="n">
        <v>8000</v>
      </c>
      <c r="AH62" s="43" t="n">
        <f aca="false">IF(AG62&gt;0,AI62/AG62/AI$7,0)</f>
        <v>0.3453</v>
      </c>
      <c r="AI62" s="63" t="n">
        <f aca="false">ROUND($E62*$F62*AI$7,0)</f>
        <v>82872</v>
      </c>
      <c r="AJ62" s="10" t="n">
        <v>8000</v>
      </c>
      <c r="AK62" s="43" t="n">
        <f aca="false">IF(AJ62&gt;0,AL62/AJ62/AL$7,0)</f>
        <v>0.345298387096774</v>
      </c>
      <c r="AL62" s="63" t="n">
        <f aca="false">ROUND($E62*$F62*AL$7,0)</f>
        <v>85634</v>
      </c>
      <c r="AM62" s="10" t="n">
        <v>8000</v>
      </c>
      <c r="AN62" s="43" t="n">
        <f aca="false">IF(AM62&gt;0,AO62/AM62/AO$7,0)</f>
        <v>0.3453</v>
      </c>
      <c r="AO62" s="63" t="n">
        <f aca="false">ROUND($E62*$F62*AO$7,0)</f>
        <v>82872</v>
      </c>
      <c r="AP62" s="10" t="n">
        <v>8000</v>
      </c>
      <c r="AQ62" s="43" t="n">
        <f aca="false">IF(AP62&gt;0,AR62/AP62/AR$7,0)</f>
        <v>0.345298387096774</v>
      </c>
      <c r="AR62" s="63" t="n">
        <f aca="false">ROUND($E62*$F62*AR$7,0)</f>
        <v>85634</v>
      </c>
      <c r="AS62" s="63"/>
      <c r="AU62" s="65" t="n">
        <f aca="false">AR62+AO62+AL62+AI62+AF62+AC62+Z62+W62+T62+Q62+N62+K62</f>
        <v>759658</v>
      </c>
    </row>
    <row r="63" customFormat="false" ht="12.75" hidden="false" customHeight="false" outlineLevel="0" collapsed="false">
      <c r="A63" s="42" t="n">
        <v>8255</v>
      </c>
      <c r="B63" s="0" t="s">
        <v>149</v>
      </c>
      <c r="D63" s="64" t="s">
        <v>150</v>
      </c>
      <c r="E63" s="7" t="n">
        <v>306000</v>
      </c>
      <c r="F63" s="43" t="n">
        <f aca="false">0.3297-0.3232</f>
        <v>0.00650000000000001</v>
      </c>
      <c r="G63" s="96" t="s">
        <v>148</v>
      </c>
      <c r="H63" s="96"/>
      <c r="I63" s="10" t="n">
        <v>0</v>
      </c>
      <c r="J63" s="43" t="n">
        <f aca="false">IF(I63&gt;0,K63/I63/K$7,0)</f>
        <v>0</v>
      </c>
      <c r="K63" s="63" t="n">
        <f aca="false">ROUND($E63*$F63*K$7,0)</f>
        <v>61659</v>
      </c>
      <c r="L63" s="10" t="n">
        <v>0</v>
      </c>
      <c r="M63" s="43" t="n">
        <f aca="false">IF(L63&gt;0,N63/L63/N$7,0)</f>
        <v>0</v>
      </c>
      <c r="N63" s="63" t="n">
        <f aca="false">ROUND($E63*$F63*N$7,0)</f>
        <v>55692</v>
      </c>
      <c r="O63" s="10" t="n">
        <v>0</v>
      </c>
      <c r="P63" s="43" t="n">
        <f aca="false">IF(O63&gt;0,Q63/O63/Q$7,0)</f>
        <v>0</v>
      </c>
      <c r="Q63" s="63" t="n">
        <f aca="false">ROUND($E63*$F63*Q$7,0)</f>
        <v>61659</v>
      </c>
      <c r="R63" s="10" t="n">
        <v>0</v>
      </c>
      <c r="S63" s="43" t="n">
        <f aca="false">IF(R63&gt;0,T63/R63/T$7,0)</f>
        <v>0</v>
      </c>
      <c r="T63" s="63" t="n">
        <f aca="false">ROUND($E63*$F63*T$7,0)</f>
        <v>59670</v>
      </c>
      <c r="U63" s="10" t="n">
        <v>0</v>
      </c>
      <c r="V63" s="43" t="n">
        <f aca="false">IF(U63&gt;0,W63/U63/W$7,0)</f>
        <v>0</v>
      </c>
      <c r="W63" s="63" t="n">
        <f aca="false">ROUND($E63*$F63*W$7,0)</f>
        <v>61659</v>
      </c>
      <c r="X63" s="10" t="n">
        <v>0</v>
      </c>
      <c r="Y63" s="43" t="n">
        <f aca="false">IF(X63&gt;0,Z63/X63/Z$7,0)</f>
        <v>0</v>
      </c>
      <c r="Z63" s="63" t="n">
        <f aca="false">ROUND($E63*$F63*Z$7,0)</f>
        <v>59670</v>
      </c>
      <c r="AA63" s="10" t="n">
        <v>0</v>
      </c>
      <c r="AB63" s="43" t="n">
        <f aca="false">IF(AA63&gt;0,AC63/AA63/AC$7,0)</f>
        <v>0</v>
      </c>
      <c r="AC63" s="63" t="n">
        <f aca="false">ROUND($E63*$F63*AC$7,0)</f>
        <v>61659</v>
      </c>
      <c r="AD63" s="10" t="n">
        <v>0</v>
      </c>
      <c r="AE63" s="43" t="n">
        <f aca="false">IF(AD63&gt;0,AF63/AD63/AF$7,0)</f>
        <v>0</v>
      </c>
      <c r="AF63" s="63" t="n">
        <f aca="false">ROUND($E63*$F63*AF$7,0)</f>
        <v>61659</v>
      </c>
      <c r="AG63" s="10" t="n">
        <v>0</v>
      </c>
      <c r="AH63" s="43" t="n">
        <f aca="false">IF(AG63&gt;0,AI63/AG63/AI$7,0)</f>
        <v>0</v>
      </c>
      <c r="AI63" s="63" t="n">
        <f aca="false">ROUND($E63*$F63*AI$7,0)</f>
        <v>59670</v>
      </c>
      <c r="AJ63" s="10" t="n">
        <v>0</v>
      </c>
      <c r="AK63" s="43" t="n">
        <f aca="false">IF(AJ63&gt;0,AL63/AJ63/AL$7,0)</f>
        <v>0</v>
      </c>
      <c r="AL63" s="63" t="n">
        <f aca="false">ROUND($E63*$F63*AL$7,0)</f>
        <v>61659</v>
      </c>
      <c r="AM63" s="10" t="n">
        <v>0</v>
      </c>
      <c r="AN63" s="43" t="n">
        <f aca="false">IF(AM63&gt;0,AO63/AM63/AO$7,0)</f>
        <v>0</v>
      </c>
      <c r="AO63" s="63" t="n">
        <f aca="false">ROUND($E63*(0.3364-0.3232)*AO$7,0)</f>
        <v>121176</v>
      </c>
      <c r="AP63" s="10" t="n">
        <v>0</v>
      </c>
      <c r="AQ63" s="43" t="n">
        <f aca="false">IF(AP63&gt;0,AR63/AP63/AR$7,0)</f>
        <v>0</v>
      </c>
      <c r="AR63" s="63" t="n">
        <f aca="false">ROUND($E63*(0.3364-0.3232)*AR$7,0)</f>
        <v>125215</v>
      </c>
      <c r="AS63" s="63"/>
      <c r="AT63" s="75" t="n">
        <f aca="false">SUM(I63:AS63)</f>
        <v>851047</v>
      </c>
      <c r="AU63" s="65" t="n">
        <f aca="false">AR63+AO63+AL63+AI63+AF63+AC63+Z63+W63+T63+Q63+N63+K63</f>
        <v>851047</v>
      </c>
    </row>
    <row r="64" customFormat="false" ht="12.75" hidden="false" customHeight="false" outlineLevel="0" collapsed="false">
      <c r="A64" s="100" t="n">
        <v>27581</v>
      </c>
      <c r="B64" s="41" t="s">
        <v>167</v>
      </c>
      <c r="C64" s="101" t="n">
        <v>37196</v>
      </c>
      <c r="D64" s="101" t="n">
        <v>37925</v>
      </c>
      <c r="E64" s="102" t="n">
        <v>0</v>
      </c>
      <c r="F64" s="103" t="n">
        <v>0.3473</v>
      </c>
      <c r="G64" s="104"/>
      <c r="H64" s="104"/>
      <c r="I64" s="105"/>
      <c r="J64" s="103"/>
      <c r="K64" s="106"/>
      <c r="L64" s="105"/>
      <c r="M64" s="103"/>
      <c r="N64" s="106"/>
      <c r="O64" s="105"/>
      <c r="P64" s="103"/>
      <c r="Q64" s="107"/>
      <c r="R64" s="41" t="n">
        <v>0</v>
      </c>
      <c r="S64" s="41" t="n">
        <v>0</v>
      </c>
      <c r="T64" s="108" t="n">
        <v>0</v>
      </c>
      <c r="U64" s="41" t="n">
        <v>0</v>
      </c>
      <c r="V64" s="41" t="n">
        <v>0</v>
      </c>
      <c r="W64" s="41" t="n">
        <v>0</v>
      </c>
      <c r="X64" s="41" t="n">
        <v>0</v>
      </c>
      <c r="Y64" s="41" t="n">
        <v>0</v>
      </c>
      <c r="Z64" s="108" t="n">
        <v>0</v>
      </c>
      <c r="AA64" s="41" t="n">
        <v>0</v>
      </c>
      <c r="AB64" s="41" t="n">
        <v>0</v>
      </c>
      <c r="AC64" s="41" t="n">
        <v>0</v>
      </c>
      <c r="AD64" s="41" t="n">
        <v>0</v>
      </c>
      <c r="AE64" s="41" t="n">
        <v>0</v>
      </c>
      <c r="AF64" s="41" t="n">
        <v>0</v>
      </c>
      <c r="AG64" s="41" t="n">
        <v>0</v>
      </c>
      <c r="AH64" s="41" t="n">
        <v>0</v>
      </c>
      <c r="AI64" s="41" t="n">
        <v>0</v>
      </c>
      <c r="AJ64" s="41" t="n">
        <v>0</v>
      </c>
      <c r="AK64" s="41" t="n">
        <v>0</v>
      </c>
      <c r="AL64" s="41" t="n">
        <v>0</v>
      </c>
      <c r="AM64" s="105"/>
      <c r="AN64" s="103"/>
      <c r="AO64" s="106"/>
      <c r="AP64" s="105"/>
      <c r="AQ64" s="103"/>
      <c r="AR64" s="106"/>
      <c r="AS64" s="106"/>
      <c r="AT64" s="109"/>
      <c r="AU64" s="110" t="n">
        <f aca="false">AR64+AO64+AL64+AI64+AF64+AC64+Z64+W64+T64+Q64+N64+K64</f>
        <v>0</v>
      </c>
    </row>
    <row r="65" customFormat="false" ht="12.75" hidden="false" customHeight="false" outlineLevel="0" collapsed="false">
      <c r="A65" s="100" t="n">
        <v>27581</v>
      </c>
      <c r="B65" s="41" t="s">
        <v>167</v>
      </c>
      <c r="C65" s="101" t="n">
        <v>37196</v>
      </c>
      <c r="D65" s="101" t="n">
        <v>37925</v>
      </c>
      <c r="E65" s="102" t="n">
        <v>0</v>
      </c>
      <c r="F65" s="103" t="n">
        <v>0.1</v>
      </c>
      <c r="G65" s="104"/>
      <c r="H65" s="104"/>
      <c r="I65" s="105"/>
      <c r="J65" s="103"/>
      <c r="K65" s="106"/>
      <c r="L65" s="105"/>
      <c r="M65" s="103"/>
      <c r="N65" s="106"/>
      <c r="O65" s="105"/>
      <c r="P65" s="103"/>
      <c r="Q65" s="106"/>
      <c r="R65" s="105" t="n">
        <v>0</v>
      </c>
      <c r="S65" s="103" t="n">
        <v>0</v>
      </c>
      <c r="T65" s="106" t="n">
        <v>0</v>
      </c>
      <c r="U65" s="105" t="n">
        <v>0</v>
      </c>
      <c r="V65" s="103" t="n">
        <v>0</v>
      </c>
      <c r="W65" s="106" t="n">
        <v>0</v>
      </c>
      <c r="X65" s="105" t="n">
        <v>0</v>
      </c>
      <c r="Y65" s="103" t="n">
        <v>0</v>
      </c>
      <c r="Z65" s="106" t="n">
        <v>0</v>
      </c>
      <c r="AA65" s="105" t="n">
        <v>0</v>
      </c>
      <c r="AB65" s="103" t="n">
        <v>0</v>
      </c>
      <c r="AC65" s="106" t="n">
        <v>0</v>
      </c>
      <c r="AD65" s="105" t="n">
        <v>0</v>
      </c>
      <c r="AE65" s="103" t="n">
        <v>0</v>
      </c>
      <c r="AF65" s="106" t="n">
        <v>0</v>
      </c>
      <c r="AG65" s="105" t="n">
        <v>0</v>
      </c>
      <c r="AH65" s="103" t="n">
        <v>0</v>
      </c>
      <c r="AI65" s="106" t="n">
        <v>0</v>
      </c>
      <c r="AJ65" s="105" t="n">
        <v>0</v>
      </c>
      <c r="AK65" s="103" t="n">
        <v>0</v>
      </c>
      <c r="AL65" s="106" t="n">
        <v>0</v>
      </c>
      <c r="AM65" s="105" t="n">
        <v>0</v>
      </c>
      <c r="AN65" s="103" t="n">
        <f aca="false">IF(AM65&gt;0,AO65/AM65/AO$7,0)</f>
        <v>0</v>
      </c>
      <c r="AO65" s="106" t="n">
        <v>0</v>
      </c>
      <c r="AP65" s="105" t="n">
        <v>0</v>
      </c>
      <c r="AQ65" s="103" t="n">
        <f aca="false">IF(AP65&gt;0,AR65/AP65/AR$7,0)</f>
        <v>0</v>
      </c>
      <c r="AR65" s="106" t="n">
        <v>0</v>
      </c>
      <c r="AS65" s="106"/>
      <c r="AT65" s="109" t="n">
        <f aca="false">SUM(I65:AS65)</f>
        <v>0</v>
      </c>
      <c r="AU65" s="110" t="n">
        <f aca="false">AR65+AO65+AL65+AI65+AF65+AC65+Z65+W65+T65+Q65+N65+K65</f>
        <v>0</v>
      </c>
    </row>
    <row r="66" customFormat="false" ht="12.75" hidden="false" customHeight="false" outlineLevel="0" collapsed="false">
      <c r="A66" s="42" t="n">
        <v>27340</v>
      </c>
      <c r="B66" s="0" t="s">
        <v>168</v>
      </c>
      <c r="C66" s="64"/>
      <c r="D66" s="64" t="n">
        <v>37287</v>
      </c>
      <c r="E66" s="7" t="n">
        <v>10000</v>
      </c>
      <c r="F66" s="43" t="n">
        <v>0.3473</v>
      </c>
      <c r="G66" s="43" t="s">
        <v>130</v>
      </c>
      <c r="H66" s="43" t="s">
        <v>130</v>
      </c>
      <c r="I66" s="10" t="n">
        <v>0</v>
      </c>
      <c r="J66" s="43" t="n">
        <f aca="false">IF(I66&gt;0,K66/I66/K$7,0)</f>
        <v>0</v>
      </c>
      <c r="K66" s="63" t="n">
        <v>0</v>
      </c>
      <c r="L66" s="10" t="n">
        <f aca="false">$E$66</f>
        <v>10000</v>
      </c>
      <c r="M66" s="43" t="n">
        <f aca="false">IF(L66&gt;0,N66/L66/N$7,0)</f>
        <v>0.3473</v>
      </c>
      <c r="N66" s="63" t="n">
        <f aca="false">ROUND($E66*$F66*N$7,0)</f>
        <v>97244</v>
      </c>
      <c r="O66" s="10" t="n">
        <f aca="false">$E$66</f>
        <v>10000</v>
      </c>
      <c r="P66" s="43" t="n">
        <f aca="false">IF(O66&gt;0,Q66/O66/Q$7,0)</f>
        <v>0.3473</v>
      </c>
      <c r="Q66" s="63" t="n">
        <f aca="false">ROUND($E66*$F66*Q$7,0)</f>
        <v>107663</v>
      </c>
      <c r="R66" s="10" t="n">
        <f aca="false">$E$66</f>
        <v>10000</v>
      </c>
      <c r="S66" s="43" t="n">
        <f aca="false">IF(R66&gt;0,T66/R66/T$7,0)</f>
        <v>0.3473</v>
      </c>
      <c r="T66" s="63" t="n">
        <f aca="false">ROUND($E66*$F66*T$7,0)</f>
        <v>104190</v>
      </c>
      <c r="U66" s="10" t="n">
        <f aca="false">$E$66</f>
        <v>10000</v>
      </c>
      <c r="V66" s="43" t="n">
        <f aca="false">IF(U66&gt;0,W66/U66/W$7,0)</f>
        <v>0.3473</v>
      </c>
      <c r="W66" s="63" t="n">
        <f aca="false">ROUND($E66*$F66*W$7,0)</f>
        <v>107663</v>
      </c>
      <c r="X66" s="10" t="n">
        <f aca="false">$E$66</f>
        <v>10000</v>
      </c>
      <c r="Y66" s="43" t="n">
        <f aca="false">IF(X66&gt;0,Z66/X66/Z$7,0)</f>
        <v>0.3473</v>
      </c>
      <c r="Z66" s="63" t="n">
        <f aca="false">ROUND($E66*$F66*Z$7,0)</f>
        <v>104190</v>
      </c>
      <c r="AA66" s="10" t="n">
        <f aca="false">$E$66</f>
        <v>10000</v>
      </c>
      <c r="AB66" s="43" t="n">
        <f aca="false">IF(AA66&gt;0,AC66/AA66/AC$7,0)</f>
        <v>0.3473</v>
      </c>
      <c r="AC66" s="63" t="n">
        <f aca="false">ROUND($E66*$F66*AC$7,0)</f>
        <v>107663</v>
      </c>
      <c r="AD66" s="10" t="n">
        <f aca="false">$E$66</f>
        <v>10000</v>
      </c>
      <c r="AE66" s="43" t="n">
        <f aca="false">IF(AD66&gt;0,AF66/AD66/AF$7,0)</f>
        <v>0.3473</v>
      </c>
      <c r="AF66" s="63" t="n">
        <f aca="false">ROUND($E66*$F66*AF$7,0)</f>
        <v>107663</v>
      </c>
      <c r="AG66" s="10" t="n">
        <f aca="false">$E$66</f>
        <v>10000</v>
      </c>
      <c r="AH66" s="43" t="n">
        <f aca="false">IF(AG66&gt;0,AI66/AG66/AI$7,0)</f>
        <v>0.3473</v>
      </c>
      <c r="AI66" s="63" t="n">
        <f aca="false">ROUND($E66*$F66*AI$7,0)</f>
        <v>104190</v>
      </c>
      <c r="AJ66" s="10" t="n">
        <f aca="false">$E$66</f>
        <v>10000</v>
      </c>
      <c r="AK66" s="43" t="n">
        <f aca="false">IF(AJ66&gt;0,AL66/AJ66/AL$7,0)</f>
        <v>0.3473</v>
      </c>
      <c r="AL66" s="63" t="n">
        <f aca="false">ROUND($E66*$F66*AL$7,0)</f>
        <v>107663</v>
      </c>
      <c r="AM66" s="10" t="n">
        <f aca="false">$E$66</f>
        <v>10000</v>
      </c>
      <c r="AN66" s="43" t="n">
        <f aca="false">IF(AM66&gt;0,AO66/AM66/AO$7,0)</f>
        <v>0.3473</v>
      </c>
      <c r="AO66" s="63" t="n">
        <f aca="false">ROUND($E66*$F66*AO$7,0)</f>
        <v>104190</v>
      </c>
      <c r="AP66" s="10" t="n">
        <f aca="false">$E$66</f>
        <v>10000</v>
      </c>
      <c r="AQ66" s="43" t="n">
        <f aca="false">IF(AP66&gt;0,AR66/AP66/AR$7,0)</f>
        <v>0.3473</v>
      </c>
      <c r="AR66" s="63" t="n">
        <f aca="false">ROUND($E66*$F66*AR$7,0)</f>
        <v>107663</v>
      </c>
      <c r="AS66" s="63"/>
      <c r="AU66" s="65" t="n">
        <f aca="false">AR66+AO66+AL66+AI66+AF66+AC66+Z66+W66+T66+Q66+N66+K66</f>
        <v>1159982</v>
      </c>
    </row>
    <row r="67" customFormat="false" ht="12.75" hidden="false" customHeight="false" outlineLevel="0" collapsed="false">
      <c r="A67" s="42" t="n">
        <v>27340</v>
      </c>
      <c r="B67" s="0" t="s">
        <v>168</v>
      </c>
      <c r="C67" s="64"/>
      <c r="D67" s="64" t="n">
        <v>37287</v>
      </c>
      <c r="E67" s="7" t="n">
        <v>10000</v>
      </c>
      <c r="F67" s="43" t="n">
        <v>0.1</v>
      </c>
      <c r="G67" s="43" t="s">
        <v>130</v>
      </c>
      <c r="H67" s="43" t="s">
        <v>130</v>
      </c>
      <c r="I67" s="10" t="n">
        <v>0</v>
      </c>
      <c r="J67" s="43" t="n">
        <f aca="false">IF(I67&gt;0,K67/I67/K$7,0)</f>
        <v>0</v>
      </c>
      <c r="K67" s="63" t="n">
        <v>0</v>
      </c>
      <c r="L67" s="10" t="n">
        <f aca="false">$E$66</f>
        <v>10000</v>
      </c>
      <c r="M67" s="43" t="n">
        <f aca="false">IF(L67&gt;0,N67/L67/N$7,0)</f>
        <v>0.1</v>
      </c>
      <c r="N67" s="63" t="n">
        <f aca="false">ROUND($E67*$F67*N$7,0)</f>
        <v>28000</v>
      </c>
      <c r="O67" s="10" t="n">
        <f aca="false">$E$66</f>
        <v>10000</v>
      </c>
      <c r="P67" s="43" t="n">
        <f aca="false">IF(O67&gt;0,Q67/O67/Q$7,0)</f>
        <v>0.1</v>
      </c>
      <c r="Q67" s="63" t="n">
        <f aca="false">ROUND($E67*$F67*Q$7,0)</f>
        <v>31000</v>
      </c>
      <c r="R67" s="10" t="n">
        <f aca="false">$E$66</f>
        <v>10000</v>
      </c>
      <c r="S67" s="43" t="n">
        <f aca="false">IF(R67&gt;0,T67/R67/T$7,0)</f>
        <v>0.1</v>
      </c>
      <c r="T67" s="63" t="n">
        <f aca="false">ROUND($E67*$F67*T$7,0)</f>
        <v>30000</v>
      </c>
      <c r="U67" s="10" t="n">
        <f aca="false">$E$66</f>
        <v>10000</v>
      </c>
      <c r="V67" s="43" t="n">
        <f aca="false">IF(U67&gt;0,W67/U67/W$7,0)</f>
        <v>0.1</v>
      </c>
      <c r="W67" s="63" t="n">
        <f aca="false">ROUND($E67*$F67*W$7,0)</f>
        <v>31000</v>
      </c>
      <c r="X67" s="10" t="n">
        <f aca="false">$E$66</f>
        <v>10000</v>
      </c>
      <c r="Y67" s="43" t="n">
        <f aca="false">IF(X67&gt;0,Z67/X67/Z$7,0)</f>
        <v>0.1</v>
      </c>
      <c r="Z67" s="63" t="n">
        <f aca="false">ROUND($E67*$F67*Z$7,0)</f>
        <v>30000</v>
      </c>
      <c r="AA67" s="10" t="n">
        <f aca="false">$E$66</f>
        <v>10000</v>
      </c>
      <c r="AB67" s="43" t="n">
        <f aca="false">IF(AA67&gt;0,AC67/AA67/AC$7,0)</f>
        <v>0.1</v>
      </c>
      <c r="AC67" s="63" t="n">
        <f aca="false">ROUND($E67*$F67*AC$7,0)</f>
        <v>31000</v>
      </c>
      <c r="AD67" s="10" t="n">
        <f aca="false">$E$66</f>
        <v>10000</v>
      </c>
      <c r="AE67" s="43" t="n">
        <f aca="false">IF(AD67&gt;0,AF67/AD67/AF$7,0)</f>
        <v>0.1</v>
      </c>
      <c r="AF67" s="63" t="n">
        <f aca="false">ROUND($E67*$F67*AF$7,0)</f>
        <v>31000</v>
      </c>
      <c r="AG67" s="10" t="n">
        <f aca="false">$E$66</f>
        <v>10000</v>
      </c>
      <c r="AH67" s="43" t="n">
        <f aca="false">IF(AG67&gt;0,AI67/AG67/AI$7,0)</f>
        <v>0.1</v>
      </c>
      <c r="AI67" s="63" t="n">
        <f aca="false">ROUND($E67*$F67*AI$7,0)</f>
        <v>30000</v>
      </c>
      <c r="AJ67" s="10" t="n">
        <f aca="false">$E$66</f>
        <v>10000</v>
      </c>
      <c r="AK67" s="43" t="n">
        <f aca="false">IF(AJ67&gt;0,AL67/AJ67/AL$7,0)</f>
        <v>0.1</v>
      </c>
      <c r="AL67" s="63" t="n">
        <f aca="false">ROUND($E67*$F67*AL$7,0)</f>
        <v>31000</v>
      </c>
      <c r="AM67" s="10" t="n">
        <f aca="false">$E$66</f>
        <v>10000</v>
      </c>
      <c r="AN67" s="43" t="n">
        <f aca="false">IF(AM67&gt;0,AO67/AM67/AO$7,0)</f>
        <v>0.1</v>
      </c>
      <c r="AO67" s="63" t="n">
        <f aca="false">ROUND($E67*$F67*AO$7,0)</f>
        <v>30000</v>
      </c>
      <c r="AP67" s="10" t="n">
        <f aca="false">$E$66</f>
        <v>10000</v>
      </c>
      <c r="AQ67" s="43" t="n">
        <f aca="false">IF(AP67&gt;0,AR67/AP67/AR$7,0)</f>
        <v>0.1</v>
      </c>
      <c r="AR67" s="63" t="n">
        <f aca="false">ROUND($E67*$F67*AR$7,0)</f>
        <v>31000</v>
      </c>
      <c r="AS67" s="63"/>
      <c r="AU67" s="65" t="n">
        <f aca="false">AR67+AO67+AL67+AI67+AF67+AC67+Z67+W67+T67+Q67+N67+K67</f>
        <v>334000</v>
      </c>
    </row>
    <row r="68" customFormat="false" ht="12.75" hidden="false" customHeight="false" outlineLevel="0" collapsed="false">
      <c r="A68" s="42" t="n">
        <v>26511</v>
      </c>
      <c r="B68" s="0" t="s">
        <v>169</v>
      </c>
      <c r="C68" s="64" t="n">
        <v>37561</v>
      </c>
      <c r="D68" s="64" t="n">
        <v>37621</v>
      </c>
      <c r="E68" s="7" t="n">
        <v>21000</v>
      </c>
      <c r="F68" s="43" t="n">
        <v>0.2</v>
      </c>
      <c r="G68" s="43" t="s">
        <v>130</v>
      </c>
      <c r="H68" s="43" t="s">
        <v>130</v>
      </c>
      <c r="I68" s="10"/>
      <c r="K68" s="63"/>
      <c r="L68" s="10"/>
      <c r="M68" s="43"/>
      <c r="N68" s="63"/>
      <c r="O68" s="10"/>
      <c r="P68" s="43"/>
      <c r="Q68" s="63"/>
      <c r="R68" s="10" t="n">
        <v>0</v>
      </c>
      <c r="S68" s="43" t="n">
        <f aca="false">IF(R68&gt;0,T68/R68/T$7,0)</f>
        <v>0</v>
      </c>
      <c r="T68" s="63" t="n">
        <v>0</v>
      </c>
      <c r="U68" s="10" t="n">
        <v>0</v>
      </c>
      <c r="V68" s="43"/>
      <c r="W68" s="63" t="n">
        <v>0</v>
      </c>
      <c r="X68" s="10" t="n">
        <v>0</v>
      </c>
      <c r="Y68" s="43"/>
      <c r="Z68" s="63" t="n">
        <v>0</v>
      </c>
      <c r="AA68" s="10" t="n">
        <v>0</v>
      </c>
      <c r="AB68" s="43"/>
      <c r="AC68" s="63" t="n">
        <v>0</v>
      </c>
      <c r="AD68" s="10" t="n">
        <v>0</v>
      </c>
      <c r="AE68" s="43"/>
      <c r="AF68" s="63" t="n">
        <v>0</v>
      </c>
      <c r="AG68" s="10" t="n">
        <v>0</v>
      </c>
      <c r="AH68" s="43"/>
      <c r="AI68" s="63" t="n">
        <v>0</v>
      </c>
      <c r="AJ68" s="10" t="n">
        <v>0</v>
      </c>
      <c r="AK68" s="43"/>
      <c r="AL68" s="63" t="n">
        <v>0</v>
      </c>
      <c r="AM68" s="10" t="n">
        <f aca="false">E68</f>
        <v>21000</v>
      </c>
      <c r="AN68" s="43" t="n">
        <f aca="false">IF(AM68&gt;0,AO68/AM68/AO$7,0)</f>
        <v>0.2</v>
      </c>
      <c r="AO68" s="63" t="n">
        <f aca="false">ROUND($E68*$F68*AO$7,0)</f>
        <v>126000</v>
      </c>
      <c r="AP68" s="10" t="n">
        <f aca="false">E68</f>
        <v>21000</v>
      </c>
      <c r="AQ68" s="43" t="n">
        <f aca="false">IF(AP68&gt;0,AR68/AP68/AR$7,0)</f>
        <v>0.2</v>
      </c>
      <c r="AR68" s="63" t="n">
        <f aca="false">ROUND($E68*$F68*AR$7,0)</f>
        <v>130200</v>
      </c>
      <c r="AS68" s="63"/>
      <c r="AU68" s="65" t="n">
        <f aca="false">AR68+AO68+AL68+AI68+AF68+AC68+Z68+W68+T68+Q68+N68+K68</f>
        <v>256200</v>
      </c>
    </row>
    <row r="69" customFormat="false" ht="12.75" hidden="false" customHeight="false" outlineLevel="0" collapsed="false">
      <c r="A69" s="42" t="n">
        <v>25841</v>
      </c>
      <c r="B69" s="0" t="s">
        <v>169</v>
      </c>
      <c r="C69" s="64" t="n">
        <v>37561</v>
      </c>
      <c r="D69" s="64" t="n">
        <v>37621</v>
      </c>
      <c r="E69" s="70" t="n">
        <v>40000</v>
      </c>
      <c r="F69" s="43" t="n">
        <v>0.1</v>
      </c>
      <c r="G69" s="43" t="s">
        <v>130</v>
      </c>
      <c r="H69" s="43" t="s">
        <v>130</v>
      </c>
      <c r="I69" s="71" t="n">
        <v>0</v>
      </c>
      <c r="J69" s="43" t="n">
        <f aca="false">IF(I69&gt;0,K69/I69/K$7,0)</f>
        <v>0</v>
      </c>
      <c r="K69" s="72" t="n">
        <v>0</v>
      </c>
      <c r="L69" s="71" t="n">
        <v>0</v>
      </c>
      <c r="M69" s="43" t="n">
        <f aca="false">IF(L69&gt;0,N69/L69/N$7,0)</f>
        <v>0</v>
      </c>
      <c r="N69" s="72" t="n">
        <v>0</v>
      </c>
      <c r="O69" s="71" t="n">
        <v>0</v>
      </c>
      <c r="P69" s="43" t="n">
        <f aca="false">IF(O69&gt;0,Q69/O69/Q$7,0)</f>
        <v>0</v>
      </c>
      <c r="Q69" s="72" t="n">
        <v>0</v>
      </c>
      <c r="R69" s="71" t="n">
        <v>0</v>
      </c>
      <c r="S69" s="43" t="n">
        <f aca="false">IF(R69&gt;0,T69/R69/T$7,0)</f>
        <v>0</v>
      </c>
      <c r="T69" s="72" t="n">
        <v>0</v>
      </c>
      <c r="U69" s="71" t="n">
        <v>0</v>
      </c>
      <c r="V69" s="43" t="n">
        <f aca="false">IF(U69&gt;0,W69/U69/W$7,0)</f>
        <v>0</v>
      </c>
      <c r="W69" s="72" t="n">
        <v>0</v>
      </c>
      <c r="X69" s="71" t="n">
        <v>0</v>
      </c>
      <c r="Y69" s="43" t="n">
        <f aca="false">IF(X69&gt;0,Z69/X69/Z$7,0)</f>
        <v>0</v>
      </c>
      <c r="Z69" s="72" t="n">
        <v>0</v>
      </c>
      <c r="AA69" s="71" t="n">
        <v>0</v>
      </c>
      <c r="AB69" s="43" t="n">
        <f aca="false">IF(AA69&gt;0,AC69/AA69/AC$7,0)</f>
        <v>0</v>
      </c>
      <c r="AC69" s="72" t="n">
        <v>0</v>
      </c>
      <c r="AD69" s="71" t="n">
        <v>0</v>
      </c>
      <c r="AE69" s="43" t="n">
        <f aca="false">IF(AD69&gt;0,AF69/AD69/AF$7,0)</f>
        <v>0</v>
      </c>
      <c r="AF69" s="72" t="n">
        <v>0</v>
      </c>
      <c r="AG69" s="71" t="n">
        <v>0</v>
      </c>
      <c r="AH69" s="43" t="n">
        <f aca="false">IF(AG69&gt;0,AI69/AG69/AI$7,0)</f>
        <v>0</v>
      </c>
      <c r="AI69" s="72" t="n">
        <v>0</v>
      </c>
      <c r="AJ69" s="71" t="n">
        <v>0</v>
      </c>
      <c r="AK69" s="43" t="n">
        <f aca="false">IF(AJ69&gt;0,AL69/AJ69/AL$7,0)</f>
        <v>0</v>
      </c>
      <c r="AL69" s="72" t="n">
        <v>0</v>
      </c>
      <c r="AM69" s="71" t="n">
        <f aca="false">E69</f>
        <v>40000</v>
      </c>
      <c r="AN69" s="43" t="n">
        <f aca="false">IF(AM69&gt;0,AO69/AM69/AO$7,0)</f>
        <v>0.1</v>
      </c>
      <c r="AO69" s="72" t="n">
        <f aca="false">ROUND($E69*$F69*AO$7,0)</f>
        <v>120000</v>
      </c>
      <c r="AP69" s="71" t="n">
        <f aca="false">E69</f>
        <v>40000</v>
      </c>
      <c r="AQ69" s="43" t="n">
        <f aca="false">IF(AP69&gt;0,AR69/AP69/AR$7,0)</f>
        <v>0.1</v>
      </c>
      <c r="AR69" s="72" t="n">
        <f aca="false">ROUND($E69*$F69*AR$7,0)</f>
        <v>124000</v>
      </c>
      <c r="AS69" s="63"/>
      <c r="AU69" s="97" t="n">
        <f aca="false">AR69+AO69+AL69+AI69+AF69+AC69+Z69+W69+T69+Q69+N69+K69</f>
        <v>244000</v>
      </c>
    </row>
    <row r="70" customFormat="false" ht="12.75" hidden="false" customHeight="false" outlineLevel="0" collapsed="false">
      <c r="A70" s="42" t="s">
        <v>170</v>
      </c>
      <c r="E70" s="7" t="n">
        <f aca="false">SUM(E62:E69)</f>
        <v>395000</v>
      </c>
      <c r="I70" s="10" t="n">
        <f aca="false">SUM(I62:I69)</f>
        <v>0</v>
      </c>
      <c r="K70" s="63" t="n">
        <f aca="false">SUM(K62:K69)</f>
        <v>61659</v>
      </c>
      <c r="L70" s="10" t="n">
        <f aca="false">SUM(L62:L69)</f>
        <v>20000</v>
      </c>
      <c r="M70" s="43"/>
      <c r="N70" s="63" t="n">
        <f aca="false">SUM(N62:N69)</f>
        <v>180936</v>
      </c>
      <c r="O70" s="10" t="n">
        <f aca="false">SUM(O62:O69)</f>
        <v>20000</v>
      </c>
      <c r="P70" s="43"/>
      <c r="Q70" s="63" t="n">
        <f aca="false">SUM(Q62:Q69)</f>
        <v>200322</v>
      </c>
      <c r="R70" s="10" t="n">
        <f aca="false">SUM(R62:R69)</f>
        <v>28000</v>
      </c>
      <c r="S70" s="43"/>
      <c r="T70" s="63" t="n">
        <f aca="false">SUM(T62:T69)</f>
        <v>276732</v>
      </c>
      <c r="U70" s="10" t="n">
        <f aca="false">SUM(U62:U69)</f>
        <v>28000</v>
      </c>
      <c r="V70" s="43"/>
      <c r="W70" s="63" t="n">
        <f aca="false">SUM(W62:W69)</f>
        <v>285956</v>
      </c>
      <c r="X70" s="10" t="n">
        <f aca="false">SUM(X62:X69)</f>
        <v>28000</v>
      </c>
      <c r="Y70" s="43"/>
      <c r="Z70" s="63" t="n">
        <f aca="false">SUM(Z62:Z69)</f>
        <v>276732</v>
      </c>
      <c r="AA70" s="10" t="n">
        <f aca="false">SUM(AA62:AA69)</f>
        <v>28000</v>
      </c>
      <c r="AB70" s="43"/>
      <c r="AC70" s="63" t="n">
        <f aca="false">SUM(AC62:AC69)</f>
        <v>285956</v>
      </c>
      <c r="AD70" s="10" t="n">
        <f aca="false">SUM(AD62:AD69)</f>
        <v>28000</v>
      </c>
      <c r="AE70" s="43"/>
      <c r="AF70" s="63" t="n">
        <f aca="false">SUM(AF62:AF69)</f>
        <v>285956</v>
      </c>
      <c r="AG70" s="10" t="n">
        <f aca="false">SUM(AG62:AG69)</f>
        <v>28000</v>
      </c>
      <c r="AH70" s="43"/>
      <c r="AI70" s="63" t="n">
        <f aca="false">SUM(AI62:AI69)</f>
        <v>276732</v>
      </c>
      <c r="AJ70" s="10" t="n">
        <f aca="false">SUM(AJ62:AJ69)</f>
        <v>28000</v>
      </c>
      <c r="AK70" s="43"/>
      <c r="AL70" s="63" t="n">
        <f aca="false">SUM(AL62:AL69)</f>
        <v>285956</v>
      </c>
      <c r="AM70" s="10" t="n">
        <f aca="false">SUM(AM62:AM69)</f>
        <v>89000</v>
      </c>
      <c r="AN70" s="43"/>
      <c r="AO70" s="63" t="n">
        <f aca="false">SUM(AO62:AO69)</f>
        <v>584238</v>
      </c>
      <c r="AP70" s="10" t="n">
        <f aca="false">SUM(AP62:AP69)</f>
        <v>89000</v>
      </c>
      <c r="AQ70" s="43"/>
      <c r="AR70" s="63" t="n">
        <f aca="false">SUM(AR62:AR69)</f>
        <v>603712</v>
      </c>
      <c r="AS70" s="63"/>
      <c r="AU70" s="98" t="n">
        <f aca="false">SUM(AU62:AU69)</f>
        <v>3604887</v>
      </c>
    </row>
    <row r="71" customFormat="false" ht="12.75" hidden="false" customHeight="false" outlineLevel="0" collapsed="false">
      <c r="I71" s="10"/>
      <c r="K71" s="63"/>
      <c r="L71" s="10"/>
      <c r="M71" s="43"/>
      <c r="N71" s="63"/>
      <c r="O71" s="10"/>
      <c r="P71" s="43"/>
      <c r="Q71" s="63"/>
      <c r="R71" s="10"/>
      <c r="S71" s="43"/>
      <c r="T71" s="63"/>
      <c r="U71" s="10"/>
      <c r="V71" s="43"/>
      <c r="W71" s="63"/>
      <c r="X71" s="10"/>
      <c r="Y71" s="43"/>
      <c r="Z71" s="63"/>
      <c r="AA71" s="10"/>
      <c r="AB71" s="43"/>
      <c r="AC71" s="63"/>
      <c r="AD71" s="10"/>
      <c r="AE71" s="43"/>
      <c r="AF71" s="63"/>
      <c r="AG71" s="10"/>
      <c r="AH71" s="43"/>
      <c r="AI71" s="63"/>
      <c r="AJ71" s="10"/>
      <c r="AK71" s="43"/>
      <c r="AL71" s="63"/>
      <c r="AM71" s="10"/>
      <c r="AN71" s="43"/>
      <c r="AO71" s="63"/>
      <c r="AP71" s="10"/>
      <c r="AQ71" s="43"/>
      <c r="AR71" s="63"/>
      <c r="AS71" s="63"/>
    </row>
    <row r="72" customFormat="false" ht="12.75" hidden="false" customHeight="false" outlineLevel="0" collapsed="false">
      <c r="A72" s="44" t="s">
        <v>171</v>
      </c>
      <c r="B72" s="4"/>
      <c r="C72" s="11"/>
      <c r="D72" s="11"/>
      <c r="E72" s="5" t="n">
        <f aca="false">E70+E60</f>
        <v>515000</v>
      </c>
      <c r="F72" s="73"/>
      <c r="G72" s="73"/>
      <c r="H72" s="73"/>
      <c r="I72" s="74" t="n">
        <f aca="false">I60+I70</f>
        <v>0</v>
      </c>
      <c r="J72" s="73" t="n">
        <f aca="false">IF(I72&gt;0,K72/I72/K$7,0)</f>
        <v>0</v>
      </c>
      <c r="K72" s="75" t="n">
        <f aca="false">K70+K60</f>
        <v>61659</v>
      </c>
      <c r="L72" s="74" t="n">
        <f aca="false">L60+L70</f>
        <v>20000</v>
      </c>
      <c r="M72" s="73" t="n">
        <f aca="false">IF(L72&gt;0,N72/L72/N$7,0)</f>
        <v>0.3231</v>
      </c>
      <c r="N72" s="75" t="n">
        <f aca="false">N70+N60</f>
        <v>180936</v>
      </c>
      <c r="O72" s="74" t="n">
        <f aca="false">O60+O70</f>
        <v>20000</v>
      </c>
      <c r="P72" s="73" t="n">
        <f aca="false">IF(O72&gt;0,Q72/O72/Q$7,0)</f>
        <v>0.3231</v>
      </c>
      <c r="Q72" s="75" t="n">
        <f aca="false">Q70+Q60</f>
        <v>200322</v>
      </c>
      <c r="R72" s="74" t="n">
        <f aca="false">R60+R70</f>
        <v>28000</v>
      </c>
      <c r="S72" s="73" t="n">
        <f aca="false">IF(R72&gt;0,T72/R72/T$7,0)</f>
        <v>0.329442857142857</v>
      </c>
      <c r="T72" s="75" t="n">
        <f aca="false">T70+T60</f>
        <v>276732</v>
      </c>
      <c r="U72" s="74" t="n">
        <f aca="false">U60+U70</f>
        <v>28000</v>
      </c>
      <c r="V72" s="73" t="n">
        <f aca="false">IF(U72&gt;0,W72/U72/W$7,0)</f>
        <v>0.329442396313364</v>
      </c>
      <c r="W72" s="75" t="n">
        <f aca="false">W70+W60</f>
        <v>285956</v>
      </c>
      <c r="X72" s="74" t="n">
        <f aca="false">X60+X70</f>
        <v>108000</v>
      </c>
      <c r="Y72" s="73" t="n">
        <f aca="false">IF(X72&gt;0,Z72/X72/Z$7,0)</f>
        <v>0.434656481481482</v>
      </c>
      <c r="Z72" s="75" t="n">
        <f aca="false">Z70+Z60</f>
        <v>1408287</v>
      </c>
      <c r="AA72" s="74" t="n">
        <f aca="false">AA60+AA70</f>
        <v>148000</v>
      </c>
      <c r="AB72" s="73" t="n">
        <f aca="false">IF(AA72&gt;0,AC72/AA72/AC$7,0)</f>
        <v>0.419884481255449</v>
      </c>
      <c r="AC72" s="75" t="n">
        <f aca="false">AC70+AC60</f>
        <v>1926430</v>
      </c>
      <c r="AD72" s="74" t="n">
        <f aca="false">AD60+AD70</f>
        <v>148000</v>
      </c>
      <c r="AE72" s="73" t="n">
        <f aca="false">IF(AD72&gt;0,AF72/AD72/AF$7,0)</f>
        <v>0.419884481255449</v>
      </c>
      <c r="AF72" s="75" t="n">
        <f aca="false">AF70+AF60</f>
        <v>1926430</v>
      </c>
      <c r="AG72" s="74" t="n">
        <f aca="false">AG60+AG70</f>
        <v>148000</v>
      </c>
      <c r="AH72" s="73" t="n">
        <f aca="false">IF(AG72&gt;0,AI72/AG72/AI$7,0)</f>
        <v>0.419884459459459</v>
      </c>
      <c r="AI72" s="75" t="n">
        <f aca="false">AI70+AI60</f>
        <v>1864287</v>
      </c>
      <c r="AJ72" s="74" t="n">
        <f aca="false">AJ60+AJ70</f>
        <v>148000</v>
      </c>
      <c r="AK72" s="73" t="n">
        <f aca="false">IF(AJ72&gt;0,AL72/AJ72/AL$7,0)</f>
        <v>0.419884481255449</v>
      </c>
      <c r="AL72" s="75" t="n">
        <f aca="false">AL70+AL60</f>
        <v>1926430</v>
      </c>
      <c r="AM72" s="74" t="n">
        <f aca="false">AM60+AM70</f>
        <v>209000</v>
      </c>
      <c r="AN72" s="73" t="n">
        <f aca="false">IF(AM72&gt;0,AO72/AM72/AO$7,0)</f>
        <v>0.346378468899522</v>
      </c>
      <c r="AO72" s="75" t="n">
        <f aca="false">AO70+AO60</f>
        <v>2171793</v>
      </c>
      <c r="AP72" s="74" t="n">
        <f aca="false">AP60+AP70</f>
        <v>209000</v>
      </c>
      <c r="AQ72" s="73" t="n">
        <f aca="false">IF(AP72&gt;0,AR72/AP72/AR$7,0)</f>
        <v>0.346378453465041</v>
      </c>
      <c r="AR72" s="75" t="n">
        <f aca="false">AR70+AR60</f>
        <v>2244186</v>
      </c>
      <c r="AS72" s="75"/>
      <c r="AT72" s="4"/>
      <c r="AU72" s="4"/>
    </row>
    <row r="73" customFormat="false" ht="12.75" hidden="false" customHeight="false" outlineLevel="0" collapsed="false">
      <c r="A73" s="44"/>
      <c r="B73" s="4"/>
      <c r="C73" s="11"/>
      <c r="D73" s="11"/>
      <c r="E73" s="5"/>
      <c r="F73" s="73"/>
      <c r="G73" s="73"/>
      <c r="H73" s="73"/>
      <c r="I73" s="74"/>
      <c r="J73" s="73"/>
      <c r="K73" s="75"/>
      <c r="L73" s="74"/>
      <c r="M73" s="73"/>
      <c r="N73" s="75"/>
      <c r="O73" s="74"/>
      <c r="P73" s="73"/>
      <c r="Q73" s="75"/>
      <c r="R73" s="74"/>
      <c r="S73" s="73"/>
      <c r="T73" s="75"/>
      <c r="U73" s="74"/>
      <c r="V73" s="73"/>
      <c r="W73" s="75"/>
      <c r="X73" s="74"/>
      <c r="Y73" s="73"/>
      <c r="Z73" s="75"/>
      <c r="AA73" s="74"/>
      <c r="AB73" s="73"/>
      <c r="AC73" s="75"/>
      <c r="AD73" s="74"/>
      <c r="AE73" s="73"/>
      <c r="AF73" s="75"/>
      <c r="AG73" s="74"/>
      <c r="AH73" s="73"/>
      <c r="AI73" s="75"/>
      <c r="AJ73" s="74"/>
      <c r="AK73" s="73"/>
      <c r="AL73" s="75"/>
      <c r="AM73" s="74"/>
      <c r="AN73" s="73"/>
      <c r="AO73" s="75"/>
      <c r="AP73" s="74"/>
      <c r="AQ73" s="73"/>
      <c r="AR73" s="75"/>
      <c r="AS73" s="75"/>
      <c r="AT73" s="4"/>
      <c r="AU73" s="4"/>
    </row>
    <row r="74" customFormat="false" ht="12.75" hidden="false" customHeight="false" outlineLevel="0" collapsed="false">
      <c r="A74" s="44"/>
      <c r="B74" s="4"/>
      <c r="C74" s="11"/>
      <c r="D74" s="11"/>
      <c r="E74" s="5"/>
      <c r="F74" s="73"/>
      <c r="G74" s="73"/>
      <c r="H74" s="73"/>
      <c r="I74" s="74"/>
      <c r="J74" s="73"/>
      <c r="K74" s="75"/>
      <c r="L74" s="74"/>
      <c r="M74" s="73"/>
      <c r="N74" s="75"/>
      <c r="O74" s="74"/>
      <c r="P74" s="73"/>
      <c r="Q74" s="75"/>
      <c r="R74" s="74"/>
      <c r="S74" s="73"/>
      <c r="T74" s="75"/>
      <c r="U74" s="74"/>
      <c r="V74" s="73"/>
      <c r="W74" s="75"/>
      <c r="X74" s="74"/>
      <c r="Y74" s="73"/>
      <c r="Z74" s="75"/>
      <c r="AA74" s="74"/>
      <c r="AB74" s="73"/>
      <c r="AC74" s="75"/>
      <c r="AD74" s="74"/>
      <c r="AE74" s="73"/>
      <c r="AF74" s="75"/>
      <c r="AG74" s="74"/>
      <c r="AH74" s="73"/>
      <c r="AI74" s="75"/>
      <c r="AJ74" s="74"/>
      <c r="AK74" s="73"/>
      <c r="AL74" s="75"/>
      <c r="AM74" s="74"/>
      <c r="AN74" s="73"/>
      <c r="AO74" s="75"/>
      <c r="AP74" s="74"/>
      <c r="AQ74" s="73"/>
      <c r="AR74" s="75"/>
      <c r="AS74" s="75"/>
      <c r="AT74" s="4"/>
      <c r="AU74" s="4"/>
    </row>
    <row r="75" customFormat="false" ht="12.75" hidden="false" customHeight="false" outlineLevel="0" collapsed="false">
      <c r="A75" s="62" t="s">
        <v>172</v>
      </c>
      <c r="I75" s="10"/>
      <c r="K75" s="63"/>
      <c r="L75" s="10"/>
      <c r="M75" s="43"/>
      <c r="N75" s="63"/>
      <c r="O75" s="10"/>
      <c r="P75" s="43"/>
      <c r="Q75" s="63"/>
      <c r="R75" s="10"/>
      <c r="S75" s="43"/>
      <c r="T75" s="63"/>
      <c r="U75" s="10"/>
      <c r="V75" s="43"/>
      <c r="W75" s="63"/>
      <c r="X75" s="10"/>
      <c r="Y75" s="43"/>
      <c r="Z75" s="63"/>
      <c r="AA75" s="10"/>
      <c r="AB75" s="43"/>
      <c r="AC75" s="63"/>
      <c r="AD75" s="10"/>
      <c r="AE75" s="43"/>
      <c r="AF75" s="63"/>
      <c r="AG75" s="10"/>
      <c r="AH75" s="43"/>
      <c r="AI75" s="63"/>
      <c r="AJ75" s="10"/>
      <c r="AK75" s="43"/>
      <c r="AL75" s="63"/>
      <c r="AM75" s="10"/>
      <c r="AN75" s="43"/>
      <c r="AO75" s="63"/>
      <c r="AP75" s="10"/>
      <c r="AQ75" s="43"/>
      <c r="AR75" s="63"/>
      <c r="AS75" s="63"/>
    </row>
    <row r="76" customFormat="false" ht="12.75" hidden="false" customHeight="false" outlineLevel="0" collapsed="false">
      <c r="A76" s="42" t="n">
        <v>20747</v>
      </c>
      <c r="B76" s="0" t="s">
        <v>147</v>
      </c>
      <c r="D76" s="64" t="n">
        <v>37315</v>
      </c>
      <c r="E76" s="7" t="n">
        <v>10000</v>
      </c>
      <c r="F76" s="43" t="n">
        <f aca="false">0.2659-0.2606</f>
        <v>0.00530000000000003</v>
      </c>
      <c r="G76" s="96" t="s">
        <v>148</v>
      </c>
      <c r="H76" s="96"/>
      <c r="I76" s="10" t="n">
        <v>0</v>
      </c>
      <c r="J76" s="43" t="n">
        <f aca="false">IF(I76&gt;0,K76/I76/K$7,0)</f>
        <v>0</v>
      </c>
      <c r="K76" s="63" t="n">
        <f aca="false">ROUND($E76*$F76*K$7,0)</f>
        <v>1643</v>
      </c>
      <c r="L76" s="10" t="n">
        <v>0</v>
      </c>
      <c r="M76" s="43" t="n">
        <f aca="false">IF(L76&gt;0,N76/L76/N$7,0)</f>
        <v>0</v>
      </c>
      <c r="N76" s="63" t="n">
        <f aca="false">ROUND($E76*$F76*N$7,0)</f>
        <v>1484</v>
      </c>
      <c r="O76" s="10" t="n">
        <v>0</v>
      </c>
      <c r="P76" s="43" t="n">
        <f aca="false">IF(O76&gt;0,Q76/O76/Q$7,0)</f>
        <v>0</v>
      </c>
      <c r="Q76" s="63" t="n">
        <v>0</v>
      </c>
      <c r="R76" s="10" t="n">
        <v>0</v>
      </c>
      <c r="S76" s="43" t="n">
        <f aca="false">IF(R76&gt;0,T76/R76/T$7,0)</f>
        <v>0</v>
      </c>
      <c r="T76" s="63" t="n">
        <v>0</v>
      </c>
      <c r="U76" s="10" t="n">
        <v>0</v>
      </c>
      <c r="V76" s="43" t="n">
        <f aca="false">IF(U76&gt;0,W76/U76/W$7,0)</f>
        <v>0</v>
      </c>
      <c r="W76" s="63" t="n">
        <v>0</v>
      </c>
      <c r="X76" s="10" t="n">
        <v>0</v>
      </c>
      <c r="Y76" s="43" t="n">
        <f aca="false">IF(X76&gt;0,Z76/X76/Z$7,0)</f>
        <v>0</v>
      </c>
      <c r="Z76" s="63" t="n">
        <v>0</v>
      </c>
      <c r="AA76" s="10" t="n">
        <v>0</v>
      </c>
      <c r="AB76" s="43" t="n">
        <f aca="false">IF(AA76&gt;0,AC76/AA76/AC$7,0)</f>
        <v>0</v>
      </c>
      <c r="AC76" s="63" t="n">
        <v>0</v>
      </c>
      <c r="AD76" s="10" t="n">
        <v>0</v>
      </c>
      <c r="AE76" s="43" t="n">
        <f aca="false">IF(AD76&gt;0,AF76/AD76/AF$7,0)</f>
        <v>0</v>
      </c>
      <c r="AF76" s="63" t="n">
        <v>0</v>
      </c>
      <c r="AG76" s="10" t="n">
        <v>0</v>
      </c>
      <c r="AH76" s="43" t="n">
        <f aca="false">IF(AG76&gt;0,AI76/AG76/AI$7,0)</f>
        <v>0</v>
      </c>
      <c r="AI76" s="63" t="n">
        <v>0</v>
      </c>
      <c r="AJ76" s="10" t="n">
        <v>0</v>
      </c>
      <c r="AK76" s="43" t="n">
        <f aca="false">IF(AJ76&gt;0,AL76/AJ76/AL$7,0)</f>
        <v>0</v>
      </c>
      <c r="AL76" s="63" t="n">
        <v>0</v>
      </c>
      <c r="AM76" s="10" t="n">
        <v>0</v>
      </c>
      <c r="AN76" s="43" t="n">
        <f aca="false">IF(AM76&gt;0,AO76/AM76/AO$7,0)</f>
        <v>0</v>
      </c>
      <c r="AO76" s="63" t="n">
        <v>0</v>
      </c>
      <c r="AP76" s="10" t="n">
        <v>0</v>
      </c>
      <c r="AQ76" s="43" t="n">
        <f aca="false">IF(AP76&gt;0,AR76/AP76/AR$7,0)</f>
        <v>0</v>
      </c>
      <c r="AR76" s="63" t="n">
        <v>0</v>
      </c>
      <c r="AS76" s="63"/>
      <c r="AU76" s="65" t="n">
        <f aca="false">AR76+AO76+AL76+AI76+AF76+AC76+Z76+W76+T76+Q76+N76+K76</f>
        <v>3127</v>
      </c>
    </row>
    <row r="77" customFormat="false" ht="12.75" hidden="false" customHeight="false" outlineLevel="0" collapsed="false">
      <c r="A77" s="42" t="n">
        <v>20748</v>
      </c>
      <c r="B77" s="0" t="s">
        <v>147</v>
      </c>
      <c r="D77" s="64" t="n">
        <v>37315</v>
      </c>
      <c r="E77" s="7" t="n">
        <v>10000</v>
      </c>
      <c r="F77" s="43" t="n">
        <f aca="false">0.2659-0.2606</f>
        <v>0.00530000000000003</v>
      </c>
      <c r="G77" s="96" t="s">
        <v>148</v>
      </c>
      <c r="H77" s="96"/>
      <c r="I77" s="10" t="n">
        <v>0</v>
      </c>
      <c r="J77" s="43" t="n">
        <f aca="false">IF(I77&gt;0,K77/I77/K$7,0)</f>
        <v>0</v>
      </c>
      <c r="K77" s="63" t="n">
        <f aca="false">ROUND($E77*$F77*K$7,0)</f>
        <v>1643</v>
      </c>
      <c r="L77" s="10" t="n">
        <v>0</v>
      </c>
      <c r="M77" s="43" t="n">
        <f aca="false">IF(L77&gt;0,N77/L77/N$7,0)</f>
        <v>0</v>
      </c>
      <c r="N77" s="63" t="n">
        <f aca="false">ROUND($E77*$F77*N$7,0)</f>
        <v>1484</v>
      </c>
      <c r="O77" s="10" t="n">
        <v>0</v>
      </c>
      <c r="P77" s="43" t="n">
        <f aca="false">IF(O77&gt;0,Q77/O77/Q$7,0)</f>
        <v>0</v>
      </c>
      <c r="Q77" s="63" t="n">
        <f aca="false">ROUND($E77*$F77*Q$7,0)</f>
        <v>1643</v>
      </c>
      <c r="R77" s="10" t="n">
        <v>0</v>
      </c>
      <c r="S77" s="43" t="n">
        <f aca="false">IF(R77&gt;0,T77/R77/T$7,0)</f>
        <v>0</v>
      </c>
      <c r="T77" s="63" t="n">
        <f aca="false">ROUND($E77*$F77*T$7,0)</f>
        <v>1590</v>
      </c>
      <c r="U77" s="10" t="n">
        <v>0</v>
      </c>
      <c r="V77" s="43" t="n">
        <f aca="false">IF(U77&gt;0,W77/U77/W$7,0)</f>
        <v>0</v>
      </c>
      <c r="W77" s="63" t="n">
        <f aca="false">ROUND($E77*$F77*W$7,0)</f>
        <v>1643</v>
      </c>
      <c r="X77" s="10" t="n">
        <v>0</v>
      </c>
      <c r="Y77" s="43" t="n">
        <f aca="false">IF(X77&gt;0,Z77/X77/Z$7,0)</f>
        <v>0</v>
      </c>
      <c r="Z77" s="63" t="n">
        <f aca="false">ROUND($E77*$F77*Z$7,0)</f>
        <v>1590</v>
      </c>
      <c r="AA77" s="10" t="n">
        <v>0</v>
      </c>
      <c r="AB77" s="43" t="n">
        <f aca="false">IF(AA77&gt;0,AC77/AA77/AC$7,0)</f>
        <v>0</v>
      </c>
      <c r="AC77" s="63" t="n">
        <f aca="false">ROUND($E77*$F77*AC$7,0)</f>
        <v>1643</v>
      </c>
      <c r="AD77" s="10" t="n">
        <v>0</v>
      </c>
      <c r="AE77" s="43" t="n">
        <f aca="false">IF(AD77&gt;0,AF77/AD77/AF$7,0)</f>
        <v>0</v>
      </c>
      <c r="AF77" s="63" t="n">
        <f aca="false">ROUND($E77*$F77*AF$7,0)</f>
        <v>1643</v>
      </c>
      <c r="AG77" s="10" t="n">
        <v>0</v>
      </c>
      <c r="AH77" s="43" t="n">
        <f aca="false">IF(AG77&gt;0,AI77/AG77/AI$7,0)</f>
        <v>0</v>
      </c>
      <c r="AI77" s="63" t="n">
        <f aca="false">ROUND($E77*$F77*AI$7,0)</f>
        <v>1590</v>
      </c>
      <c r="AJ77" s="10" t="n">
        <v>0</v>
      </c>
      <c r="AK77" s="43" t="n">
        <f aca="false">IF(AJ77&gt;0,AL77/AJ77/AL$7,0)</f>
        <v>0</v>
      </c>
      <c r="AL77" s="63" t="n">
        <f aca="false">ROUND($E77*$F77*AL$7,0)</f>
        <v>1643</v>
      </c>
      <c r="AM77" s="10" t="n">
        <v>0</v>
      </c>
      <c r="AN77" s="43" t="n">
        <f aca="false">IF(AM77&gt;0,AO77/AM77/AO$7,0)</f>
        <v>0</v>
      </c>
      <c r="AO77" s="63" t="n">
        <f aca="false">ROUND($E77*(0.2713-0.2606)*AO$7,0)</f>
        <v>3210</v>
      </c>
      <c r="AP77" s="10" t="n">
        <v>0</v>
      </c>
      <c r="AQ77" s="43" t="n">
        <f aca="false">IF(AP77&gt;0,AR77/AP77/AR$7,0)</f>
        <v>0</v>
      </c>
      <c r="AR77" s="63" t="n">
        <f aca="false">ROUND($E77*(0.2713-0.2606)*AR$7,0)</f>
        <v>3317</v>
      </c>
      <c r="AS77" s="63"/>
      <c r="AU77" s="65" t="n">
        <f aca="false">AR77+AO77+AL77+AI77+AF77+AC77+Z77+W77+T77+Q77+N77+K77</f>
        <v>22639</v>
      </c>
    </row>
    <row r="78" customFormat="false" ht="12.75" hidden="false" customHeight="false" outlineLevel="0" collapsed="false">
      <c r="A78" s="42" t="n">
        <v>21165</v>
      </c>
      <c r="B78" s="0" t="s">
        <v>151</v>
      </c>
      <c r="D78" s="64" t="n">
        <v>39172</v>
      </c>
      <c r="E78" s="7" t="n">
        <v>150000</v>
      </c>
      <c r="F78" s="43" t="n">
        <f aca="false">0.2659-0.2606</f>
        <v>0.00530000000000003</v>
      </c>
      <c r="G78" s="96" t="s">
        <v>148</v>
      </c>
      <c r="H78" s="96"/>
      <c r="I78" s="10" t="n">
        <v>0</v>
      </c>
      <c r="J78" s="43" t="n">
        <f aca="false">IF(I78&gt;0,K78/I78/K$7,0)</f>
        <v>0</v>
      </c>
      <c r="K78" s="63" t="n">
        <f aca="false">ROUND($E78*$F78*K$7,0)</f>
        <v>24645</v>
      </c>
      <c r="L78" s="10" t="n">
        <v>0</v>
      </c>
      <c r="M78" s="43" t="n">
        <f aca="false">IF(L78&gt;0,N78/L78/N$7,0)</f>
        <v>0</v>
      </c>
      <c r="N78" s="63" t="n">
        <f aca="false">ROUND($E78*$F78*N$7,0)</f>
        <v>22260</v>
      </c>
      <c r="O78" s="10" t="n">
        <v>0</v>
      </c>
      <c r="P78" s="43" t="n">
        <f aca="false">IF(O78&gt;0,Q78/O78/Q$7,0)</f>
        <v>0</v>
      </c>
      <c r="Q78" s="63" t="n">
        <f aca="false">ROUND($E78*$F78*Q$7,0)</f>
        <v>24645</v>
      </c>
      <c r="R78" s="10" t="n">
        <v>0</v>
      </c>
      <c r="S78" s="43" t="n">
        <f aca="false">IF(R78&gt;0,T78/R78/T$7,0)</f>
        <v>0</v>
      </c>
      <c r="T78" s="63" t="n">
        <f aca="false">ROUND($E78*$F78*T$7,0)</f>
        <v>23850</v>
      </c>
      <c r="U78" s="10" t="n">
        <v>0</v>
      </c>
      <c r="V78" s="43" t="n">
        <f aca="false">IF(U78&gt;0,W78/U78/W$7,0)</f>
        <v>0</v>
      </c>
      <c r="W78" s="63" t="n">
        <f aca="false">ROUND($E78*$F78*W$7,0)</f>
        <v>24645</v>
      </c>
      <c r="X78" s="10" t="n">
        <v>0</v>
      </c>
      <c r="Y78" s="43" t="n">
        <f aca="false">IF(X78&gt;0,Z78/X78/Z$7,0)</f>
        <v>0</v>
      </c>
      <c r="Z78" s="63" t="n">
        <f aca="false">ROUND($E78*$F78*Z$7,0)</f>
        <v>23850</v>
      </c>
      <c r="AA78" s="10" t="n">
        <v>0</v>
      </c>
      <c r="AB78" s="43" t="n">
        <f aca="false">IF(AA78&gt;0,AC78/AA78/AC$7,0)</f>
        <v>0</v>
      </c>
      <c r="AC78" s="63" t="n">
        <f aca="false">ROUND($E78*$F78*AC$7,0)</f>
        <v>24645</v>
      </c>
      <c r="AD78" s="10" t="n">
        <v>0</v>
      </c>
      <c r="AE78" s="43" t="n">
        <f aca="false">IF(AD78&gt;0,AF78/AD78/AF$7,0)</f>
        <v>0</v>
      </c>
      <c r="AF78" s="63" t="n">
        <f aca="false">ROUND($E78*$F78*AF$7,0)</f>
        <v>24645</v>
      </c>
      <c r="AG78" s="10" t="n">
        <v>0</v>
      </c>
      <c r="AH78" s="43" t="n">
        <f aca="false">IF(AG78&gt;0,AI78/AG78/AI$7,0)</f>
        <v>0</v>
      </c>
      <c r="AI78" s="63" t="n">
        <f aca="false">ROUND($E78*$F78*AI$7,0)</f>
        <v>23850</v>
      </c>
      <c r="AJ78" s="10" t="n">
        <v>0</v>
      </c>
      <c r="AK78" s="43" t="n">
        <f aca="false">IF(AJ78&gt;0,AL78/AJ78/AL$7,0)</f>
        <v>0</v>
      </c>
      <c r="AL78" s="63" t="n">
        <f aca="false">ROUND($E78*$F78*AL$7,0)</f>
        <v>24645</v>
      </c>
      <c r="AM78" s="10" t="n">
        <v>0</v>
      </c>
      <c r="AN78" s="43" t="n">
        <f aca="false">IF(AM78&gt;0,AO78/AM78/AO$7,0)</f>
        <v>0</v>
      </c>
      <c r="AO78" s="63" t="n">
        <f aca="false">ROUND($E78*(0.2713-0.2606)*AO$7,0)</f>
        <v>48150</v>
      </c>
      <c r="AP78" s="10" t="n">
        <v>0</v>
      </c>
      <c r="AQ78" s="43" t="n">
        <f aca="false">IF(AP78&gt;0,AR78/AP78/AR$7,0)</f>
        <v>0</v>
      </c>
      <c r="AR78" s="63" t="n">
        <f aca="false">ROUND($E78*(0.2713-0.2606)*AR$7,0)</f>
        <v>49755</v>
      </c>
      <c r="AS78" s="63"/>
      <c r="AU78" s="65" t="n">
        <f aca="false">AR78+AO78+AL78+AI78+AF78+AC78+Z78+W78+T78+Q78+N78+K78</f>
        <v>339585</v>
      </c>
    </row>
    <row r="79" customFormat="false" ht="12.75" hidden="false" customHeight="false" outlineLevel="0" collapsed="false">
      <c r="A79" s="42" t="n">
        <v>26678</v>
      </c>
      <c r="B79" s="0" t="s">
        <v>152</v>
      </c>
      <c r="D79" s="64" t="n">
        <v>39172</v>
      </c>
      <c r="E79" s="7" t="n">
        <v>25000</v>
      </c>
      <c r="F79" s="43" t="n">
        <f aca="false">0.2659-0.2606</f>
        <v>0.00530000000000003</v>
      </c>
      <c r="G79" s="96" t="s">
        <v>148</v>
      </c>
      <c r="H79" s="96"/>
      <c r="I79" s="10" t="n">
        <v>0</v>
      </c>
      <c r="J79" s="43" t="n">
        <f aca="false">IF(I79&gt;0,K79/I79/K$7,0)</f>
        <v>0</v>
      </c>
      <c r="K79" s="63" t="n">
        <f aca="false">ROUND($E79*$F79*K$7,0)</f>
        <v>4108</v>
      </c>
      <c r="L79" s="10" t="n">
        <v>0</v>
      </c>
      <c r="M79" s="43" t="n">
        <f aca="false">IF(L79&gt;0,N79/L79/N$7,0)</f>
        <v>0</v>
      </c>
      <c r="N79" s="63" t="n">
        <f aca="false">ROUND($E79*$F79*N$7,0)</f>
        <v>3710</v>
      </c>
      <c r="O79" s="10" t="n">
        <v>0</v>
      </c>
      <c r="P79" s="43" t="n">
        <f aca="false">IF(O79&gt;0,Q79/O79/Q$7,0)</f>
        <v>0</v>
      </c>
      <c r="Q79" s="63" t="n">
        <f aca="false">ROUND($E79*$F79*Q$7,0)</f>
        <v>4108</v>
      </c>
      <c r="R79" s="10" t="n">
        <v>0</v>
      </c>
      <c r="S79" s="43" t="n">
        <f aca="false">IF(R79&gt;0,T79/R79/T$7,0)</f>
        <v>0</v>
      </c>
      <c r="T79" s="63" t="n">
        <f aca="false">ROUND($E79*$F79*T$7,0)</f>
        <v>3975</v>
      </c>
      <c r="U79" s="10" t="n">
        <v>0</v>
      </c>
      <c r="V79" s="43" t="n">
        <f aca="false">IF(U79&gt;0,W79/U79/W$7,0)</f>
        <v>0</v>
      </c>
      <c r="W79" s="63" t="n">
        <f aca="false">ROUND($E79*$F79*W$7,0)</f>
        <v>4108</v>
      </c>
      <c r="X79" s="10" t="n">
        <v>0</v>
      </c>
      <c r="Y79" s="43" t="n">
        <f aca="false">IF(X79&gt;0,Z79/X79/Z$7,0)</f>
        <v>0</v>
      </c>
      <c r="Z79" s="63" t="n">
        <f aca="false">ROUND($E79*$F79*Z$7,0)</f>
        <v>3975</v>
      </c>
      <c r="AA79" s="10" t="n">
        <v>0</v>
      </c>
      <c r="AB79" s="43" t="n">
        <f aca="false">IF(AA79&gt;0,AC79/AA79/AC$7,0)</f>
        <v>0</v>
      </c>
      <c r="AC79" s="63" t="n">
        <f aca="false">ROUND($E79*$F79*AC$7,0)</f>
        <v>4108</v>
      </c>
      <c r="AD79" s="10" t="n">
        <v>0</v>
      </c>
      <c r="AE79" s="43" t="n">
        <f aca="false">IF(AD79&gt;0,AF79/AD79/AF$7,0)</f>
        <v>0</v>
      </c>
      <c r="AF79" s="63" t="n">
        <f aca="false">ROUND($E79*$F79*AF$7,0)</f>
        <v>4108</v>
      </c>
      <c r="AG79" s="10" t="n">
        <v>0</v>
      </c>
      <c r="AH79" s="43" t="n">
        <f aca="false">IF(AG79&gt;0,AI79/AG79/AI$7,0)</f>
        <v>0</v>
      </c>
      <c r="AI79" s="63" t="n">
        <f aca="false">ROUND($E79*$F79*AI$7,0)</f>
        <v>3975</v>
      </c>
      <c r="AJ79" s="10" t="n">
        <v>0</v>
      </c>
      <c r="AK79" s="43" t="n">
        <f aca="false">IF(AJ79&gt;0,AL79/AJ79/AL$7,0)</f>
        <v>0</v>
      </c>
      <c r="AL79" s="63" t="n">
        <f aca="false">ROUND($E79*$F79*AL$7,0)</f>
        <v>4108</v>
      </c>
      <c r="AM79" s="10" t="n">
        <v>0</v>
      </c>
      <c r="AN79" s="43" t="n">
        <f aca="false">IF(AM79&gt;0,AO79/AM79/AO$7,0)</f>
        <v>0</v>
      </c>
      <c r="AO79" s="63" t="n">
        <f aca="false">ROUND($E79*(0.2713-0.2606)*AO$7,0)</f>
        <v>8025</v>
      </c>
      <c r="AP79" s="10" t="n">
        <v>0</v>
      </c>
      <c r="AQ79" s="43" t="n">
        <f aca="false">IF(AP79&gt;0,AR79/AP79/AR$7,0)</f>
        <v>0</v>
      </c>
      <c r="AR79" s="63" t="n">
        <f aca="false">ROUND($E79*(0.2713-0.2606)*AR$7,0)</f>
        <v>8292</v>
      </c>
      <c r="AS79" s="63"/>
      <c r="AU79" s="65" t="n">
        <f aca="false">AR79+AO79+AL79+AI79+AF79+AC79+Z79+W79+T79+Q79+N79+K79</f>
        <v>56600</v>
      </c>
    </row>
    <row r="80" customFormat="false" ht="12.75" hidden="false" customHeight="false" outlineLevel="0" collapsed="false">
      <c r="A80" s="42" t="n">
        <v>26372</v>
      </c>
      <c r="B80" s="0" t="s">
        <v>153</v>
      </c>
      <c r="D80" s="64" t="n">
        <v>39172</v>
      </c>
      <c r="E80" s="7" t="n">
        <v>25000</v>
      </c>
      <c r="F80" s="43" t="n">
        <f aca="false">0.2659-0.2606</f>
        <v>0.00530000000000003</v>
      </c>
      <c r="G80" s="96" t="s">
        <v>148</v>
      </c>
      <c r="H80" s="96"/>
      <c r="I80" s="10" t="n">
        <v>0</v>
      </c>
      <c r="J80" s="43" t="n">
        <f aca="false">IF(I80&gt;0,K80/I80/K$7,0)</f>
        <v>0</v>
      </c>
      <c r="K80" s="63" t="n">
        <f aca="false">ROUND($E80*$F80*K$7,0)</f>
        <v>4108</v>
      </c>
      <c r="L80" s="10" t="n">
        <v>0</v>
      </c>
      <c r="M80" s="43" t="n">
        <f aca="false">IF(L80&gt;0,N80/L80/N$7,0)</f>
        <v>0</v>
      </c>
      <c r="N80" s="63" t="n">
        <f aca="false">ROUND($E80*$F80*N$7,0)</f>
        <v>3710</v>
      </c>
      <c r="O80" s="10" t="n">
        <v>0</v>
      </c>
      <c r="P80" s="43" t="n">
        <f aca="false">IF(O80&gt;0,Q80/O80/Q$7,0)</f>
        <v>0</v>
      </c>
      <c r="Q80" s="63" t="n">
        <f aca="false">ROUND($E80*$F80*Q$7,0)</f>
        <v>4108</v>
      </c>
      <c r="R80" s="10" t="n">
        <v>0</v>
      </c>
      <c r="S80" s="43" t="n">
        <f aca="false">IF(R80&gt;0,T80/R80/T$7,0)</f>
        <v>0</v>
      </c>
      <c r="T80" s="63" t="n">
        <f aca="false">ROUND($E80*$F80*T$7,0)</f>
        <v>3975</v>
      </c>
      <c r="U80" s="10" t="n">
        <v>0</v>
      </c>
      <c r="V80" s="43" t="n">
        <f aca="false">IF(U80&gt;0,W80/U80/W$7,0)</f>
        <v>0</v>
      </c>
      <c r="W80" s="63" t="n">
        <f aca="false">ROUND($E80*$F80*W$7,0)</f>
        <v>4108</v>
      </c>
      <c r="X80" s="10" t="n">
        <v>0</v>
      </c>
      <c r="Y80" s="43" t="n">
        <f aca="false">IF(X80&gt;0,Z80/X80/Z$7,0)</f>
        <v>0</v>
      </c>
      <c r="Z80" s="63" t="n">
        <f aca="false">ROUND($E80*$F80*Z$7,0)</f>
        <v>3975</v>
      </c>
      <c r="AA80" s="10" t="n">
        <v>0</v>
      </c>
      <c r="AB80" s="43" t="n">
        <f aca="false">IF(AA80&gt;0,AC80/AA80/AC$7,0)</f>
        <v>0</v>
      </c>
      <c r="AC80" s="63" t="n">
        <f aca="false">ROUND($E80*$F80*AC$7,0)</f>
        <v>4108</v>
      </c>
      <c r="AD80" s="10" t="n">
        <v>0</v>
      </c>
      <c r="AE80" s="43" t="n">
        <f aca="false">IF(AD80&gt;0,AF80/AD80/AF$7,0)</f>
        <v>0</v>
      </c>
      <c r="AF80" s="63" t="n">
        <f aca="false">ROUND($E80*$F80*AF$7,0)</f>
        <v>4108</v>
      </c>
      <c r="AG80" s="10" t="n">
        <v>0</v>
      </c>
      <c r="AH80" s="43" t="n">
        <f aca="false">IF(AG80&gt;0,AI80/AG80/AI$7,0)</f>
        <v>0</v>
      </c>
      <c r="AI80" s="63" t="n">
        <f aca="false">ROUND($E80*$F80*AI$7,0)</f>
        <v>3975</v>
      </c>
      <c r="AJ80" s="10" t="n">
        <v>0</v>
      </c>
      <c r="AK80" s="43" t="n">
        <f aca="false">IF(AJ80&gt;0,AL80/AJ80/AL$7,0)</f>
        <v>0</v>
      </c>
      <c r="AL80" s="63" t="n">
        <f aca="false">ROUND($E80*$F80*AL$7,0)</f>
        <v>4108</v>
      </c>
      <c r="AM80" s="10" t="n">
        <v>0</v>
      </c>
      <c r="AN80" s="43" t="n">
        <f aca="false">IF(AM80&gt;0,AO80/AM80/AO$7,0)</f>
        <v>0</v>
      </c>
      <c r="AO80" s="63" t="n">
        <f aca="false">ROUND($E80*(0.2713-0.2606)*AO$7,0)</f>
        <v>8025</v>
      </c>
      <c r="AP80" s="10" t="n">
        <v>0</v>
      </c>
      <c r="AQ80" s="43" t="n">
        <f aca="false">IF(AP80&gt;0,AR80/AP80/AR$7,0)</f>
        <v>0</v>
      </c>
      <c r="AR80" s="63" t="n">
        <f aca="false">ROUND($E80*(0.2713-0.2606)*AR$7,0)</f>
        <v>8292</v>
      </c>
      <c r="AS80" s="63"/>
      <c r="AU80" s="65" t="n">
        <f aca="false">AR80+AO80+AL80+AI80+AF80+AC80+Z80+W80+T80+Q80+N80+K80</f>
        <v>56600</v>
      </c>
    </row>
    <row r="81" customFormat="false" ht="12.75" hidden="false" customHeight="false" outlineLevel="0" collapsed="false">
      <c r="A81" s="42" t="n">
        <v>25924</v>
      </c>
      <c r="B81" s="0" t="s">
        <v>154</v>
      </c>
      <c r="D81" s="64" t="n">
        <v>38837</v>
      </c>
      <c r="E81" s="7" t="n">
        <v>20000</v>
      </c>
      <c r="F81" s="43" t="n">
        <f aca="false">0.2659-0.2606</f>
        <v>0.00530000000000003</v>
      </c>
      <c r="G81" s="96" t="s">
        <v>148</v>
      </c>
      <c r="H81" s="96"/>
      <c r="I81" s="10" t="n">
        <v>0</v>
      </c>
      <c r="J81" s="43" t="n">
        <f aca="false">IF(I81&gt;0,K81/I81/K$7,0)</f>
        <v>0</v>
      </c>
      <c r="K81" s="63" t="n">
        <f aca="false">ROUND($E81*$F81*K$7,0)</f>
        <v>3286</v>
      </c>
      <c r="L81" s="10" t="n">
        <v>0</v>
      </c>
      <c r="M81" s="43" t="n">
        <f aca="false">IF(L81&gt;0,N81/L81/N$7,0)</f>
        <v>0</v>
      </c>
      <c r="N81" s="63" t="n">
        <f aca="false">ROUND($E81*$F81*N$7,0)</f>
        <v>2968</v>
      </c>
      <c r="O81" s="10" t="n">
        <v>0</v>
      </c>
      <c r="P81" s="43" t="n">
        <f aca="false">IF(O81&gt;0,Q81/O81/Q$7,0)</f>
        <v>0</v>
      </c>
      <c r="Q81" s="63" t="n">
        <f aca="false">ROUND($E81*$F81*Q$7,0)</f>
        <v>3286</v>
      </c>
      <c r="R81" s="10" t="n">
        <v>0</v>
      </c>
      <c r="S81" s="43" t="n">
        <f aca="false">IF(R81&gt;0,T81/R81/T$7,0)</f>
        <v>0</v>
      </c>
      <c r="T81" s="63" t="n">
        <f aca="false">ROUND($E81*$F81*T$7,0)</f>
        <v>3180</v>
      </c>
      <c r="U81" s="10" t="n">
        <v>0</v>
      </c>
      <c r="V81" s="43" t="n">
        <f aca="false">IF(U81&gt;0,W81/U81/W$7,0)</f>
        <v>0</v>
      </c>
      <c r="W81" s="63" t="n">
        <f aca="false">ROUND($E81*$F81*W$7,0)</f>
        <v>3286</v>
      </c>
      <c r="X81" s="10" t="n">
        <v>0</v>
      </c>
      <c r="Y81" s="43" t="n">
        <f aca="false">IF(X81&gt;0,Z81/X81/Z$7,0)</f>
        <v>0</v>
      </c>
      <c r="Z81" s="63" t="n">
        <f aca="false">ROUND($E81*$F81*Z$7,0)</f>
        <v>3180</v>
      </c>
      <c r="AA81" s="10" t="n">
        <v>0</v>
      </c>
      <c r="AB81" s="43" t="n">
        <f aca="false">IF(AA81&gt;0,AC81/AA81/AC$7,0)</f>
        <v>0</v>
      </c>
      <c r="AC81" s="63" t="n">
        <f aca="false">ROUND($E81*$F81*AC$7,0)</f>
        <v>3286</v>
      </c>
      <c r="AD81" s="10" t="n">
        <v>0</v>
      </c>
      <c r="AE81" s="43" t="n">
        <f aca="false">IF(AD81&gt;0,AF81/AD81/AF$7,0)</f>
        <v>0</v>
      </c>
      <c r="AF81" s="63" t="n">
        <f aca="false">ROUND($E81*$F81*AF$7,0)</f>
        <v>3286</v>
      </c>
      <c r="AG81" s="10" t="n">
        <v>0</v>
      </c>
      <c r="AH81" s="43" t="n">
        <f aca="false">IF(AG81&gt;0,AI81/AG81/AI$7,0)</f>
        <v>0</v>
      </c>
      <c r="AI81" s="63" t="n">
        <f aca="false">ROUND($E81*$F81*AI$7,0)</f>
        <v>3180</v>
      </c>
      <c r="AJ81" s="10" t="n">
        <v>0</v>
      </c>
      <c r="AK81" s="43" t="n">
        <f aca="false">IF(AJ81&gt;0,AL81/AJ81/AL$7,0)</f>
        <v>0</v>
      </c>
      <c r="AL81" s="63" t="n">
        <f aca="false">ROUND($E81*$F81*AL$7,0)</f>
        <v>3286</v>
      </c>
      <c r="AM81" s="10" t="n">
        <v>0</v>
      </c>
      <c r="AN81" s="43" t="n">
        <f aca="false">IF(AM81&gt;0,AO81/AM81/AO$7,0)</f>
        <v>0</v>
      </c>
      <c r="AO81" s="63" t="n">
        <f aca="false">ROUND($E81*(0.2713-0.2606)*AO$7,0)</f>
        <v>6420</v>
      </c>
      <c r="AP81" s="10" t="n">
        <v>0</v>
      </c>
      <c r="AQ81" s="43" t="n">
        <f aca="false">IF(AP81&gt;0,AR81/AP81/AR$7,0)</f>
        <v>0</v>
      </c>
      <c r="AR81" s="63" t="n">
        <f aca="false">ROUND($E81*(0.2713-0.2606)*AR$7,0)</f>
        <v>6634</v>
      </c>
      <c r="AS81" s="63"/>
      <c r="AU81" s="65" t="n">
        <f aca="false">AR81+AO81+AL81+AI81+AF81+AC81+Z81+W81+T81+Q81+N81+K81</f>
        <v>45278</v>
      </c>
    </row>
    <row r="82" customFormat="false" ht="12.75" hidden="false" customHeight="false" outlineLevel="0" collapsed="false">
      <c r="A82" s="42" t="n">
        <v>20822</v>
      </c>
      <c r="B82" s="0" t="s">
        <v>155</v>
      </c>
      <c r="D82" s="64" t="n">
        <v>39141</v>
      </c>
      <c r="E82" s="7" t="n">
        <v>25000</v>
      </c>
      <c r="F82" s="43" t="n">
        <f aca="false">0.1715-0.1681</f>
        <v>0.00340000000000001</v>
      </c>
      <c r="G82" s="96" t="s">
        <v>148</v>
      </c>
      <c r="H82" s="96"/>
      <c r="I82" s="10" t="n">
        <v>0</v>
      </c>
      <c r="J82" s="43" t="n">
        <f aca="false">IF(I82&gt;0,K82/I82/K$7,0)</f>
        <v>0</v>
      </c>
      <c r="K82" s="63" t="n">
        <f aca="false">ROUND($E82*$F82*K$7,0)</f>
        <v>2635</v>
      </c>
      <c r="L82" s="10" t="n">
        <v>0</v>
      </c>
      <c r="M82" s="43" t="n">
        <f aca="false">IF(L82&gt;0,N82/L82/N$7,0)</f>
        <v>0</v>
      </c>
      <c r="N82" s="63" t="n">
        <f aca="false">ROUND($E82*$F82*N$7,0)</f>
        <v>2380</v>
      </c>
      <c r="O82" s="10" t="n">
        <v>0</v>
      </c>
      <c r="P82" s="43" t="n">
        <f aca="false">IF(O82&gt;0,Q82/O82/Q$7,0)</f>
        <v>0</v>
      </c>
      <c r="Q82" s="63" t="n">
        <f aca="false">ROUND($E82*$F82*Q$7,0)</f>
        <v>2635</v>
      </c>
      <c r="R82" s="10" t="n">
        <v>0</v>
      </c>
      <c r="S82" s="43" t="n">
        <f aca="false">IF(R82&gt;0,T82/R82/T$7,0)</f>
        <v>0</v>
      </c>
      <c r="T82" s="63" t="n">
        <f aca="false">ROUND($E82*$F82*T$7,0)</f>
        <v>2550</v>
      </c>
      <c r="U82" s="10" t="n">
        <v>0</v>
      </c>
      <c r="V82" s="43" t="n">
        <f aca="false">IF(U82&gt;0,W82/U82/W$7,0)</f>
        <v>0</v>
      </c>
      <c r="W82" s="63" t="n">
        <f aca="false">ROUND($E82*$F82*W$7,0)</f>
        <v>2635</v>
      </c>
      <c r="X82" s="10" t="n">
        <v>0</v>
      </c>
      <c r="Y82" s="43" t="n">
        <f aca="false">IF(X82&gt;0,Z82/X82/Z$7,0)</f>
        <v>0</v>
      </c>
      <c r="Z82" s="63" t="n">
        <f aca="false">ROUND($E82*$F82*Z$7,0)</f>
        <v>2550</v>
      </c>
      <c r="AA82" s="10" t="n">
        <v>0</v>
      </c>
      <c r="AB82" s="43" t="n">
        <f aca="false">IF(AA82&gt;0,AC82/AA82/AC$7,0)</f>
        <v>0</v>
      </c>
      <c r="AC82" s="63" t="n">
        <f aca="false">ROUND($E82*$F82*AC$7,0)</f>
        <v>2635</v>
      </c>
      <c r="AD82" s="10" t="n">
        <v>0</v>
      </c>
      <c r="AE82" s="43" t="n">
        <f aca="false">IF(AD82&gt;0,AF82/AD82/AF$7,0)</f>
        <v>0</v>
      </c>
      <c r="AF82" s="63" t="n">
        <f aca="false">ROUND($E82*$F82*AF$7,0)</f>
        <v>2635</v>
      </c>
      <c r="AG82" s="10" t="n">
        <v>0</v>
      </c>
      <c r="AH82" s="43" t="n">
        <f aca="false">IF(AG82&gt;0,AI82/AG82/AI$7,0)</f>
        <v>0</v>
      </c>
      <c r="AI82" s="63" t="n">
        <f aca="false">ROUND($E82*$F82*AI$7,0)</f>
        <v>2550</v>
      </c>
      <c r="AJ82" s="10" t="n">
        <v>0</v>
      </c>
      <c r="AK82" s="43" t="n">
        <f aca="false">IF(AJ82&gt;0,AL82/AJ82/AL$7,0)</f>
        <v>0</v>
      </c>
      <c r="AL82" s="63" t="n">
        <f aca="false">ROUND($E82*$F82*AL$7,0)</f>
        <v>2635</v>
      </c>
      <c r="AM82" s="10" t="n">
        <v>0</v>
      </c>
      <c r="AN82" s="43" t="n">
        <f aca="false">IF(AM82&gt;0,AO82/AM82/AO$7,0)</f>
        <v>0</v>
      </c>
      <c r="AO82" s="63" t="n">
        <f aca="false">ROUND($E82*(0.2713-0.2606)*AO$7,0)</f>
        <v>8025</v>
      </c>
      <c r="AP82" s="10" t="n">
        <v>0</v>
      </c>
      <c r="AQ82" s="43" t="n">
        <f aca="false">IF(AP82&gt;0,AR82/AP82/AR$7,0)</f>
        <v>0</v>
      </c>
      <c r="AR82" s="63" t="n">
        <f aca="false">ROUND($E82*(0.2713-0.2606)*AR$7,0)</f>
        <v>8292</v>
      </c>
      <c r="AS82" s="63"/>
      <c r="AU82" s="65" t="n">
        <f aca="false">AR82+AO82+AL82+AI82+AF82+AC82+Z82+W82+T82+Q82+N82+K82</f>
        <v>42157</v>
      </c>
    </row>
    <row r="83" customFormat="false" ht="12.75" hidden="false" customHeight="false" outlineLevel="0" collapsed="false">
      <c r="D83" s="64"/>
      <c r="E83" s="70"/>
      <c r="I83" s="71" t="n">
        <v>0</v>
      </c>
      <c r="J83" s="43" t="n">
        <f aca="false">IF(I83&gt;0,K83/I83/K$7,0)</f>
        <v>0</v>
      </c>
      <c r="K83" s="72" t="n">
        <v>0</v>
      </c>
      <c r="L83" s="71" t="n">
        <v>0</v>
      </c>
      <c r="M83" s="43" t="n">
        <f aca="false">IF(L83&gt;0,N83/L83/N$7,0)</f>
        <v>0</v>
      </c>
      <c r="N83" s="72" t="n">
        <v>0</v>
      </c>
      <c r="O83" s="71" t="n">
        <v>0</v>
      </c>
      <c r="P83" s="43" t="n">
        <f aca="false">IF(O83&gt;0,Q83/O83/Q$7,0)</f>
        <v>0</v>
      </c>
      <c r="Q83" s="72" t="n">
        <v>0</v>
      </c>
      <c r="R83" s="71" t="n">
        <v>0</v>
      </c>
      <c r="S83" s="43" t="n">
        <f aca="false">IF(R83&gt;0,T83/R83/T$7,0)</f>
        <v>0</v>
      </c>
      <c r="T83" s="72" t="n">
        <v>0</v>
      </c>
      <c r="U83" s="71" t="n">
        <v>0</v>
      </c>
      <c r="V83" s="43" t="n">
        <f aca="false">IF(U83&gt;0,W83/U83/W$7,0)</f>
        <v>0</v>
      </c>
      <c r="W83" s="72" t="n">
        <v>0</v>
      </c>
      <c r="X83" s="71" t="n">
        <v>0</v>
      </c>
      <c r="Y83" s="43" t="n">
        <f aca="false">IF(X83&gt;0,Z83/X83/Z$7,0)</f>
        <v>0</v>
      </c>
      <c r="Z83" s="72" t="n">
        <v>0</v>
      </c>
      <c r="AA83" s="71" t="n">
        <v>0</v>
      </c>
      <c r="AB83" s="43" t="n">
        <f aca="false">IF(AA83&gt;0,AC83/AA83/AC$7,0)</f>
        <v>0</v>
      </c>
      <c r="AC83" s="72" t="n">
        <v>0</v>
      </c>
      <c r="AD83" s="71" t="n">
        <v>0</v>
      </c>
      <c r="AE83" s="43" t="n">
        <f aca="false">IF(AD83&gt;0,AF83/AD83/AF$7,0)</f>
        <v>0</v>
      </c>
      <c r="AF83" s="72" t="n">
        <v>0</v>
      </c>
      <c r="AG83" s="71" t="n">
        <v>0</v>
      </c>
      <c r="AH83" s="43" t="n">
        <f aca="false">IF(AG83&gt;0,AI83/AG83/AI$7,0)</f>
        <v>0</v>
      </c>
      <c r="AI83" s="72" t="n">
        <v>0</v>
      </c>
      <c r="AJ83" s="71" t="n">
        <v>0</v>
      </c>
      <c r="AK83" s="43" t="n">
        <f aca="false">IF(AJ83&gt;0,AL83/AJ83/AL$7,0)</f>
        <v>0</v>
      </c>
      <c r="AL83" s="72" t="n">
        <v>0</v>
      </c>
      <c r="AM83" s="71" t="n">
        <v>0</v>
      </c>
      <c r="AN83" s="43" t="n">
        <f aca="false">IF(AM83&gt;0,AO83/AM83/AO$7,0)</f>
        <v>0</v>
      </c>
      <c r="AO83" s="72" t="n">
        <v>0</v>
      </c>
      <c r="AP83" s="71" t="n">
        <v>0</v>
      </c>
      <c r="AQ83" s="43" t="n">
        <f aca="false">IF(AP83&gt;0,AR83/AP83/AR$7,0)</f>
        <v>0</v>
      </c>
      <c r="AR83" s="72" t="n">
        <v>0</v>
      </c>
      <c r="AS83" s="63"/>
      <c r="AU83" s="97" t="n">
        <f aca="false">AR83+AO83+AL83+AI83+AF83+AC83+Z83+W83+T83+Q83+N83+K83</f>
        <v>0</v>
      </c>
    </row>
    <row r="84" customFormat="false" ht="12.75" hidden="false" customHeight="false" outlineLevel="0" collapsed="false">
      <c r="A84" s="44" t="s">
        <v>156</v>
      </c>
      <c r="B84" s="4"/>
      <c r="C84" s="11"/>
      <c r="D84" s="11"/>
      <c r="E84" s="5" t="n">
        <f aca="false">SUM(E76:E83)</f>
        <v>265000</v>
      </c>
      <c r="F84" s="73"/>
      <c r="G84" s="73"/>
      <c r="H84" s="73"/>
      <c r="I84" s="74" t="n">
        <f aca="false">SUM(I76:I83)</f>
        <v>0</v>
      </c>
      <c r="J84" s="73" t="n">
        <f aca="false">IF(I84&gt;0,K84/I84/K$7,0)</f>
        <v>0</v>
      </c>
      <c r="K84" s="75" t="n">
        <f aca="false">SUM(K76:K83)</f>
        <v>42068</v>
      </c>
      <c r="L84" s="74" t="n">
        <f aca="false">SUM(L76:L83)</f>
        <v>0</v>
      </c>
      <c r="M84" s="73" t="n">
        <f aca="false">IF(L84&gt;0,N84/L84/N$7,0)</f>
        <v>0</v>
      </c>
      <c r="N84" s="75" t="n">
        <f aca="false">SUM(N76:N83)</f>
        <v>37996</v>
      </c>
      <c r="O84" s="74" t="n">
        <f aca="false">SUM(O76:O83)</f>
        <v>0</v>
      </c>
      <c r="P84" s="73" t="n">
        <f aca="false">IF(O84&gt;0,Q84/O84/Q$7,0)</f>
        <v>0</v>
      </c>
      <c r="Q84" s="75" t="n">
        <f aca="false">SUM(Q76:Q83)</f>
        <v>40425</v>
      </c>
      <c r="R84" s="74" t="n">
        <f aca="false">SUM(R76:R83)</f>
        <v>0</v>
      </c>
      <c r="S84" s="73" t="n">
        <f aca="false">IF(R84&gt;0,T84/R84/T$7,0)</f>
        <v>0</v>
      </c>
      <c r="T84" s="75" t="n">
        <f aca="false">SUM(T76:T83)</f>
        <v>39120</v>
      </c>
      <c r="U84" s="74" t="n">
        <f aca="false">SUM(U76:U83)</f>
        <v>0</v>
      </c>
      <c r="V84" s="73" t="n">
        <f aca="false">IF(U84&gt;0,W84/U84/W$7,0)</f>
        <v>0</v>
      </c>
      <c r="W84" s="75" t="n">
        <f aca="false">SUM(W76:W83)</f>
        <v>40425</v>
      </c>
      <c r="X84" s="74" t="n">
        <f aca="false">SUM(X76:X83)</f>
        <v>0</v>
      </c>
      <c r="Y84" s="73" t="n">
        <f aca="false">IF(X84&gt;0,Z84/X84/Z$7,0)</f>
        <v>0</v>
      </c>
      <c r="Z84" s="75" t="n">
        <f aca="false">SUM(Z76:Z83)</f>
        <v>39120</v>
      </c>
      <c r="AA84" s="74" t="n">
        <f aca="false">SUM(AA76:AA83)</f>
        <v>0</v>
      </c>
      <c r="AB84" s="73" t="n">
        <f aca="false">IF(AA84&gt;0,AC84/AA84/AC$7,0)</f>
        <v>0</v>
      </c>
      <c r="AC84" s="75" t="n">
        <f aca="false">SUM(AC76:AC83)</f>
        <v>40425</v>
      </c>
      <c r="AD84" s="74" t="n">
        <f aca="false">SUM(AD76:AD83)</f>
        <v>0</v>
      </c>
      <c r="AE84" s="73" t="n">
        <f aca="false">IF(AD84&gt;0,AF84/AD84/AF$7,0)</f>
        <v>0</v>
      </c>
      <c r="AF84" s="75" t="n">
        <f aca="false">SUM(AF76:AF83)</f>
        <v>40425</v>
      </c>
      <c r="AG84" s="74" t="n">
        <f aca="false">SUM(AG76:AG83)</f>
        <v>0</v>
      </c>
      <c r="AH84" s="73" t="n">
        <f aca="false">IF(AG84&gt;0,AI84/AG84/AI$7,0)</f>
        <v>0</v>
      </c>
      <c r="AI84" s="75" t="n">
        <f aca="false">SUM(AI76:AI83)</f>
        <v>39120</v>
      </c>
      <c r="AJ84" s="74" t="n">
        <f aca="false">SUM(AJ76:AJ83)</f>
        <v>0</v>
      </c>
      <c r="AK84" s="73" t="n">
        <f aca="false">IF(AJ84&gt;0,AL84/AJ84/AL$7,0)</f>
        <v>0</v>
      </c>
      <c r="AL84" s="75" t="n">
        <f aca="false">SUM(AL76:AL83)</f>
        <v>40425</v>
      </c>
      <c r="AM84" s="74" t="n">
        <f aca="false">SUM(AM76:AM83)</f>
        <v>0</v>
      </c>
      <c r="AN84" s="73" t="n">
        <f aca="false">IF(AM84&gt;0,AO84/AM84/AO$7,0)</f>
        <v>0</v>
      </c>
      <c r="AO84" s="75" t="n">
        <f aca="false">SUM(AO76:AO83)</f>
        <v>81855</v>
      </c>
      <c r="AP84" s="74" t="n">
        <f aca="false">SUM(AP76:AP83)</f>
        <v>0</v>
      </c>
      <c r="AQ84" s="73" t="n">
        <f aca="false">IF(AP84&gt;0,AR84/AP84/AR$7,0)</f>
        <v>0</v>
      </c>
      <c r="AR84" s="75" t="n">
        <f aca="false">SUM(AR76:AR83)</f>
        <v>84582</v>
      </c>
      <c r="AS84" s="75"/>
      <c r="AT84" s="111" t="n">
        <f aca="false">SUM(I84:AS84)</f>
        <v>565986</v>
      </c>
      <c r="AU84" s="98" t="n">
        <f aca="false">SUM(AU76:AU83)</f>
        <v>565986</v>
      </c>
    </row>
    <row r="85" customFormat="false" ht="12.75" hidden="false" customHeight="false" outlineLevel="0" collapsed="false"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98" t="n">
        <f aca="false">SUM(AT46:AT84)</f>
        <v>1836683</v>
      </c>
    </row>
    <row r="86" customFormat="false" ht="12.75" hidden="false" customHeight="false" outlineLevel="0" collapsed="false"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</row>
    <row r="87" customFormat="false" ht="12.75" hidden="false" customHeight="false" outlineLevel="0" collapsed="false">
      <c r="A87" s="62" t="s">
        <v>173</v>
      </c>
      <c r="I87" s="10"/>
      <c r="K87" s="63"/>
      <c r="L87" s="10"/>
      <c r="M87" s="43"/>
      <c r="N87" s="63"/>
      <c r="O87" s="10"/>
      <c r="P87" s="43"/>
      <c r="Q87" s="63"/>
      <c r="R87" s="10"/>
      <c r="S87" s="43"/>
      <c r="T87" s="63"/>
      <c r="U87" s="10"/>
      <c r="V87" s="43"/>
      <c r="W87" s="63"/>
      <c r="X87" s="10"/>
      <c r="Y87" s="43"/>
      <c r="Z87" s="63"/>
      <c r="AA87" s="10"/>
      <c r="AB87" s="43"/>
      <c r="AC87" s="63"/>
      <c r="AD87" s="10"/>
      <c r="AE87" s="43"/>
      <c r="AF87" s="63"/>
      <c r="AG87" s="10"/>
      <c r="AH87" s="43"/>
      <c r="AI87" s="63"/>
      <c r="AJ87" s="10"/>
      <c r="AK87" s="43"/>
      <c r="AL87" s="63"/>
      <c r="AM87" s="10"/>
      <c r="AN87" s="43"/>
      <c r="AO87" s="63"/>
      <c r="AP87" s="10"/>
      <c r="AQ87" s="43"/>
      <c r="AR87" s="63"/>
      <c r="AS87" s="63"/>
    </row>
    <row r="88" customFormat="false" ht="12.75" hidden="false" customHeight="false" outlineLevel="0" collapsed="false">
      <c r="A88" s="42" t="n">
        <v>27583</v>
      </c>
      <c r="B88" s="0" t="s">
        <v>174</v>
      </c>
      <c r="D88" s="64" t="n">
        <v>37408</v>
      </c>
      <c r="E88" s="7" t="n">
        <v>1300</v>
      </c>
      <c r="F88" s="43" t="n">
        <v>0.05</v>
      </c>
      <c r="G88" s="96" t="s">
        <v>175</v>
      </c>
      <c r="H88" s="96"/>
      <c r="I88" s="10" t="n">
        <v>0</v>
      </c>
      <c r="J88" s="43" t="n">
        <f aca="false">IF(I88&gt;0,K88/I88/K$7,0)</f>
        <v>0</v>
      </c>
      <c r="K88" s="63" t="n">
        <v>0</v>
      </c>
      <c r="L88" s="10" t="n">
        <v>0</v>
      </c>
      <c r="M88" s="43" t="n">
        <f aca="false">IF(L88&gt;0,N88/L88/N$7,0)</f>
        <v>0</v>
      </c>
      <c r="N88" s="63" t="n">
        <v>0</v>
      </c>
      <c r="O88" s="10" t="n">
        <v>0</v>
      </c>
      <c r="P88" s="43" t="n">
        <f aca="false">IF(O88&gt;0,Q88/O88/Q$7,0)</f>
        <v>0</v>
      </c>
      <c r="Q88" s="63" t="n">
        <v>0</v>
      </c>
      <c r="R88" s="10" t="n">
        <v>0</v>
      </c>
      <c r="S88" s="43" t="n">
        <f aca="false">IF(R88&gt;0,T88/R88/T$7,0)</f>
        <v>0</v>
      </c>
      <c r="T88" s="63" t="n">
        <v>0</v>
      </c>
      <c r="U88" s="10" t="n">
        <v>0</v>
      </c>
      <c r="V88" s="43" t="n">
        <f aca="false">IF(U88&gt;0,W88/U88/W$7,0)</f>
        <v>0</v>
      </c>
      <c r="W88" s="63" t="n">
        <v>0</v>
      </c>
      <c r="X88" s="10" t="n">
        <f aca="false">$E$88</f>
        <v>1300</v>
      </c>
      <c r="Y88" s="43" t="n">
        <f aca="false">$F$88</f>
        <v>0.05</v>
      </c>
      <c r="Z88" s="63" t="n">
        <f aca="false">X88*Y88*Z7</f>
        <v>1950</v>
      </c>
      <c r="AA88" s="10" t="n">
        <f aca="false">$E$88</f>
        <v>1300</v>
      </c>
      <c r="AB88" s="43" t="n">
        <f aca="false">$F$88</f>
        <v>0.05</v>
      </c>
      <c r="AC88" s="63" t="n">
        <f aca="false">AA88*AB88*AC7</f>
        <v>2015</v>
      </c>
      <c r="AD88" s="10" t="n">
        <f aca="false">$E$88</f>
        <v>1300</v>
      </c>
      <c r="AE88" s="43" t="n">
        <f aca="false">$F$88</f>
        <v>0.05</v>
      </c>
      <c r="AF88" s="63" t="n">
        <f aca="false">AD88*AE88*AF7</f>
        <v>2015</v>
      </c>
      <c r="AG88" s="10" t="n">
        <f aca="false">$E$88</f>
        <v>1300</v>
      </c>
      <c r="AH88" s="43" t="n">
        <f aca="false">$F$88</f>
        <v>0.05</v>
      </c>
      <c r="AI88" s="63" t="n">
        <f aca="false">AG88*AH88*AI7</f>
        <v>1950</v>
      </c>
      <c r="AJ88" s="10" t="n">
        <f aca="false">$E$88</f>
        <v>1300</v>
      </c>
      <c r="AK88" s="43" t="n">
        <f aca="false">$F$88</f>
        <v>0.05</v>
      </c>
      <c r="AL88" s="63" t="n">
        <f aca="false">AJ88*AK88*AL7</f>
        <v>2015</v>
      </c>
      <c r="AM88" s="10" t="n">
        <f aca="false">$E$88</f>
        <v>1300</v>
      </c>
      <c r="AN88" s="43" t="n">
        <f aca="false">$F$88</f>
        <v>0.05</v>
      </c>
      <c r="AO88" s="63" t="n">
        <f aca="false">AM88*AN88*AO7</f>
        <v>1950</v>
      </c>
      <c r="AP88" s="10" t="n">
        <f aca="false">$E$88</f>
        <v>1300</v>
      </c>
      <c r="AQ88" s="43" t="n">
        <f aca="false">$F$88</f>
        <v>0.05</v>
      </c>
      <c r="AR88" s="63" t="n">
        <f aca="false">AP88*AQ88*AR7</f>
        <v>2015</v>
      </c>
      <c r="AS88" s="63"/>
      <c r="AU88" s="65" t="n">
        <f aca="false">AR88+AO88+AL88+AI88+AF88+AC88+Z88+W88+T88+Q88+N88+K88</f>
        <v>13910</v>
      </c>
    </row>
    <row r="89" customFormat="false" ht="12.75" hidden="false" customHeight="false" outlineLevel="0" collapsed="false">
      <c r="D89" s="64"/>
      <c r="G89" s="96"/>
      <c r="H89" s="96"/>
      <c r="I89" s="10"/>
      <c r="K89" s="63"/>
      <c r="L89" s="10"/>
      <c r="M89" s="43"/>
      <c r="N89" s="63"/>
      <c r="O89" s="10"/>
      <c r="P89" s="43"/>
      <c r="Q89" s="63"/>
      <c r="R89" s="10"/>
      <c r="S89" s="43"/>
      <c r="T89" s="63"/>
      <c r="U89" s="10"/>
      <c r="V89" s="43"/>
      <c r="W89" s="63"/>
      <c r="X89" s="10"/>
      <c r="Y89" s="43"/>
      <c r="Z89" s="63"/>
      <c r="AA89" s="10"/>
      <c r="AB89" s="43"/>
      <c r="AC89" s="63"/>
      <c r="AD89" s="10"/>
      <c r="AE89" s="43"/>
      <c r="AF89" s="63"/>
      <c r="AG89" s="10"/>
      <c r="AH89" s="43"/>
      <c r="AI89" s="63"/>
      <c r="AJ89" s="10"/>
      <c r="AK89" s="43"/>
      <c r="AL89" s="63"/>
      <c r="AM89" s="10"/>
      <c r="AN89" s="43"/>
      <c r="AO89" s="63"/>
      <c r="AP89" s="10"/>
      <c r="AQ89" s="43"/>
      <c r="AR89" s="63"/>
      <c r="AS89" s="63"/>
      <c r="AU89" s="65"/>
    </row>
    <row r="90" customFormat="false" ht="12.75" hidden="false" customHeight="false" outlineLevel="0" collapsed="false">
      <c r="D90" s="64"/>
      <c r="G90" s="96"/>
      <c r="H90" s="96"/>
      <c r="I90" s="10"/>
      <c r="K90" s="63"/>
      <c r="L90" s="10"/>
      <c r="M90" s="43"/>
      <c r="N90" s="63"/>
      <c r="O90" s="10"/>
      <c r="P90" s="43"/>
      <c r="Q90" s="63"/>
      <c r="R90" s="10"/>
      <c r="S90" s="43"/>
      <c r="T90" s="63"/>
      <c r="U90" s="10"/>
      <c r="V90" s="43"/>
      <c r="W90" s="63"/>
      <c r="X90" s="10"/>
      <c r="Y90" s="43"/>
      <c r="Z90" s="63"/>
      <c r="AA90" s="10"/>
      <c r="AB90" s="43"/>
      <c r="AC90" s="63"/>
      <c r="AD90" s="10"/>
      <c r="AE90" s="43"/>
      <c r="AF90" s="63"/>
      <c r="AG90" s="10"/>
      <c r="AH90" s="43"/>
      <c r="AI90" s="63"/>
      <c r="AJ90" s="10"/>
      <c r="AK90" s="43"/>
      <c r="AL90" s="63"/>
      <c r="AM90" s="10"/>
      <c r="AN90" s="43"/>
      <c r="AO90" s="63"/>
      <c r="AP90" s="10"/>
      <c r="AQ90" s="43"/>
      <c r="AR90" s="63"/>
      <c r="AS90" s="63"/>
      <c r="AU90" s="65"/>
    </row>
    <row r="91" customFormat="false" ht="12.75" hidden="false" customHeight="false" outlineLevel="0" collapsed="false">
      <c r="D91" s="64"/>
      <c r="G91" s="96"/>
      <c r="H91" s="96"/>
      <c r="I91" s="10"/>
      <c r="K91" s="63"/>
      <c r="L91" s="10"/>
      <c r="M91" s="43"/>
      <c r="N91" s="63"/>
      <c r="O91" s="10"/>
      <c r="P91" s="43"/>
      <c r="Q91" s="63"/>
      <c r="R91" s="10"/>
      <c r="S91" s="43"/>
      <c r="T91" s="63"/>
      <c r="U91" s="10"/>
      <c r="V91" s="43"/>
      <c r="W91" s="63"/>
      <c r="X91" s="10"/>
      <c r="Y91" s="43"/>
      <c r="Z91" s="63"/>
      <c r="AA91" s="10"/>
      <c r="AB91" s="43"/>
      <c r="AC91" s="63"/>
      <c r="AD91" s="10"/>
      <c r="AE91" s="43"/>
      <c r="AF91" s="63"/>
      <c r="AG91" s="10"/>
      <c r="AH91" s="43"/>
      <c r="AI91" s="63"/>
      <c r="AJ91" s="10"/>
      <c r="AK91" s="43"/>
      <c r="AL91" s="63"/>
      <c r="AM91" s="10"/>
      <c r="AN91" s="43"/>
      <c r="AO91" s="63"/>
      <c r="AP91" s="10"/>
      <c r="AQ91" s="43"/>
      <c r="AR91" s="63"/>
      <c r="AS91" s="63"/>
      <c r="AU91" s="65"/>
    </row>
    <row r="92" customFormat="false" ht="12.75" hidden="false" customHeight="false" outlineLevel="0" collapsed="false">
      <c r="D92" s="64"/>
      <c r="E92" s="70"/>
      <c r="I92" s="71" t="n">
        <v>0</v>
      </c>
      <c r="J92" s="43" t="n">
        <f aca="false">IF(I92&gt;0,K92/I92/K$7,0)</f>
        <v>0</v>
      </c>
      <c r="K92" s="72" t="n">
        <v>0</v>
      </c>
      <c r="L92" s="71" t="n">
        <v>0</v>
      </c>
      <c r="M92" s="43" t="n">
        <f aca="false">IF(L92&gt;0,N92/L92/N$7,0)</f>
        <v>0</v>
      </c>
      <c r="N92" s="72" t="n">
        <v>0</v>
      </c>
      <c r="O92" s="71" t="n">
        <v>0</v>
      </c>
      <c r="P92" s="43" t="n">
        <f aca="false">IF(O92&gt;0,Q92/O92/Q$7,0)</f>
        <v>0</v>
      </c>
      <c r="Q92" s="72" t="n">
        <v>0</v>
      </c>
      <c r="R92" s="71" t="n">
        <v>0</v>
      </c>
      <c r="S92" s="43" t="n">
        <f aca="false">IF(R92&gt;0,T92/R92/T$7,0)</f>
        <v>0</v>
      </c>
      <c r="T92" s="72" t="n">
        <v>0</v>
      </c>
      <c r="U92" s="71" t="n">
        <v>0</v>
      </c>
      <c r="V92" s="43" t="n">
        <f aca="false">IF(U92&gt;0,W92/U92/W$7,0)</f>
        <v>0</v>
      </c>
      <c r="W92" s="72" t="n">
        <v>0</v>
      </c>
      <c r="X92" s="71" t="n">
        <v>0</v>
      </c>
      <c r="Y92" s="43" t="n">
        <f aca="false">IF(X92&gt;0,Z92/X92/Z$7,0)</f>
        <v>0</v>
      </c>
      <c r="Z92" s="72" t="n">
        <v>0</v>
      </c>
      <c r="AA92" s="71" t="n">
        <v>0</v>
      </c>
      <c r="AB92" s="43" t="n">
        <f aca="false">IF(AA92&gt;0,AC92/AA92/AC$7,0)</f>
        <v>0</v>
      </c>
      <c r="AC92" s="72" t="n">
        <v>0</v>
      </c>
      <c r="AD92" s="71" t="n">
        <v>0</v>
      </c>
      <c r="AE92" s="43" t="n">
        <f aca="false">IF(AD92&gt;0,AF92/AD92/AF$7,0)</f>
        <v>0</v>
      </c>
      <c r="AF92" s="72" t="n">
        <v>0</v>
      </c>
      <c r="AG92" s="71" t="n">
        <v>0</v>
      </c>
      <c r="AH92" s="43" t="n">
        <f aca="false">IF(AG92&gt;0,AI92/AG92/AI$7,0)</f>
        <v>0</v>
      </c>
      <c r="AI92" s="72" t="n">
        <v>0</v>
      </c>
      <c r="AJ92" s="71" t="n">
        <v>0</v>
      </c>
      <c r="AK92" s="43" t="n">
        <f aca="false">IF(AJ92&gt;0,AL92/AJ92/AL$7,0)</f>
        <v>0</v>
      </c>
      <c r="AL92" s="72" t="n">
        <v>0</v>
      </c>
      <c r="AM92" s="71" t="n">
        <v>0</v>
      </c>
      <c r="AN92" s="43" t="n">
        <f aca="false">IF(AM92&gt;0,AO92/AM92/AO$7,0)</f>
        <v>0</v>
      </c>
      <c r="AO92" s="72" t="n">
        <v>0</v>
      </c>
      <c r="AP92" s="71" t="n">
        <v>0</v>
      </c>
      <c r="AQ92" s="43" t="n">
        <f aca="false">IF(AP92&gt;0,AR92/AP92/AR$7,0)</f>
        <v>0</v>
      </c>
      <c r="AR92" s="72" t="n">
        <v>0</v>
      </c>
      <c r="AS92" s="63"/>
      <c r="AU92" s="97" t="n">
        <f aca="false">AR92+AO92+AL92+AI92+AF92+AC92+Z92+W92+T92+Q92+N92+K92</f>
        <v>0</v>
      </c>
    </row>
    <row r="93" customFormat="false" ht="12.75" hidden="false" customHeight="false" outlineLevel="0" collapsed="false">
      <c r="A93" s="44" t="s">
        <v>176</v>
      </c>
      <c r="B93" s="4"/>
      <c r="C93" s="11"/>
      <c r="D93" s="11"/>
      <c r="E93" s="5" t="n">
        <f aca="false">SUM(E88:E92)</f>
        <v>1300</v>
      </c>
      <c r="F93" s="73"/>
      <c r="G93" s="73"/>
      <c r="H93" s="73"/>
      <c r="I93" s="74" t="n">
        <f aca="false">SUM(I88:I92)</f>
        <v>0</v>
      </c>
      <c r="J93" s="73" t="n">
        <f aca="false">IF(I93&gt;0,K93/I93/K$7,0)</f>
        <v>0</v>
      </c>
      <c r="K93" s="75" t="n">
        <f aca="false">SUM(K88:K92)</f>
        <v>0</v>
      </c>
      <c r="L93" s="74" t="n">
        <f aca="false">SUM(L88:L92)</f>
        <v>0</v>
      </c>
      <c r="M93" s="73" t="n">
        <f aca="false">IF(L93&gt;0,N93/L93/N$7,0)</f>
        <v>0</v>
      </c>
      <c r="N93" s="75" t="n">
        <f aca="false">SUM(N88:N92)</f>
        <v>0</v>
      </c>
      <c r="O93" s="74" t="n">
        <f aca="false">SUM(O88:O92)</f>
        <v>0</v>
      </c>
      <c r="P93" s="73" t="n">
        <f aca="false">IF(O93&gt;0,Q93/O93/Q$7,0)</f>
        <v>0</v>
      </c>
      <c r="Q93" s="75" t="n">
        <f aca="false">SUM(Q88:Q92)</f>
        <v>0</v>
      </c>
      <c r="R93" s="74" t="n">
        <f aca="false">SUM(R88:R92)</f>
        <v>0</v>
      </c>
      <c r="S93" s="73" t="n">
        <f aca="false">IF(R93&gt;0,T93/R93/T$7,0)</f>
        <v>0</v>
      </c>
      <c r="T93" s="75" t="n">
        <f aca="false">SUM(T88:T92)</f>
        <v>0</v>
      </c>
      <c r="U93" s="74" t="n">
        <f aca="false">SUM(U88:U92)</f>
        <v>0</v>
      </c>
      <c r="V93" s="73" t="n">
        <f aca="false">IF(U93&gt;0,W93/U93/W$7,0)</f>
        <v>0</v>
      </c>
      <c r="W93" s="75" t="n">
        <f aca="false">SUM(W88:W92)</f>
        <v>0</v>
      </c>
      <c r="X93" s="74" t="n">
        <f aca="false">SUM(X88:X92)</f>
        <v>1300</v>
      </c>
      <c r="Y93" s="73" t="n">
        <f aca="false">IF(X93&gt;0,Z93/X93/Z$7,0)</f>
        <v>0.05</v>
      </c>
      <c r="Z93" s="75" t="n">
        <f aca="false">SUM(Z88:Z92)</f>
        <v>1950</v>
      </c>
      <c r="AA93" s="74" t="n">
        <f aca="false">SUM(AA88:AA92)</f>
        <v>1300</v>
      </c>
      <c r="AB93" s="73" t="n">
        <f aca="false">IF(AA93&gt;0,AC93/AA93/AC$7,0)</f>
        <v>0.05</v>
      </c>
      <c r="AC93" s="75" t="n">
        <f aca="false">SUM(AC88:AC92)</f>
        <v>2015</v>
      </c>
      <c r="AD93" s="74" t="n">
        <f aca="false">SUM(AD88:AD92)</f>
        <v>1300</v>
      </c>
      <c r="AE93" s="73" t="n">
        <f aca="false">IF(AD93&gt;0,AF93/AD93/AF$7,0)</f>
        <v>0.05</v>
      </c>
      <c r="AF93" s="75" t="n">
        <f aca="false">SUM(AF88:AF92)</f>
        <v>2015</v>
      </c>
      <c r="AG93" s="74" t="n">
        <f aca="false">SUM(AG88:AG92)</f>
        <v>1300</v>
      </c>
      <c r="AH93" s="73" t="n">
        <f aca="false">IF(AG93&gt;0,AI93/AG93/AI$7,0)</f>
        <v>0.05</v>
      </c>
      <c r="AI93" s="75" t="n">
        <f aca="false">SUM(AI88:AI92)</f>
        <v>1950</v>
      </c>
      <c r="AJ93" s="74" t="n">
        <f aca="false">SUM(AJ88:AJ92)</f>
        <v>1300</v>
      </c>
      <c r="AK93" s="73" t="n">
        <f aca="false">IF(AJ93&gt;0,AL93/AJ93/AL$7,0)</f>
        <v>0.05</v>
      </c>
      <c r="AL93" s="75" t="n">
        <f aca="false">SUM(AL88:AL92)</f>
        <v>2015</v>
      </c>
      <c r="AM93" s="74" t="n">
        <f aca="false">SUM(AM88:AM92)</f>
        <v>1300</v>
      </c>
      <c r="AN93" s="73" t="n">
        <f aca="false">IF(AM93&gt;0,AO93/AM93/AO$7,0)</f>
        <v>0.05</v>
      </c>
      <c r="AO93" s="75" t="n">
        <f aca="false">SUM(AO88:AO92)</f>
        <v>1950</v>
      </c>
      <c r="AP93" s="74" t="n">
        <f aca="false">SUM(AP88:AP92)</f>
        <v>1300</v>
      </c>
      <c r="AQ93" s="73" t="n">
        <f aca="false">IF(AP93&gt;0,AR93/AP93/AR$7,0)</f>
        <v>0.05</v>
      </c>
      <c r="AR93" s="75" t="n">
        <f aca="false">SUM(AR88:AR92)</f>
        <v>2015</v>
      </c>
      <c r="AS93" s="75"/>
      <c r="AT93" s="111"/>
      <c r="AU93" s="98" t="n">
        <f aca="false">SUM(AU88:AU92)</f>
        <v>13910</v>
      </c>
    </row>
  </sheetData>
  <mergeCells count="32">
    <mergeCell ref="E2:F2"/>
    <mergeCell ref="I8:K8"/>
    <mergeCell ref="L8:N8"/>
    <mergeCell ref="O8:Q8"/>
    <mergeCell ref="R8:T8"/>
    <mergeCell ref="U8:W8"/>
    <mergeCell ref="X8:Z8"/>
    <mergeCell ref="AA8:AC8"/>
    <mergeCell ref="AD8:AF8"/>
    <mergeCell ref="AG8:AI8"/>
    <mergeCell ref="AJ8:AL8"/>
    <mergeCell ref="AM8:AO8"/>
    <mergeCell ref="AP8:AR8"/>
    <mergeCell ref="G38:H38"/>
    <mergeCell ref="G39:H39"/>
    <mergeCell ref="G40:H40"/>
    <mergeCell ref="G41:H41"/>
    <mergeCell ref="G42:H42"/>
    <mergeCell ref="G43:H43"/>
    <mergeCell ref="G44:H44"/>
    <mergeCell ref="G63:H63"/>
    <mergeCell ref="G76:H76"/>
    <mergeCell ref="G77:H77"/>
    <mergeCell ref="G78:H78"/>
    <mergeCell ref="G79:H79"/>
    <mergeCell ref="G80:H80"/>
    <mergeCell ref="G81:H81"/>
    <mergeCell ref="G82:H82"/>
    <mergeCell ref="G88:H88"/>
    <mergeCell ref="G89:H89"/>
    <mergeCell ref="G90:H90"/>
    <mergeCell ref="G91:H91"/>
  </mergeCells>
  <printOptions headings="false" gridLines="false" gridLinesSet="true" horizontalCentered="false" verticalCentered="false"/>
  <pageMargins left="0.1" right="0.1" top="0.5" bottom="0.5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X22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5" topLeftCell="AG48" activePane="bottomRight" state="frozen"/>
      <selection pane="topLeft" activeCell="A1" activeCellId="0" sqref="A1"/>
      <selection pane="topRight" activeCell="AG1" activeCellId="0" sqref="AG1"/>
      <selection pane="bottomLeft" activeCell="A48" activeCellId="0" sqref="A48"/>
      <selection pane="bottomRight" activeCell="AJ84" activeCellId="0" sqref="AJ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0.42"/>
    <col collapsed="false" customWidth="true" hidden="false" outlineLevel="0" max="3" min="3" style="26" width="13.28"/>
    <col collapsed="false" customWidth="true" hidden="false" outlineLevel="0" max="4" min="4" style="0" width="11.7"/>
    <col collapsed="false" customWidth="true" hidden="false" outlineLevel="0" max="5" min="5" style="112" width="13.14"/>
    <col collapsed="false" customWidth="true" hidden="false" outlineLevel="0" max="7" min="6" style="0" width="11.7"/>
    <col collapsed="false" customWidth="true" hidden="false" outlineLevel="0" max="8" min="8" style="113" width="13.28"/>
    <col collapsed="false" customWidth="true" hidden="false" outlineLevel="0" max="10" min="9" style="0" width="11.7"/>
    <col collapsed="false" customWidth="true" hidden="false" outlineLevel="0" max="11" min="11" style="113" width="14.41"/>
    <col collapsed="false" customWidth="true" hidden="false" outlineLevel="0" max="13" min="12" style="0" width="11.7"/>
    <col collapsed="false" customWidth="true" hidden="false" outlineLevel="0" max="14" min="14" style="0" width="13.7"/>
    <col collapsed="false" customWidth="true" hidden="false" outlineLevel="0" max="15" min="15" style="114" width="11.7"/>
    <col collapsed="false" customWidth="true" hidden="false" outlineLevel="0" max="16" min="16" style="0" width="12.7"/>
    <col collapsed="false" customWidth="true" hidden="false" outlineLevel="0" max="17" min="17" style="113" width="18.28"/>
    <col collapsed="false" customWidth="true" hidden="false" outlineLevel="0" max="19" min="18" style="0" width="11.7"/>
    <col collapsed="false" customWidth="true" hidden="false" outlineLevel="0" max="20" min="20" style="113" width="19.14"/>
    <col collapsed="false" customWidth="true" hidden="false" outlineLevel="0" max="22" min="21" style="0" width="11.7"/>
    <col collapsed="false" customWidth="true" hidden="false" outlineLevel="0" max="23" min="23" style="113" width="21.42"/>
    <col collapsed="false" customWidth="true" hidden="false" outlineLevel="0" max="25" min="24" style="0" width="11.7"/>
    <col collapsed="false" customWidth="true" hidden="false" outlineLevel="0" max="26" min="26" style="113" width="18.14"/>
    <col collapsed="false" customWidth="true" hidden="false" outlineLevel="0" max="28" min="27" style="0" width="11.7"/>
    <col collapsed="false" customWidth="true" hidden="false" outlineLevel="0" max="29" min="29" style="113" width="13.7"/>
    <col collapsed="false" customWidth="true" hidden="false" outlineLevel="0" max="31" min="30" style="0" width="11.7"/>
    <col collapsed="false" customWidth="true" hidden="false" outlineLevel="0" max="32" min="32" style="113" width="13.7"/>
    <col collapsed="false" customWidth="true" hidden="false" outlineLevel="0" max="34" min="33" style="0" width="11.7"/>
    <col collapsed="false" customWidth="true" hidden="false" outlineLevel="0" max="35" min="35" style="113" width="13.7"/>
    <col collapsed="false" customWidth="true" hidden="false" outlineLevel="0" max="37" min="36" style="0" width="11.7"/>
    <col collapsed="false" customWidth="true" hidden="false" outlineLevel="0" max="38" min="38" style="113" width="13.7"/>
    <col collapsed="false" customWidth="true" hidden="false" outlineLevel="0" max="39" min="39" style="0" width="11.7"/>
    <col collapsed="false" customWidth="true" hidden="false" outlineLevel="0" max="40" min="40" style="0" width="7.7"/>
    <col collapsed="false" customWidth="true" hidden="false" outlineLevel="0" max="41" min="41" style="113" width="11.13"/>
    <col collapsed="false" customWidth="true" hidden="false" outlineLevel="0" max="42" min="42" style="0" width="11.42"/>
    <col collapsed="false" customWidth="true" hidden="false" outlineLevel="0" max="43" min="43" style="0" width="7.7"/>
    <col collapsed="false" customWidth="true" hidden="false" outlineLevel="0" max="44" min="44" style="113" width="11.13"/>
    <col collapsed="false" customWidth="true" hidden="false" outlineLevel="0" max="45" min="45" style="0" width="11.42"/>
    <col collapsed="false" customWidth="true" hidden="false" outlineLevel="0" max="46" min="46" style="0" width="7.7"/>
    <col collapsed="false" customWidth="true" hidden="false" outlineLevel="0" max="47" min="47" style="113" width="11.13"/>
    <col collapsed="false" customWidth="true" hidden="false" outlineLevel="0" max="48" min="48" style="0" width="11.42"/>
    <col collapsed="false" customWidth="true" hidden="false" outlineLevel="0" max="49" min="49" style="0" width="7.7"/>
    <col collapsed="false" customWidth="true" hidden="false" outlineLevel="0" max="50" min="50" style="113" width="11.13"/>
    <col collapsed="false" customWidth="true" hidden="false" outlineLevel="0" max="51" min="51" style="0" width="11.42"/>
    <col collapsed="false" customWidth="true" hidden="false" outlineLevel="0" max="52" min="52" style="0" width="7.7"/>
    <col collapsed="false" customWidth="true" hidden="false" outlineLevel="0" max="53" min="53" style="113" width="11.13"/>
    <col collapsed="false" customWidth="true" hidden="false" outlineLevel="0" max="54" min="54" style="0" width="11.42"/>
    <col collapsed="false" customWidth="true" hidden="false" outlineLevel="0" max="55" min="55" style="0" width="7.7"/>
    <col collapsed="false" customWidth="true" hidden="false" outlineLevel="0" max="56" min="56" style="113" width="11.13"/>
    <col collapsed="false" customWidth="true" hidden="false" outlineLevel="0" max="57" min="57" style="0" width="11.42"/>
    <col collapsed="false" customWidth="true" hidden="false" outlineLevel="0" max="58" min="58" style="0" width="7.7"/>
    <col collapsed="false" customWidth="true" hidden="false" outlineLevel="0" max="59" min="59" style="113" width="11.13"/>
    <col collapsed="false" customWidth="true" hidden="false" outlineLevel="0" max="60" min="60" style="0" width="11.42"/>
    <col collapsed="false" customWidth="true" hidden="false" outlineLevel="0" max="61" min="61" style="0" width="7.7"/>
    <col collapsed="false" customWidth="true" hidden="false" outlineLevel="0" max="62" min="62" style="113" width="11.13"/>
    <col collapsed="false" customWidth="true" hidden="false" outlineLevel="0" max="63" min="63" style="0" width="11.42"/>
    <col collapsed="false" customWidth="true" hidden="false" outlineLevel="0" max="64" min="64" style="0" width="7.7"/>
    <col collapsed="false" customWidth="true" hidden="false" outlineLevel="0" max="65" min="65" style="113" width="11.13"/>
    <col collapsed="false" customWidth="true" hidden="false" outlineLevel="0" max="66" min="66" style="0" width="11.42"/>
    <col collapsed="false" customWidth="true" hidden="false" outlineLevel="0" max="67" min="67" style="0" width="7.7"/>
    <col collapsed="false" customWidth="true" hidden="false" outlineLevel="0" max="68" min="68" style="113" width="11.13"/>
    <col collapsed="false" customWidth="true" hidden="false" outlineLevel="0" max="69" min="69" style="0" width="11.42"/>
    <col collapsed="false" customWidth="true" hidden="false" outlineLevel="0" max="70" min="70" style="0" width="7.7"/>
    <col collapsed="false" customWidth="true" hidden="false" outlineLevel="0" max="71" min="71" style="113" width="11.13"/>
    <col collapsed="false" customWidth="true" hidden="false" outlineLevel="0" max="72" min="72" style="0" width="11.42"/>
    <col collapsed="false" customWidth="true" hidden="false" outlineLevel="0" max="73" min="73" style="0" width="7.7"/>
    <col collapsed="false" customWidth="true" hidden="false" outlineLevel="0" max="74" min="74" style="113" width="11.13"/>
  </cols>
  <sheetData>
    <row r="1" customFormat="false" ht="15" hidden="false" customHeight="false" outlineLevel="0" collapsed="false">
      <c r="A1" s="3" t="s">
        <v>0</v>
      </c>
      <c r="C1" s="26" t="n">
        <v>2002</v>
      </c>
      <c r="D1" s="0" t="n">
        <v>2002</v>
      </c>
      <c r="E1" s="0" t="n">
        <v>2002</v>
      </c>
      <c r="F1" s="0" t="n">
        <v>2002</v>
      </c>
      <c r="G1" s="0" t="n">
        <v>2002</v>
      </c>
      <c r="H1" s="113" t="n">
        <v>2002</v>
      </c>
      <c r="I1" s="0" t="n">
        <v>2002</v>
      </c>
      <c r="J1" s="0" t="n">
        <v>2002</v>
      </c>
      <c r="K1" s="113" t="n">
        <v>2002</v>
      </c>
      <c r="L1" s="0" t="n">
        <v>2002</v>
      </c>
      <c r="M1" s="0" t="n">
        <v>2002</v>
      </c>
      <c r="N1" s="0" t="n">
        <v>2002</v>
      </c>
      <c r="O1" s="114" t="n">
        <v>2002</v>
      </c>
      <c r="P1" s="0" t="n">
        <v>2002</v>
      </c>
      <c r="Q1" s="113" t="n">
        <v>2002</v>
      </c>
      <c r="R1" s="0" t="n">
        <v>2002</v>
      </c>
      <c r="S1" s="0" t="n">
        <v>2002</v>
      </c>
      <c r="T1" s="113" t="n">
        <v>2002</v>
      </c>
      <c r="U1" s="0" t="n">
        <v>2002</v>
      </c>
      <c r="V1" s="0" t="n">
        <v>2002</v>
      </c>
      <c r="W1" s="113" t="n">
        <v>2002</v>
      </c>
      <c r="X1" s="0" t="n">
        <v>2002</v>
      </c>
      <c r="Y1" s="0" t="n">
        <v>2002</v>
      </c>
      <c r="Z1" s="113" t="n">
        <v>2002</v>
      </c>
      <c r="AA1" s="0" t="n">
        <v>2002</v>
      </c>
      <c r="AB1" s="0" t="n">
        <v>2002</v>
      </c>
      <c r="AC1" s="113" t="n">
        <v>2002</v>
      </c>
      <c r="AD1" s="0" t="n">
        <v>2002</v>
      </c>
      <c r="AE1" s="0" t="n">
        <v>2002</v>
      </c>
      <c r="AF1" s="113" t="n">
        <v>2002</v>
      </c>
      <c r="AG1" s="0" t="n">
        <v>2002</v>
      </c>
      <c r="AH1" s="0" t="n">
        <v>2002</v>
      </c>
      <c r="AI1" s="113" t="n">
        <v>2002</v>
      </c>
      <c r="AJ1" s="0" t="n">
        <v>2002</v>
      </c>
      <c r="AK1" s="0" t="n">
        <v>2002</v>
      </c>
      <c r="AL1" s="113" t="n">
        <v>2002</v>
      </c>
      <c r="AM1" s="0" t="n">
        <v>2003</v>
      </c>
      <c r="AN1" s="0" t="n">
        <v>2003</v>
      </c>
      <c r="AO1" s="113" t="n">
        <v>2003</v>
      </c>
      <c r="AP1" s="0" t="n">
        <v>2003</v>
      </c>
      <c r="AQ1" s="0" t="n">
        <v>2003</v>
      </c>
      <c r="AR1" s="113" t="n">
        <v>2003</v>
      </c>
      <c r="AS1" s="0" t="n">
        <v>2003</v>
      </c>
      <c r="AT1" s="0" t="n">
        <v>2003</v>
      </c>
      <c r="AU1" s="113" t="n">
        <v>2003</v>
      </c>
      <c r="AV1" s="0" t="n">
        <v>2003</v>
      </c>
      <c r="AW1" s="0" t="n">
        <v>2003</v>
      </c>
      <c r="AX1" s="113" t="n">
        <v>2003</v>
      </c>
      <c r="AY1" s="0" t="n">
        <v>2003</v>
      </c>
      <c r="AZ1" s="0" t="n">
        <v>2003</v>
      </c>
      <c r="BA1" s="113" t="n">
        <v>2003</v>
      </c>
      <c r="BB1" s="0" t="n">
        <v>2003</v>
      </c>
      <c r="BC1" s="0" t="n">
        <v>2003</v>
      </c>
      <c r="BD1" s="113" t="n">
        <v>2003</v>
      </c>
      <c r="BE1" s="0" t="n">
        <v>2003</v>
      </c>
      <c r="BF1" s="0" t="n">
        <v>2003</v>
      </c>
      <c r="BG1" s="113" t="n">
        <v>2003</v>
      </c>
      <c r="BH1" s="0" t="n">
        <v>2003</v>
      </c>
      <c r="BI1" s="0" t="n">
        <v>2003</v>
      </c>
      <c r="BJ1" s="113" t="n">
        <v>2003</v>
      </c>
      <c r="BK1" s="0" t="n">
        <v>2003</v>
      </c>
      <c r="BL1" s="0" t="n">
        <v>2003</v>
      </c>
      <c r="BM1" s="113" t="n">
        <v>2003</v>
      </c>
      <c r="BN1" s="0" t="n">
        <v>2003</v>
      </c>
      <c r="BO1" s="0" t="n">
        <v>2003</v>
      </c>
      <c r="BP1" s="113" t="n">
        <v>2003</v>
      </c>
      <c r="BQ1" s="0" t="n">
        <v>2003</v>
      </c>
      <c r="BR1" s="0" t="n">
        <v>2003</v>
      </c>
      <c r="BS1" s="113" t="n">
        <v>2003</v>
      </c>
      <c r="BT1" s="0" t="n">
        <v>2003</v>
      </c>
      <c r="BU1" s="0" t="n">
        <v>2003</v>
      </c>
      <c r="BV1" s="113" t="n">
        <v>2003</v>
      </c>
    </row>
    <row r="2" customFormat="false" ht="15" hidden="false" customHeight="false" outlineLevel="0" collapsed="false">
      <c r="A2" s="3" t="s">
        <v>177</v>
      </c>
      <c r="C2" s="115" t="s">
        <v>98</v>
      </c>
      <c r="D2" s="115"/>
      <c r="E2" s="115"/>
      <c r="F2" s="115" t="s">
        <v>99</v>
      </c>
      <c r="G2" s="115"/>
      <c r="H2" s="115"/>
      <c r="I2" s="116" t="s">
        <v>100</v>
      </c>
      <c r="J2" s="116"/>
      <c r="K2" s="116"/>
      <c r="L2" s="116" t="s">
        <v>101</v>
      </c>
      <c r="M2" s="116"/>
      <c r="N2" s="116"/>
      <c r="O2" s="116" t="s">
        <v>102</v>
      </c>
      <c r="P2" s="116"/>
      <c r="Q2" s="116"/>
      <c r="R2" s="116" t="s">
        <v>103</v>
      </c>
      <c r="S2" s="116"/>
      <c r="T2" s="116"/>
      <c r="U2" s="116" t="s">
        <v>104</v>
      </c>
      <c r="V2" s="116"/>
      <c r="W2" s="116"/>
      <c r="X2" s="116" t="s">
        <v>105</v>
      </c>
      <c r="Y2" s="116"/>
      <c r="Z2" s="116"/>
      <c r="AA2" s="116" t="s">
        <v>106</v>
      </c>
      <c r="AB2" s="116"/>
      <c r="AC2" s="116"/>
      <c r="AD2" s="116" t="s">
        <v>107</v>
      </c>
      <c r="AE2" s="116"/>
      <c r="AF2" s="116"/>
      <c r="AG2" s="116" t="s">
        <v>108</v>
      </c>
      <c r="AH2" s="116"/>
      <c r="AI2" s="116"/>
      <c r="AJ2" s="15" t="s">
        <v>109</v>
      </c>
      <c r="AK2" s="15"/>
      <c r="AL2" s="15"/>
      <c r="AM2" s="115" t="s">
        <v>98</v>
      </c>
      <c r="AN2" s="115"/>
      <c r="AO2" s="115"/>
      <c r="AP2" s="115" t="s">
        <v>99</v>
      </c>
      <c r="AQ2" s="115"/>
      <c r="AR2" s="115"/>
      <c r="AS2" s="116" t="s">
        <v>100</v>
      </c>
      <c r="AT2" s="116"/>
      <c r="AU2" s="116"/>
      <c r="AV2" s="116" t="s">
        <v>101</v>
      </c>
      <c r="AW2" s="116"/>
      <c r="AX2" s="116"/>
      <c r="AY2" s="116" t="s">
        <v>102</v>
      </c>
      <c r="AZ2" s="116"/>
      <c r="BA2" s="116"/>
      <c r="BB2" s="116" t="s">
        <v>103</v>
      </c>
      <c r="BC2" s="116"/>
      <c r="BD2" s="116"/>
      <c r="BE2" s="116" t="s">
        <v>104</v>
      </c>
      <c r="BF2" s="116"/>
      <c r="BG2" s="116"/>
      <c r="BH2" s="116" t="s">
        <v>105</v>
      </c>
      <c r="BI2" s="116"/>
      <c r="BJ2" s="116"/>
      <c r="BK2" s="116" t="s">
        <v>106</v>
      </c>
      <c r="BL2" s="116"/>
      <c r="BM2" s="116"/>
      <c r="BN2" s="116" t="s">
        <v>107</v>
      </c>
      <c r="BO2" s="116"/>
      <c r="BP2" s="116"/>
      <c r="BQ2" s="116" t="s">
        <v>108</v>
      </c>
      <c r="BR2" s="116"/>
      <c r="BS2" s="116"/>
      <c r="BT2" s="15" t="s">
        <v>109</v>
      </c>
      <c r="BU2" s="15"/>
      <c r="BV2" s="15"/>
    </row>
    <row r="3" customFormat="false" ht="15" hidden="false" customHeight="false" outlineLevel="0" collapsed="false">
      <c r="A3" s="117" t="s">
        <v>178</v>
      </c>
      <c r="C3" s="118"/>
      <c r="D3" s="14"/>
      <c r="E3" s="119"/>
      <c r="F3" s="14"/>
      <c r="G3" s="14"/>
      <c r="H3" s="120"/>
      <c r="I3" s="14"/>
      <c r="J3" s="14"/>
      <c r="K3" s="120"/>
      <c r="L3" s="14"/>
      <c r="M3" s="14"/>
      <c r="N3" s="4"/>
      <c r="O3" s="15"/>
      <c r="P3" s="14"/>
      <c r="Q3" s="120"/>
      <c r="R3" s="14"/>
      <c r="S3" s="14"/>
      <c r="T3" s="121"/>
      <c r="U3" s="14"/>
      <c r="V3" s="14"/>
      <c r="W3" s="120"/>
      <c r="X3" s="14"/>
      <c r="Y3" s="14"/>
      <c r="Z3" s="120"/>
      <c r="AA3" s="14"/>
      <c r="AB3" s="14"/>
      <c r="AC3" s="120"/>
      <c r="AD3" s="14"/>
      <c r="AE3" s="14"/>
      <c r="AF3" s="120"/>
      <c r="AG3" s="14"/>
      <c r="AH3" s="14"/>
      <c r="AI3" s="120"/>
      <c r="AJ3" s="14"/>
      <c r="AK3" s="14"/>
      <c r="AL3" s="120"/>
      <c r="AM3" s="14"/>
      <c r="AN3" s="14"/>
      <c r="AO3" s="120"/>
      <c r="AP3" s="14"/>
      <c r="AQ3" s="14"/>
      <c r="AR3" s="120"/>
      <c r="AS3" s="14"/>
      <c r="AT3" s="14"/>
      <c r="AU3" s="120"/>
      <c r="AV3" s="14"/>
      <c r="AW3" s="14"/>
      <c r="AX3" s="121"/>
      <c r="AY3" s="14"/>
      <c r="AZ3" s="14"/>
      <c r="BA3" s="120"/>
      <c r="BB3" s="14"/>
      <c r="BC3" s="14"/>
      <c r="BD3" s="121"/>
      <c r="BE3" s="14"/>
      <c r="BF3" s="14"/>
      <c r="BG3" s="120"/>
      <c r="BH3" s="14"/>
      <c r="BI3" s="14"/>
      <c r="BJ3" s="120"/>
      <c r="BK3" s="14"/>
      <c r="BL3" s="14"/>
      <c r="BM3" s="120"/>
      <c r="BN3" s="14"/>
      <c r="BO3" s="14"/>
      <c r="BP3" s="120"/>
      <c r="BQ3" s="14"/>
      <c r="BR3" s="14"/>
      <c r="BS3" s="120"/>
      <c r="BT3" s="14"/>
      <c r="BU3" s="14"/>
      <c r="BV3" s="120"/>
    </row>
    <row r="4" customFormat="false" ht="15" hidden="false" customHeight="false" outlineLevel="0" collapsed="false">
      <c r="A4" s="122" t="n">
        <f aca="true">NOW()</f>
        <v>45926.8875171522</v>
      </c>
      <c r="C4" s="123" t="s">
        <v>10</v>
      </c>
      <c r="D4" s="17" t="s">
        <v>11</v>
      </c>
      <c r="E4" s="124" t="s">
        <v>12</v>
      </c>
      <c r="F4" s="17" t="s">
        <v>10</v>
      </c>
      <c r="G4" s="17" t="s">
        <v>11</v>
      </c>
      <c r="H4" s="125" t="s">
        <v>12</v>
      </c>
      <c r="I4" s="17" t="s">
        <v>10</v>
      </c>
      <c r="J4" s="17" t="s">
        <v>11</v>
      </c>
      <c r="K4" s="125" t="s">
        <v>12</v>
      </c>
      <c r="L4" s="17" t="s">
        <v>10</v>
      </c>
      <c r="M4" s="17" t="s">
        <v>11</v>
      </c>
      <c r="N4" s="16" t="s">
        <v>12</v>
      </c>
      <c r="O4" s="18" t="s">
        <v>10</v>
      </c>
      <c r="P4" s="17" t="s">
        <v>11</v>
      </c>
      <c r="Q4" s="125" t="s">
        <v>12</v>
      </c>
      <c r="R4" s="17" t="s">
        <v>10</v>
      </c>
      <c r="S4" s="17" t="s">
        <v>11</v>
      </c>
      <c r="T4" s="125" t="s">
        <v>12</v>
      </c>
      <c r="U4" s="17" t="s">
        <v>10</v>
      </c>
      <c r="V4" s="17" t="s">
        <v>11</v>
      </c>
      <c r="W4" s="125" t="s">
        <v>12</v>
      </c>
      <c r="X4" s="17" t="s">
        <v>10</v>
      </c>
      <c r="Y4" s="17" t="s">
        <v>11</v>
      </c>
      <c r="Z4" s="125" t="s">
        <v>12</v>
      </c>
      <c r="AA4" s="17" t="s">
        <v>10</v>
      </c>
      <c r="AB4" s="17" t="s">
        <v>11</v>
      </c>
      <c r="AC4" s="125" t="s">
        <v>12</v>
      </c>
      <c r="AD4" s="17" t="s">
        <v>10</v>
      </c>
      <c r="AE4" s="17" t="s">
        <v>11</v>
      </c>
      <c r="AF4" s="125" t="s">
        <v>12</v>
      </c>
      <c r="AG4" s="17" t="s">
        <v>10</v>
      </c>
      <c r="AH4" s="17" t="s">
        <v>11</v>
      </c>
      <c r="AI4" s="125" t="s">
        <v>12</v>
      </c>
      <c r="AJ4" s="17" t="s">
        <v>10</v>
      </c>
      <c r="AK4" s="17" t="s">
        <v>11</v>
      </c>
      <c r="AL4" s="125" t="s">
        <v>12</v>
      </c>
      <c r="AM4" s="17" t="s">
        <v>10</v>
      </c>
      <c r="AN4" s="17" t="s">
        <v>11</v>
      </c>
      <c r="AO4" s="125" t="s">
        <v>12</v>
      </c>
      <c r="AP4" s="17" t="s">
        <v>10</v>
      </c>
      <c r="AQ4" s="17" t="s">
        <v>11</v>
      </c>
      <c r="AR4" s="125" t="s">
        <v>12</v>
      </c>
      <c r="AS4" s="17" t="s">
        <v>10</v>
      </c>
      <c r="AT4" s="17" t="s">
        <v>11</v>
      </c>
      <c r="AU4" s="125" t="s">
        <v>12</v>
      </c>
      <c r="AV4" s="17" t="s">
        <v>10</v>
      </c>
      <c r="AW4" s="17" t="s">
        <v>11</v>
      </c>
      <c r="AX4" s="125" t="s">
        <v>12</v>
      </c>
      <c r="AY4" s="17" t="s">
        <v>10</v>
      </c>
      <c r="AZ4" s="17" t="s">
        <v>11</v>
      </c>
      <c r="BA4" s="125" t="s">
        <v>12</v>
      </c>
      <c r="BB4" s="17" t="s">
        <v>10</v>
      </c>
      <c r="BC4" s="17" t="s">
        <v>11</v>
      </c>
      <c r="BD4" s="125" t="s">
        <v>12</v>
      </c>
      <c r="BE4" s="17" t="s">
        <v>10</v>
      </c>
      <c r="BF4" s="17" t="s">
        <v>11</v>
      </c>
      <c r="BG4" s="125" t="s">
        <v>12</v>
      </c>
      <c r="BH4" s="17" t="s">
        <v>10</v>
      </c>
      <c r="BI4" s="17" t="s">
        <v>11</v>
      </c>
      <c r="BJ4" s="125" t="s">
        <v>12</v>
      </c>
      <c r="BK4" s="17" t="s">
        <v>10</v>
      </c>
      <c r="BL4" s="17" t="s">
        <v>11</v>
      </c>
      <c r="BM4" s="125" t="s">
        <v>12</v>
      </c>
      <c r="BN4" s="17" t="s">
        <v>10</v>
      </c>
      <c r="BO4" s="17" t="s">
        <v>11</v>
      </c>
      <c r="BP4" s="125" t="s">
        <v>12</v>
      </c>
      <c r="BQ4" s="17" t="s">
        <v>10</v>
      </c>
      <c r="BR4" s="17" t="s">
        <v>11</v>
      </c>
      <c r="BS4" s="125" t="s">
        <v>12</v>
      </c>
      <c r="BT4" s="17" t="s">
        <v>10</v>
      </c>
      <c r="BU4" s="17" t="s">
        <v>11</v>
      </c>
      <c r="BV4" s="125" t="s">
        <v>12</v>
      </c>
    </row>
    <row r="5" customFormat="false" ht="13.5" hidden="false" customHeight="false" outlineLevel="0" collapsed="false"/>
    <row r="6" customFormat="false" ht="21" hidden="false" customHeight="true" outlineLevel="0" collapsed="false">
      <c r="A6" s="126"/>
      <c r="B6" s="127"/>
    </row>
    <row r="7" customFormat="false" ht="12.75" hidden="false" customHeight="false" outlineLevel="0" collapsed="false">
      <c r="A7" s="19"/>
      <c r="B7" s="19"/>
      <c r="C7" s="128"/>
      <c r="D7" s="19"/>
      <c r="E7" s="129"/>
      <c r="F7" s="19"/>
      <c r="G7" s="19"/>
      <c r="H7" s="130"/>
      <c r="I7" s="19"/>
      <c r="J7" s="19"/>
      <c r="K7" s="130"/>
      <c r="L7" s="19"/>
      <c r="M7" s="19"/>
      <c r="N7" s="19"/>
      <c r="O7" s="22"/>
      <c r="P7" s="19"/>
      <c r="Q7" s="130"/>
      <c r="R7" s="19"/>
      <c r="S7" s="19"/>
      <c r="T7" s="130"/>
      <c r="U7" s="19"/>
      <c r="V7" s="19"/>
      <c r="W7" s="130"/>
      <c r="X7" s="19"/>
      <c r="Y7" s="19"/>
      <c r="Z7" s="130"/>
      <c r="AA7" s="19"/>
      <c r="AB7" s="19"/>
      <c r="AC7" s="130"/>
      <c r="AD7" s="19"/>
      <c r="AE7" s="19"/>
      <c r="AF7" s="130"/>
      <c r="AG7" s="19"/>
      <c r="AH7" s="19"/>
      <c r="AI7" s="130"/>
      <c r="AJ7" s="19"/>
      <c r="AK7" s="19"/>
      <c r="AL7" s="130"/>
      <c r="AM7" s="19"/>
      <c r="AN7" s="19"/>
      <c r="AO7" s="130"/>
      <c r="AP7" s="19"/>
      <c r="AQ7" s="19"/>
      <c r="AR7" s="130"/>
      <c r="AS7" s="19"/>
      <c r="AT7" s="19"/>
      <c r="AU7" s="130"/>
      <c r="AV7" s="19"/>
      <c r="AW7" s="19"/>
      <c r="AX7" s="130"/>
      <c r="AY7" s="19"/>
      <c r="AZ7" s="19"/>
      <c r="BA7" s="130"/>
      <c r="BB7" s="19"/>
      <c r="BC7" s="19"/>
      <c r="BD7" s="130"/>
      <c r="BE7" s="19"/>
      <c r="BF7" s="19"/>
      <c r="BG7" s="130"/>
      <c r="BH7" s="19"/>
      <c r="BI7" s="19"/>
      <c r="BJ7" s="130"/>
      <c r="BK7" s="19"/>
      <c r="BL7" s="19"/>
      <c r="BM7" s="130"/>
      <c r="BN7" s="19"/>
      <c r="BO7" s="19"/>
      <c r="BP7" s="130"/>
      <c r="BQ7" s="19"/>
      <c r="BR7" s="19"/>
      <c r="BS7" s="130"/>
      <c r="BT7" s="19"/>
      <c r="BU7" s="19"/>
      <c r="BV7" s="130"/>
    </row>
    <row r="8" customFormat="false" ht="12.75" hidden="false" customHeight="false" outlineLevel="0" collapsed="false">
      <c r="A8" s="0" t="s">
        <v>179</v>
      </c>
      <c r="E8" s="113" t="n">
        <v>31</v>
      </c>
      <c r="H8" s="113" t="n">
        <v>28</v>
      </c>
      <c r="K8" s="113" t="n">
        <v>31</v>
      </c>
      <c r="N8" s="0" t="n">
        <v>30</v>
      </c>
      <c r="Q8" s="113" t="n">
        <v>31</v>
      </c>
      <c r="T8" s="113" t="n">
        <v>30</v>
      </c>
      <c r="W8" s="113" t="n">
        <v>31</v>
      </c>
      <c r="Z8" s="113" t="n">
        <v>31</v>
      </c>
      <c r="AC8" s="113" t="n">
        <v>30</v>
      </c>
      <c r="AF8" s="113" t="n">
        <v>31</v>
      </c>
      <c r="AI8" s="113" t="n">
        <v>30</v>
      </c>
      <c r="AL8" s="113" t="n">
        <v>31</v>
      </c>
      <c r="AO8" s="113" t="n">
        <v>31</v>
      </c>
      <c r="AR8" s="113" t="n">
        <v>28</v>
      </c>
      <c r="AU8" s="113" t="n">
        <v>31</v>
      </c>
      <c r="AX8" s="113" t="n">
        <v>30</v>
      </c>
      <c r="BA8" s="113" t="n">
        <v>31</v>
      </c>
      <c r="BD8" s="113" t="n">
        <v>30</v>
      </c>
      <c r="BG8" s="113" t="n">
        <v>31</v>
      </c>
      <c r="BJ8" s="113" t="n">
        <v>31</v>
      </c>
      <c r="BM8" s="113" t="n">
        <v>30</v>
      </c>
      <c r="BP8" s="113" t="n">
        <v>31</v>
      </c>
      <c r="BS8" s="113" t="n">
        <v>30</v>
      </c>
      <c r="BV8" s="113" t="n">
        <v>31</v>
      </c>
    </row>
    <row r="9" customFormat="false" ht="12.75" hidden="false" customHeight="false" outlineLevel="0" collapsed="false">
      <c r="C9" s="131"/>
      <c r="D9" s="41"/>
      <c r="E9" s="132"/>
      <c r="F9" s="41"/>
      <c r="G9" s="41"/>
      <c r="H9" s="108"/>
      <c r="I9" s="41"/>
      <c r="J9" s="41"/>
      <c r="K9" s="108"/>
      <c r="L9" s="41"/>
      <c r="M9" s="41"/>
      <c r="N9" s="41"/>
      <c r="O9" s="133"/>
      <c r="P9" s="41"/>
    </row>
    <row r="10" customFormat="false" ht="12.75" hidden="false" customHeight="false" outlineLevel="0" collapsed="false">
      <c r="A10" s="0" t="s">
        <v>180</v>
      </c>
      <c r="C10" s="134"/>
      <c r="D10" s="135"/>
      <c r="E10" s="132"/>
      <c r="F10" s="135"/>
      <c r="G10" s="135"/>
      <c r="H10" s="136"/>
      <c r="I10" s="135"/>
      <c r="J10" s="135"/>
      <c r="K10" s="136"/>
      <c r="L10" s="135"/>
      <c r="M10" s="135"/>
      <c r="N10" s="135"/>
      <c r="O10" s="133"/>
      <c r="P10" s="41"/>
    </row>
    <row r="11" customFormat="false" ht="12.75" hidden="false" customHeight="false" outlineLevel="0" collapsed="false">
      <c r="A11" s="0" t="s">
        <v>181</v>
      </c>
      <c r="C11" s="134"/>
      <c r="D11" s="135"/>
      <c r="E11" s="132"/>
      <c r="F11" s="135"/>
      <c r="G11" s="135"/>
      <c r="H11" s="136"/>
      <c r="I11" s="135"/>
      <c r="J11" s="135"/>
      <c r="K11" s="136"/>
      <c r="L11" s="135"/>
      <c r="M11" s="135"/>
      <c r="N11" s="135"/>
      <c r="O11" s="133"/>
      <c r="P11" s="41"/>
    </row>
    <row r="12" customFormat="false" ht="12.75" hidden="false" customHeight="false" outlineLevel="0" collapsed="false">
      <c r="A12" s="0" t="s">
        <v>182</v>
      </c>
      <c r="C12" s="134"/>
      <c r="D12" s="135"/>
      <c r="E12" s="132"/>
      <c r="F12" s="135"/>
      <c r="G12" s="135"/>
      <c r="H12" s="136"/>
      <c r="I12" s="135"/>
      <c r="J12" s="135"/>
      <c r="K12" s="136"/>
      <c r="L12" s="135"/>
      <c r="M12" s="135"/>
      <c r="N12" s="135"/>
      <c r="O12" s="133"/>
      <c r="P12" s="41"/>
    </row>
    <row r="13" customFormat="false" ht="12.75" hidden="false" customHeight="false" outlineLevel="0" collapsed="false">
      <c r="A13" s="0" t="s">
        <v>183</v>
      </c>
      <c r="C13" s="134"/>
      <c r="D13" s="135"/>
      <c r="E13" s="132"/>
      <c r="I13" s="135"/>
      <c r="J13" s="135"/>
      <c r="K13" s="137"/>
      <c r="L13" s="135"/>
      <c r="M13" s="135"/>
      <c r="N13" s="135"/>
      <c r="O13" s="133"/>
      <c r="P13" s="41"/>
      <c r="Q13" s="136"/>
    </row>
    <row r="14" customFormat="false" ht="12.75" hidden="false" customHeight="false" outlineLevel="0" collapsed="false">
      <c r="A14" s="0" t="s">
        <v>184</v>
      </c>
      <c r="C14" s="134"/>
      <c r="D14" s="135"/>
      <c r="E14" s="132"/>
      <c r="I14" s="135"/>
      <c r="J14" s="135"/>
      <c r="K14" s="137"/>
      <c r="L14" s="135"/>
      <c r="M14" s="135"/>
      <c r="N14" s="135"/>
      <c r="O14" s="133"/>
      <c r="P14" s="41"/>
      <c r="Q14" s="136"/>
    </row>
    <row r="15" customFormat="false" ht="12.75" hidden="false" customHeight="false" outlineLevel="0" collapsed="false">
      <c r="C15" s="134"/>
      <c r="D15" s="135"/>
      <c r="E15" s="132"/>
      <c r="I15" s="135"/>
      <c r="J15" s="135"/>
      <c r="K15" s="137"/>
      <c r="L15" s="135"/>
      <c r="M15" s="135"/>
      <c r="N15" s="135"/>
      <c r="O15" s="133"/>
      <c r="P15" s="41"/>
      <c r="Q15" s="136"/>
    </row>
    <row r="16" customFormat="false" ht="12.75" hidden="false" customHeight="false" outlineLevel="0" collapsed="false">
      <c r="A16" s="138"/>
      <c r="B16" s="138"/>
      <c r="C16" s="139"/>
      <c r="D16" s="140"/>
      <c r="E16" s="141"/>
      <c r="F16" s="138"/>
      <c r="G16" s="138"/>
      <c r="H16" s="142"/>
      <c r="I16" s="140"/>
      <c r="J16" s="140"/>
      <c r="K16" s="143"/>
      <c r="L16" s="140"/>
      <c r="M16" s="140"/>
      <c r="N16" s="140"/>
      <c r="O16" s="144"/>
      <c r="P16" s="145"/>
      <c r="Q16" s="143"/>
      <c r="R16" s="138"/>
      <c r="S16" s="138"/>
      <c r="T16" s="142"/>
      <c r="U16" s="138"/>
      <c r="V16" s="138"/>
      <c r="W16" s="142"/>
      <c r="X16" s="138"/>
      <c r="Y16" s="138"/>
      <c r="Z16" s="142"/>
      <c r="AA16" s="138"/>
      <c r="AB16" s="138"/>
      <c r="AC16" s="142"/>
      <c r="AD16" s="138"/>
      <c r="AE16" s="138"/>
      <c r="AF16" s="142"/>
      <c r="AG16" s="138"/>
      <c r="AH16" s="138"/>
      <c r="AI16" s="142"/>
      <c r="AJ16" s="138"/>
      <c r="AK16" s="138"/>
      <c r="AL16" s="142"/>
      <c r="AM16" s="138"/>
      <c r="AN16" s="138"/>
      <c r="AO16" s="142"/>
      <c r="AP16" s="138"/>
      <c r="AQ16" s="138"/>
      <c r="AR16" s="142"/>
      <c r="AS16" s="138"/>
      <c r="AT16" s="138"/>
      <c r="AU16" s="142"/>
      <c r="AV16" s="138"/>
      <c r="AW16" s="138"/>
      <c r="AX16" s="142"/>
      <c r="AY16" s="138"/>
      <c r="AZ16" s="138"/>
      <c r="BA16" s="142"/>
      <c r="BB16" s="138"/>
      <c r="BC16" s="138"/>
      <c r="BD16" s="142"/>
      <c r="BE16" s="138"/>
      <c r="BF16" s="138"/>
      <c r="BG16" s="142"/>
      <c r="BH16" s="138"/>
      <c r="BI16" s="138"/>
      <c r="BJ16" s="142"/>
      <c r="BK16" s="138"/>
      <c r="BL16" s="138"/>
      <c r="BM16" s="142"/>
      <c r="BN16" s="138"/>
      <c r="BO16" s="138"/>
      <c r="BP16" s="142"/>
      <c r="BQ16" s="138"/>
      <c r="BR16" s="138"/>
      <c r="BS16" s="142"/>
      <c r="BT16" s="138"/>
      <c r="BU16" s="138"/>
      <c r="BV16" s="142"/>
    </row>
    <row r="17" customFormat="false" ht="12.75" hidden="false" customHeight="false" outlineLevel="0" collapsed="false">
      <c r="A17" s="146" t="s">
        <v>185</v>
      </c>
      <c r="B17" s="147"/>
      <c r="C17" s="148"/>
      <c r="D17" s="149"/>
      <c r="E17" s="150"/>
      <c r="F17" s="147"/>
      <c r="G17" s="147"/>
      <c r="H17" s="151"/>
      <c r="I17" s="149"/>
      <c r="J17" s="149"/>
      <c r="K17" s="152"/>
      <c r="L17" s="149"/>
      <c r="M17" s="149"/>
      <c r="N17" s="149"/>
      <c r="O17" s="153"/>
      <c r="P17" s="147"/>
      <c r="Q17" s="152"/>
      <c r="R17" s="147"/>
      <c r="S17" s="147"/>
      <c r="T17" s="151"/>
      <c r="U17" s="147"/>
      <c r="V17" s="147"/>
      <c r="W17" s="151"/>
      <c r="X17" s="147"/>
      <c r="Y17" s="147"/>
      <c r="Z17" s="151"/>
      <c r="AA17" s="147"/>
      <c r="AB17" s="147"/>
      <c r="AC17" s="151"/>
      <c r="AD17" s="147"/>
      <c r="AE17" s="147"/>
      <c r="AF17" s="151"/>
      <c r="AG17" s="147"/>
      <c r="AH17" s="147"/>
      <c r="AI17" s="151"/>
      <c r="AJ17" s="147"/>
      <c r="AK17" s="147"/>
      <c r="AL17" s="151"/>
      <c r="AM17" s="147"/>
      <c r="AN17" s="147"/>
      <c r="AO17" s="151"/>
      <c r="AP17" s="147"/>
      <c r="AQ17" s="147"/>
      <c r="AR17" s="151"/>
      <c r="AS17" s="147"/>
      <c r="AT17" s="147"/>
      <c r="AU17" s="151"/>
      <c r="AV17" s="147"/>
      <c r="AW17" s="147"/>
      <c r="AX17" s="151"/>
      <c r="AY17" s="147"/>
      <c r="AZ17" s="147"/>
      <c r="BA17" s="151"/>
      <c r="BB17" s="147"/>
      <c r="BC17" s="147"/>
      <c r="BD17" s="151"/>
      <c r="BE17" s="147"/>
      <c r="BF17" s="147"/>
      <c r="BG17" s="151"/>
      <c r="BH17" s="147"/>
      <c r="BI17" s="147"/>
      <c r="BJ17" s="151"/>
      <c r="BK17" s="147"/>
      <c r="BL17" s="147"/>
      <c r="BM17" s="151"/>
      <c r="BN17" s="147"/>
      <c r="BO17" s="147"/>
      <c r="BP17" s="151"/>
      <c r="BQ17" s="147"/>
      <c r="BR17" s="147"/>
      <c r="BS17" s="151"/>
      <c r="BT17" s="147"/>
      <c r="BU17" s="147"/>
      <c r="BV17" s="151"/>
    </row>
    <row r="18" customFormat="false" ht="12.75" hidden="false" customHeight="false" outlineLevel="0" collapsed="false">
      <c r="A18" s="0" t="s">
        <v>186</v>
      </c>
      <c r="C18" s="134"/>
      <c r="D18" s="135"/>
      <c r="E18" s="132"/>
      <c r="I18" s="135"/>
      <c r="J18" s="135"/>
      <c r="K18" s="136"/>
      <c r="L18" s="135"/>
      <c r="M18" s="135"/>
      <c r="N18" s="135"/>
      <c r="O18" s="133"/>
      <c r="P18" s="41"/>
      <c r="Q18" s="136"/>
    </row>
    <row r="19" customFormat="false" ht="12.75" hidden="false" customHeight="false" outlineLevel="0" collapsed="false">
      <c r="A19" s="0" t="s">
        <v>187</v>
      </c>
      <c r="C19" s="154" t="n">
        <f aca="false">'Negociate Rate K'!J27</f>
        <v>0</v>
      </c>
      <c r="D19" s="155" t="n">
        <f aca="false">'Negociate Rate K'!K27</f>
        <v>0</v>
      </c>
      <c r="E19" s="156" t="n">
        <f aca="false">'Negociate Rate K'!L27</f>
        <v>751976.61</v>
      </c>
      <c r="F19" s="155" t="n">
        <f aca="false">'Negociate Rate K'!M27</f>
        <v>0</v>
      </c>
      <c r="G19" s="155" t="n">
        <f aca="false">'Negociate Rate K'!N27</f>
        <v>0</v>
      </c>
      <c r="H19" s="156" t="n">
        <f aca="false">'Negociate Rate K'!O27</f>
        <v>679007.56</v>
      </c>
      <c r="I19" s="155" t="n">
        <f aca="false">'Negociate Rate K'!P27</f>
        <v>0</v>
      </c>
      <c r="J19" s="155" t="n">
        <f aca="false">'Negociate Rate K'!Q27</f>
        <v>0</v>
      </c>
      <c r="K19" s="156" t="n">
        <f aca="false">'Negociate Rate K'!R27</f>
        <v>750230.69</v>
      </c>
      <c r="L19" s="155" t="n">
        <f aca="false">'Negociate Rate K'!S27</f>
        <v>0</v>
      </c>
      <c r="M19" s="155" t="n">
        <f aca="false">'Negociate Rate K'!T27</f>
        <v>0</v>
      </c>
      <c r="N19" s="155" t="n">
        <f aca="false">'Negociate Rate K'!U27</f>
        <v>728564.1</v>
      </c>
      <c r="O19" s="157" t="n">
        <f aca="false">'Negociate Rate K'!V27</f>
        <v>0</v>
      </c>
      <c r="P19" s="155" t="n">
        <f aca="false">'Negociate Rate K'!W27</f>
        <v>0</v>
      </c>
      <c r="Q19" s="156" t="n">
        <f aca="false">'Negociate Rate K'!X27</f>
        <v>751758.37</v>
      </c>
      <c r="R19" s="155" t="n">
        <f aca="false">'Negociate Rate K'!Y27</f>
        <v>0</v>
      </c>
      <c r="S19" s="155" t="n">
        <f aca="false">'Negociate Rate K'!Z27</f>
        <v>0</v>
      </c>
      <c r="T19" s="156" t="n">
        <f aca="false">'Negociate Rate K'!AA27</f>
        <v>726452.1</v>
      </c>
      <c r="U19" s="155" t="n">
        <f aca="false">'Negociate Rate K'!AB27</f>
        <v>0</v>
      </c>
      <c r="V19" s="155" t="n">
        <f aca="false">'Negociate Rate K'!AC27</f>
        <v>0</v>
      </c>
      <c r="W19" s="156" t="n">
        <f aca="false">'Negociate Rate K'!AD27</f>
        <v>750885.41</v>
      </c>
      <c r="X19" s="155" t="n">
        <f aca="false">'Negociate Rate K'!AE27</f>
        <v>0</v>
      </c>
      <c r="Y19" s="155" t="n">
        <f aca="false">'Negociate Rate K'!AF27</f>
        <v>0</v>
      </c>
      <c r="Z19" s="156" t="n">
        <f aca="false">'Negociate Rate K'!AG27</f>
        <v>750230.69</v>
      </c>
      <c r="AA19" s="155" t="n">
        <f aca="false">'Negociate Rate K'!AH27</f>
        <v>0</v>
      </c>
      <c r="AB19" s="155" t="n">
        <f aca="false">'Negociate Rate K'!AI27</f>
        <v>0</v>
      </c>
      <c r="AC19" s="156" t="n">
        <f aca="false">'Negociate Rate K'!AJ27</f>
        <v>727508.1</v>
      </c>
      <c r="AD19" s="155" t="n">
        <f aca="false">'Negociate Rate K'!AK27</f>
        <v>0</v>
      </c>
      <c r="AE19" s="155" t="n">
        <f aca="false">'Negociate Rate K'!AL27</f>
        <v>0</v>
      </c>
      <c r="AF19" s="156" t="n">
        <f aca="false">'Negociate Rate K'!AM27</f>
        <v>750230.69</v>
      </c>
      <c r="AG19" s="155" t="n">
        <f aca="false">'Negociate Rate K'!AN27</f>
        <v>0</v>
      </c>
      <c r="AH19" s="155" t="n">
        <f aca="false">'Negociate Rate K'!AO27</f>
        <v>0</v>
      </c>
      <c r="AI19" s="156" t="n">
        <f aca="false">'Negociate Rate K'!AP27</f>
        <v>1137347.64</v>
      </c>
      <c r="AJ19" s="155" t="n">
        <f aca="false">'Negociate Rate K'!AQ27</f>
        <v>0</v>
      </c>
      <c r="AK19" s="155" t="n">
        <f aca="false">'Negociate Rate K'!AR27</f>
        <v>0</v>
      </c>
      <c r="AL19" s="156" t="n">
        <f aca="false">'Negociate Rate K'!AS27</f>
        <v>1174870.364</v>
      </c>
    </row>
    <row r="20" customFormat="false" ht="12.75" hidden="false" customHeight="false" outlineLevel="0" collapsed="false">
      <c r="A20" s="0" t="s">
        <v>188</v>
      </c>
      <c r="C20" s="134"/>
      <c r="D20" s="135"/>
      <c r="E20" s="132"/>
      <c r="I20" s="135"/>
      <c r="J20" s="135"/>
      <c r="K20" s="136"/>
      <c r="L20" s="135"/>
      <c r="M20" s="135"/>
      <c r="N20" s="135"/>
      <c r="O20" s="133"/>
      <c r="P20" s="41"/>
      <c r="Q20" s="136"/>
    </row>
    <row r="21" customFormat="false" ht="12.75" hidden="false" customHeight="false" outlineLevel="0" collapsed="false">
      <c r="A21" s="0" t="s">
        <v>189</v>
      </c>
      <c r="C21" s="134"/>
      <c r="D21" s="135"/>
      <c r="E21" s="132"/>
      <c r="I21" s="135"/>
      <c r="J21" s="135"/>
      <c r="K21" s="136"/>
      <c r="L21" s="135"/>
      <c r="M21" s="135"/>
      <c r="N21" s="135"/>
      <c r="O21" s="133"/>
      <c r="P21" s="41"/>
      <c r="Q21" s="136"/>
    </row>
    <row r="22" customFormat="false" ht="12.75" hidden="false" customHeight="false" outlineLevel="0" collapsed="false">
      <c r="A22" s="0" t="s">
        <v>190</v>
      </c>
      <c r="C22" s="134"/>
      <c r="D22" s="135"/>
      <c r="E22" s="132"/>
      <c r="H22" s="136"/>
      <c r="I22" s="135"/>
      <c r="J22" s="135"/>
      <c r="K22" s="136"/>
      <c r="L22" s="135"/>
      <c r="M22" s="135"/>
      <c r="N22" s="135"/>
      <c r="O22" s="133"/>
      <c r="P22" s="41"/>
    </row>
    <row r="23" customFormat="false" ht="12.75" hidden="false" customHeight="false" outlineLevel="0" collapsed="false">
      <c r="A23" s="0" t="s">
        <v>191</v>
      </c>
      <c r="C23" s="134"/>
      <c r="D23" s="135"/>
      <c r="E23" s="132"/>
      <c r="F23" s="135"/>
      <c r="H23" s="136"/>
      <c r="I23" s="135"/>
      <c r="J23" s="135"/>
      <c r="K23" s="136"/>
      <c r="L23" s="135"/>
      <c r="M23" s="135"/>
      <c r="N23" s="135"/>
      <c r="O23" s="133"/>
      <c r="P23" s="41"/>
    </row>
    <row r="24" customFormat="false" ht="12.75" hidden="false" customHeight="false" outlineLevel="0" collapsed="false">
      <c r="A24" s="138"/>
      <c r="B24" s="138"/>
      <c r="C24" s="139"/>
      <c r="D24" s="140"/>
      <c r="E24" s="141"/>
      <c r="F24" s="140"/>
      <c r="G24" s="140"/>
      <c r="H24" s="143"/>
      <c r="I24" s="140"/>
      <c r="J24" s="140"/>
      <c r="K24" s="143"/>
      <c r="L24" s="140"/>
      <c r="M24" s="140"/>
      <c r="N24" s="140"/>
      <c r="O24" s="144"/>
      <c r="P24" s="158"/>
      <c r="Q24" s="142"/>
      <c r="R24" s="138"/>
      <c r="S24" s="138"/>
      <c r="T24" s="142"/>
      <c r="U24" s="138"/>
      <c r="V24" s="138"/>
      <c r="W24" s="142"/>
      <c r="X24" s="138"/>
      <c r="Y24" s="138"/>
      <c r="Z24" s="142"/>
      <c r="AA24" s="138"/>
      <c r="AB24" s="138"/>
      <c r="AC24" s="142"/>
      <c r="AD24" s="138"/>
      <c r="AE24" s="138"/>
      <c r="AF24" s="142"/>
      <c r="AG24" s="138"/>
      <c r="AH24" s="138"/>
      <c r="AI24" s="142"/>
      <c r="AJ24" s="138"/>
      <c r="AK24" s="138"/>
      <c r="AL24" s="142"/>
      <c r="AM24" s="138"/>
      <c r="AN24" s="138"/>
      <c r="AO24" s="142"/>
      <c r="AP24" s="138"/>
      <c r="AQ24" s="138"/>
      <c r="AR24" s="142"/>
      <c r="AS24" s="138"/>
      <c r="AT24" s="138"/>
      <c r="AU24" s="142"/>
      <c r="AV24" s="138"/>
      <c r="AW24" s="138"/>
      <c r="AX24" s="142"/>
      <c r="AY24" s="138"/>
      <c r="AZ24" s="138"/>
      <c r="BA24" s="142"/>
      <c r="BB24" s="138"/>
      <c r="BC24" s="138"/>
      <c r="BD24" s="142"/>
      <c r="BE24" s="138"/>
      <c r="BF24" s="138"/>
      <c r="BG24" s="142"/>
      <c r="BH24" s="138"/>
      <c r="BI24" s="138"/>
      <c r="BJ24" s="142"/>
      <c r="BK24" s="138"/>
      <c r="BL24" s="138"/>
      <c r="BM24" s="142"/>
      <c r="BN24" s="138"/>
      <c r="BO24" s="138"/>
      <c r="BP24" s="142"/>
      <c r="BQ24" s="138"/>
      <c r="BR24" s="138"/>
      <c r="BS24" s="142"/>
      <c r="BT24" s="138"/>
      <c r="BU24" s="138"/>
      <c r="BV24" s="142"/>
    </row>
    <row r="25" customFormat="false" ht="12.75" hidden="false" customHeight="false" outlineLevel="0" collapsed="false">
      <c r="A25" s="159" t="s">
        <v>192</v>
      </c>
      <c r="B25" s="160"/>
      <c r="C25" s="161"/>
      <c r="D25" s="162"/>
      <c r="E25" s="163"/>
      <c r="F25" s="162"/>
      <c r="G25" s="162"/>
      <c r="H25" s="164"/>
      <c r="I25" s="162"/>
      <c r="J25" s="162"/>
      <c r="K25" s="164"/>
      <c r="L25" s="162"/>
      <c r="M25" s="162"/>
      <c r="N25" s="162"/>
      <c r="O25" s="165"/>
      <c r="P25" s="166"/>
      <c r="Q25" s="167"/>
      <c r="R25" s="160"/>
      <c r="S25" s="160"/>
      <c r="T25" s="167"/>
      <c r="U25" s="160"/>
      <c r="V25" s="160"/>
      <c r="W25" s="167"/>
      <c r="X25" s="160"/>
      <c r="Y25" s="160"/>
      <c r="Z25" s="167"/>
      <c r="AA25" s="160"/>
      <c r="AB25" s="160"/>
      <c r="AC25" s="167"/>
      <c r="AD25" s="160"/>
      <c r="AE25" s="160"/>
      <c r="AF25" s="167"/>
      <c r="AG25" s="160"/>
      <c r="AH25" s="160"/>
      <c r="AI25" s="167"/>
      <c r="AJ25" s="160"/>
      <c r="AK25" s="160"/>
      <c r="AL25" s="167"/>
      <c r="AM25" s="160"/>
      <c r="AN25" s="160"/>
      <c r="AO25" s="167"/>
      <c r="AP25" s="160"/>
      <c r="AQ25" s="160"/>
      <c r="AR25" s="167"/>
      <c r="AS25" s="160"/>
      <c r="AT25" s="160"/>
      <c r="AU25" s="167"/>
      <c r="AV25" s="160"/>
      <c r="AW25" s="160"/>
      <c r="AX25" s="167"/>
      <c r="AY25" s="160"/>
      <c r="AZ25" s="160"/>
      <c r="BA25" s="167"/>
      <c r="BB25" s="160"/>
      <c r="BC25" s="160"/>
      <c r="BD25" s="167"/>
      <c r="BE25" s="160"/>
      <c r="BF25" s="160"/>
      <c r="BG25" s="167"/>
      <c r="BH25" s="160"/>
      <c r="BI25" s="160"/>
      <c r="BJ25" s="167"/>
      <c r="BK25" s="160"/>
      <c r="BL25" s="160"/>
      <c r="BM25" s="167"/>
      <c r="BN25" s="160"/>
      <c r="BO25" s="160"/>
      <c r="BP25" s="167"/>
      <c r="BQ25" s="160"/>
      <c r="BR25" s="160"/>
      <c r="BS25" s="167"/>
      <c r="BT25" s="160"/>
      <c r="BU25" s="160"/>
      <c r="BV25" s="167"/>
    </row>
    <row r="26" customFormat="false" ht="12.75" hidden="false" customHeight="false" outlineLevel="0" collapsed="false">
      <c r="A26" s="168" t="s">
        <v>193</v>
      </c>
      <c r="B26" s="169"/>
      <c r="C26" s="170" t="s">
        <v>36</v>
      </c>
      <c r="D26" s="171" t="s">
        <v>36</v>
      </c>
      <c r="E26" s="172" t="s">
        <v>36</v>
      </c>
      <c r="F26" s="171" t="s">
        <v>36</v>
      </c>
      <c r="G26" s="171" t="s">
        <v>36</v>
      </c>
      <c r="H26" s="173" t="s">
        <v>36</v>
      </c>
      <c r="I26" s="171" t="s">
        <v>36</v>
      </c>
      <c r="J26" s="171" t="s">
        <v>36</v>
      </c>
      <c r="K26" s="173" t="s">
        <v>36</v>
      </c>
      <c r="L26" s="171" t="s">
        <v>36</v>
      </c>
      <c r="M26" s="171" t="s">
        <v>36</v>
      </c>
      <c r="N26" s="171" t="s">
        <v>36</v>
      </c>
      <c r="O26" s="174" t="s">
        <v>36</v>
      </c>
      <c r="P26" s="171" t="s">
        <v>36</v>
      </c>
      <c r="Q26" s="173" t="s">
        <v>36</v>
      </c>
      <c r="R26" s="171" t="s">
        <v>36</v>
      </c>
      <c r="S26" s="171" t="s">
        <v>36</v>
      </c>
      <c r="T26" s="173" t="s">
        <v>36</v>
      </c>
      <c r="U26" s="171" t="s">
        <v>36</v>
      </c>
      <c r="V26" s="171" t="s">
        <v>36</v>
      </c>
      <c r="W26" s="173" t="s">
        <v>36</v>
      </c>
      <c r="X26" s="171" t="s">
        <v>36</v>
      </c>
      <c r="Y26" s="171" t="s">
        <v>36</v>
      </c>
      <c r="Z26" s="173" t="s">
        <v>36</v>
      </c>
      <c r="AA26" s="171" t="s">
        <v>36</v>
      </c>
      <c r="AB26" s="171" t="s">
        <v>36</v>
      </c>
      <c r="AC26" s="175"/>
      <c r="AD26" s="169"/>
      <c r="AE26" s="169"/>
      <c r="AF26" s="175"/>
      <c r="AG26" s="169"/>
      <c r="AH26" s="169"/>
      <c r="AI26" s="175"/>
      <c r="AJ26" s="169"/>
      <c r="AK26" s="169"/>
      <c r="AL26" s="175"/>
      <c r="AM26" s="169"/>
      <c r="AN26" s="169"/>
      <c r="AO26" s="175"/>
      <c r="AP26" s="169"/>
      <c r="AQ26" s="169"/>
      <c r="AR26" s="175"/>
      <c r="AS26" s="169"/>
      <c r="AT26" s="169"/>
      <c r="AU26" s="175"/>
      <c r="AV26" s="169"/>
      <c r="AW26" s="169"/>
      <c r="AX26" s="175"/>
      <c r="AY26" s="169"/>
      <c r="AZ26" s="169"/>
      <c r="BA26" s="175"/>
      <c r="BB26" s="169"/>
      <c r="BC26" s="169"/>
      <c r="BD26" s="175"/>
      <c r="BE26" s="169"/>
      <c r="BF26" s="169"/>
      <c r="BG26" s="175"/>
      <c r="BH26" s="169"/>
      <c r="BI26" s="169"/>
      <c r="BJ26" s="175"/>
      <c r="BK26" s="169"/>
      <c r="BL26" s="169"/>
      <c r="BM26" s="175"/>
      <c r="BN26" s="169"/>
      <c r="BO26" s="169"/>
      <c r="BP26" s="175"/>
      <c r="BQ26" s="169"/>
      <c r="BR26" s="169"/>
      <c r="BS26" s="175"/>
      <c r="BT26" s="169"/>
      <c r="BU26" s="169"/>
      <c r="BV26" s="175"/>
    </row>
    <row r="27" customFormat="false" ht="12.75" hidden="false" customHeight="false" outlineLevel="0" collapsed="false">
      <c r="A27" s="4" t="s">
        <v>194</v>
      </c>
      <c r="B27" s="25"/>
      <c r="C27" s="134"/>
      <c r="D27" s="135"/>
      <c r="E27" s="132"/>
      <c r="F27" s="135"/>
      <c r="G27" s="135"/>
      <c r="H27" s="136"/>
      <c r="I27" s="135"/>
      <c r="J27" s="135"/>
      <c r="K27" s="136"/>
      <c r="L27" s="135"/>
      <c r="M27" s="135"/>
      <c r="N27" s="135"/>
      <c r="O27" s="133"/>
      <c r="P27" s="4"/>
      <c r="Q27" s="176"/>
      <c r="R27" s="177"/>
      <c r="S27" s="133"/>
      <c r="T27" s="176"/>
      <c r="U27" s="177"/>
      <c r="V27" s="133"/>
      <c r="W27" s="108"/>
      <c r="X27" s="177"/>
      <c r="Y27" s="177"/>
      <c r="Z27" s="108"/>
      <c r="AA27" s="177"/>
      <c r="AB27" s="177"/>
    </row>
    <row r="28" customFormat="false" ht="12.75" hidden="false" customHeight="false" outlineLevel="0" collapsed="false">
      <c r="A28" s="0" t="s">
        <v>195</v>
      </c>
      <c r="B28" s="0" t="s">
        <v>196</v>
      </c>
      <c r="C28" s="26" t="n">
        <v>532214</v>
      </c>
      <c r="D28" s="0" t="n">
        <v>0.0377</v>
      </c>
      <c r="E28" s="112" t="n">
        <v>621991.936</v>
      </c>
      <c r="F28" s="0" t="n">
        <v>532214</v>
      </c>
      <c r="G28" s="0" t="n">
        <v>0.0377</v>
      </c>
      <c r="H28" s="113" t="n">
        <v>561799.168</v>
      </c>
      <c r="I28" s="0" t="n">
        <v>522214</v>
      </c>
      <c r="J28" s="0" t="n">
        <v>0.0375</v>
      </c>
      <c r="K28" s="113" t="n">
        <v>606491.936</v>
      </c>
      <c r="L28" s="0" t="n">
        <v>522214</v>
      </c>
      <c r="M28" s="0" t="n">
        <v>0.0375</v>
      </c>
      <c r="N28" s="0" t="n">
        <v>586927.68</v>
      </c>
      <c r="O28" s="114" t="n">
        <v>523827</v>
      </c>
      <c r="P28" s="0" t="n">
        <v>0.0375</v>
      </c>
      <c r="Q28" s="113" t="n">
        <v>608992.086</v>
      </c>
      <c r="R28" s="0" t="n">
        <v>508047</v>
      </c>
      <c r="S28" s="0" t="n">
        <v>0.0365</v>
      </c>
      <c r="T28" s="113" t="n">
        <v>556677.18</v>
      </c>
      <c r="U28" s="0" t="n">
        <v>512617</v>
      </c>
      <c r="V28" s="0" t="n">
        <v>0.0366</v>
      </c>
      <c r="W28" s="113" t="n">
        <v>582316.586</v>
      </c>
      <c r="X28" s="1" t="n">
        <v>489391</v>
      </c>
      <c r="Y28" s="2" t="n">
        <v>0</v>
      </c>
      <c r="Z28" s="178" t="n">
        <v>561816.286</v>
      </c>
      <c r="AA28" s="1" t="n">
        <v>483047</v>
      </c>
      <c r="AB28" s="2" t="n">
        <v>0.0369</v>
      </c>
      <c r="AC28" s="178" t="n">
        <v>534177.18</v>
      </c>
      <c r="AD28" s="1" t="n">
        <v>479714</v>
      </c>
      <c r="AE28" s="2" t="n">
        <v>0.0368</v>
      </c>
      <c r="AF28" s="178" t="n">
        <v>546816.936</v>
      </c>
      <c r="AG28" s="1" t="n">
        <v>479714</v>
      </c>
      <c r="AH28" s="2" t="n">
        <v>0.0368</v>
      </c>
      <c r="AI28" s="178" t="n">
        <v>529177.68</v>
      </c>
      <c r="AJ28" s="1" t="n">
        <v>444000</v>
      </c>
      <c r="AK28" s="2" t="n">
        <v>0.0314</v>
      </c>
      <c r="AL28" s="178" t="n">
        <v>431675</v>
      </c>
      <c r="BH28" s="1"/>
      <c r="BI28" s="2"/>
      <c r="BJ28" s="178"/>
      <c r="BK28" s="1"/>
      <c r="BL28" s="2"/>
      <c r="BM28" s="178"/>
      <c r="BN28" s="1"/>
      <c r="BO28" s="2"/>
      <c r="BP28" s="178"/>
      <c r="BQ28" s="1"/>
      <c r="BR28" s="2"/>
      <c r="BS28" s="178"/>
      <c r="BT28" s="1"/>
      <c r="BU28" s="2"/>
      <c r="BV28" s="178"/>
    </row>
    <row r="29" customFormat="false" ht="12.75" hidden="false" customHeight="false" outlineLevel="0" collapsed="false">
      <c r="A29" s="0" t="s">
        <v>197</v>
      </c>
      <c r="B29" s="0" t="s">
        <v>196</v>
      </c>
      <c r="X29" s="1"/>
      <c r="Y29" s="2"/>
      <c r="Z29" s="178"/>
      <c r="AA29" s="1"/>
      <c r="AB29" s="2"/>
      <c r="AC29" s="178"/>
      <c r="AD29" s="1"/>
      <c r="AE29" s="2"/>
      <c r="AF29" s="178"/>
      <c r="AG29" s="1"/>
      <c r="AH29" s="2"/>
      <c r="AI29" s="178"/>
      <c r="AJ29" s="1"/>
      <c r="AK29" s="2"/>
      <c r="AL29" s="178"/>
      <c r="BH29" s="1"/>
      <c r="BI29" s="2"/>
      <c r="BJ29" s="178"/>
      <c r="BK29" s="1"/>
      <c r="BL29" s="2"/>
      <c r="BM29" s="178"/>
      <c r="BN29" s="1"/>
      <c r="BO29" s="2"/>
      <c r="BP29" s="178"/>
      <c r="BQ29" s="1"/>
      <c r="BR29" s="2"/>
      <c r="BS29" s="178"/>
      <c r="BT29" s="1"/>
      <c r="BU29" s="2"/>
      <c r="BV29" s="178"/>
    </row>
    <row r="30" customFormat="false" ht="12.75" hidden="false" customHeight="false" outlineLevel="0" collapsed="false">
      <c r="A30" s="0" t="s">
        <v>198</v>
      </c>
      <c r="B30" s="0" t="s">
        <v>196</v>
      </c>
      <c r="C30" s="26" t="n">
        <v>80000</v>
      </c>
      <c r="D30" s="0" t="n">
        <v>0.145</v>
      </c>
      <c r="E30" s="112" t="n">
        <v>359600</v>
      </c>
      <c r="F30" s="0" t="n">
        <v>80000</v>
      </c>
      <c r="G30" s="0" t="n">
        <v>0.145</v>
      </c>
      <c r="H30" s="113" t="n">
        <v>324800</v>
      </c>
      <c r="I30" s="0" t="n">
        <v>80000</v>
      </c>
      <c r="J30" s="0" t="n">
        <v>0.145</v>
      </c>
      <c r="K30" s="113" t="n">
        <v>359600</v>
      </c>
      <c r="L30" s="0" t="n">
        <v>80000</v>
      </c>
      <c r="M30" s="0" t="n">
        <v>0.145</v>
      </c>
      <c r="N30" s="0" t="n">
        <v>348000</v>
      </c>
      <c r="O30" s="114" t="n">
        <v>80000</v>
      </c>
      <c r="P30" s="0" t="n">
        <v>0.145</v>
      </c>
      <c r="Q30" s="113" t="n">
        <v>359600</v>
      </c>
      <c r="R30" s="0" t="n">
        <v>80000</v>
      </c>
      <c r="S30" s="0" t="n">
        <v>0.145</v>
      </c>
      <c r="T30" s="113" t="n">
        <v>348000</v>
      </c>
      <c r="U30" s="0" t="n">
        <v>80000</v>
      </c>
      <c r="V30" s="0" t="n">
        <v>0.145</v>
      </c>
      <c r="W30" s="113" t="n">
        <v>359600</v>
      </c>
      <c r="X30" s="1" t="n">
        <v>80000</v>
      </c>
      <c r="Y30" s="2" t="n">
        <v>0</v>
      </c>
      <c r="Z30" s="178" t="n">
        <v>359600</v>
      </c>
      <c r="AA30" s="1" t="n">
        <v>80000</v>
      </c>
      <c r="AB30" s="2" t="n">
        <v>0.145</v>
      </c>
      <c r="AC30" s="178" t="n">
        <v>348000</v>
      </c>
      <c r="AD30" s="1" t="n">
        <v>80000</v>
      </c>
      <c r="AE30" s="2" t="n">
        <v>0.145</v>
      </c>
      <c r="AF30" s="178" t="n">
        <v>359600</v>
      </c>
      <c r="AG30" s="1" t="n">
        <v>80000</v>
      </c>
      <c r="AH30" s="2" t="n">
        <v>0.145</v>
      </c>
      <c r="AI30" s="178" t="n">
        <v>348000</v>
      </c>
      <c r="AJ30" s="1" t="n">
        <v>80000</v>
      </c>
      <c r="AK30" s="2" t="n">
        <v>0.15</v>
      </c>
      <c r="AL30" s="178" t="n">
        <v>372000</v>
      </c>
      <c r="BH30" s="1"/>
      <c r="BI30" s="2"/>
      <c r="BJ30" s="178"/>
      <c r="BK30" s="1"/>
      <c r="BL30" s="2"/>
      <c r="BM30" s="178"/>
      <c r="BN30" s="1"/>
      <c r="BO30" s="2"/>
      <c r="BP30" s="178"/>
      <c r="BQ30" s="1"/>
      <c r="BR30" s="2"/>
      <c r="BS30" s="178"/>
      <c r="BT30" s="1"/>
      <c r="BU30" s="2"/>
      <c r="BV30" s="178"/>
    </row>
    <row r="31" customFormat="false" ht="12.75" hidden="false" customHeight="false" outlineLevel="0" collapsed="false">
      <c r="A31" s="0" t="s">
        <v>199</v>
      </c>
      <c r="B31" s="0" t="s">
        <v>196</v>
      </c>
      <c r="C31" s="26" t="n">
        <v>0</v>
      </c>
      <c r="D31" s="0" t="n">
        <v>0</v>
      </c>
      <c r="E31" s="112" t="n">
        <v>0</v>
      </c>
      <c r="F31" s="0" t="n">
        <v>0</v>
      </c>
      <c r="G31" s="0" t="n">
        <v>0</v>
      </c>
      <c r="H31" s="113" t="n">
        <v>0</v>
      </c>
      <c r="I31" s="0" t="n">
        <v>0</v>
      </c>
      <c r="J31" s="0" t="n">
        <v>0</v>
      </c>
      <c r="K31" s="113" t="n">
        <v>0</v>
      </c>
      <c r="L31" s="0" t="n">
        <v>0</v>
      </c>
      <c r="M31" s="0" t="n">
        <v>0</v>
      </c>
      <c r="N31" s="0" t="n">
        <v>0</v>
      </c>
      <c r="O31" s="114" t="n">
        <v>0</v>
      </c>
      <c r="P31" s="0" t="n">
        <v>0</v>
      </c>
      <c r="Q31" s="113" t="n">
        <v>0</v>
      </c>
      <c r="R31" s="0" t="n">
        <v>0</v>
      </c>
      <c r="S31" s="0" t="n">
        <v>0</v>
      </c>
      <c r="T31" s="113" t="n">
        <v>0</v>
      </c>
      <c r="U31" s="0" t="n">
        <v>0</v>
      </c>
      <c r="V31" s="0" t="n">
        <v>0</v>
      </c>
      <c r="W31" s="113" t="n">
        <v>0</v>
      </c>
      <c r="X31" s="1" t="n">
        <v>0</v>
      </c>
      <c r="Y31" s="2" t="n">
        <v>0</v>
      </c>
      <c r="Z31" s="178" t="n">
        <v>0</v>
      </c>
      <c r="AA31" s="1" t="n">
        <v>0</v>
      </c>
      <c r="AB31" s="2" t="n">
        <v>0</v>
      </c>
      <c r="AC31" s="178" t="n">
        <v>0</v>
      </c>
      <c r="AD31" s="1" t="n">
        <v>0</v>
      </c>
      <c r="AE31" s="2" t="n">
        <v>0</v>
      </c>
      <c r="AF31" s="178" t="n">
        <v>0</v>
      </c>
      <c r="AG31" s="1" t="n">
        <v>0</v>
      </c>
      <c r="AH31" s="2" t="n">
        <v>0</v>
      </c>
      <c r="AI31" s="178" t="n">
        <v>0</v>
      </c>
      <c r="AJ31" s="1" t="n">
        <v>0</v>
      </c>
      <c r="AK31" s="2" t="n">
        <v>0</v>
      </c>
      <c r="AL31" s="178" t="n">
        <v>0</v>
      </c>
      <c r="BH31" s="1"/>
      <c r="BI31" s="2"/>
      <c r="BJ31" s="178"/>
      <c r="BK31" s="1"/>
      <c r="BL31" s="2"/>
      <c r="BM31" s="178"/>
      <c r="BN31" s="1"/>
      <c r="BO31" s="2"/>
      <c r="BP31" s="178"/>
      <c r="BQ31" s="1"/>
      <c r="BR31" s="2"/>
      <c r="BS31" s="178"/>
      <c r="BT31" s="1"/>
      <c r="BU31" s="2"/>
      <c r="BV31" s="178"/>
    </row>
    <row r="32" customFormat="false" ht="12.75" hidden="false" customHeight="false" outlineLevel="0" collapsed="false">
      <c r="A32" s="0" t="s">
        <v>200</v>
      </c>
      <c r="B32" s="0" t="s">
        <v>196</v>
      </c>
      <c r="C32" s="26" t="n">
        <v>80000</v>
      </c>
      <c r="D32" s="0" t="n">
        <v>0.025</v>
      </c>
      <c r="E32" s="112" t="n">
        <v>62000</v>
      </c>
      <c r="F32" s="0" t="n">
        <v>80000</v>
      </c>
      <c r="G32" s="0" t="n">
        <v>0.025</v>
      </c>
      <c r="H32" s="113" t="n">
        <v>56000</v>
      </c>
      <c r="I32" s="0" t="n">
        <v>80000</v>
      </c>
      <c r="J32" s="0" t="n">
        <v>0.025</v>
      </c>
      <c r="K32" s="113" t="n">
        <v>62000</v>
      </c>
      <c r="L32" s="0" t="n">
        <v>80000</v>
      </c>
      <c r="M32" s="0" t="n">
        <v>0.025</v>
      </c>
      <c r="N32" s="0" t="n">
        <v>60000</v>
      </c>
      <c r="O32" s="114" t="n">
        <v>80000</v>
      </c>
      <c r="P32" s="0" t="n">
        <v>0.025</v>
      </c>
      <c r="Q32" s="113" t="n">
        <v>62000</v>
      </c>
      <c r="R32" s="0" t="n">
        <v>80000</v>
      </c>
      <c r="S32" s="0" t="n">
        <v>0.025</v>
      </c>
      <c r="T32" s="113" t="n">
        <v>60000</v>
      </c>
      <c r="U32" s="0" t="n">
        <v>80000</v>
      </c>
      <c r="V32" s="0" t="n">
        <v>0.025</v>
      </c>
      <c r="W32" s="113" t="n">
        <v>62000</v>
      </c>
      <c r="X32" s="1" t="n">
        <v>80000</v>
      </c>
      <c r="Y32" s="2" t="n">
        <v>0</v>
      </c>
      <c r="Z32" s="178" t="n">
        <v>62000</v>
      </c>
      <c r="AA32" s="1" t="n">
        <v>80000</v>
      </c>
      <c r="AB32" s="2" t="n">
        <v>0.025</v>
      </c>
      <c r="AC32" s="178" t="n">
        <v>60000</v>
      </c>
      <c r="AD32" s="1" t="n">
        <v>80000</v>
      </c>
      <c r="AE32" s="2" t="n">
        <v>0.025</v>
      </c>
      <c r="AF32" s="178" t="n">
        <v>62000</v>
      </c>
      <c r="AG32" s="1" t="n">
        <v>80000</v>
      </c>
      <c r="AH32" s="2" t="n">
        <v>0.025</v>
      </c>
      <c r="AI32" s="178" t="n">
        <v>60000</v>
      </c>
      <c r="AJ32" s="1" t="n">
        <v>80000</v>
      </c>
      <c r="AK32" s="2" t="n">
        <v>0.025</v>
      </c>
      <c r="AL32" s="178" t="n">
        <v>62000</v>
      </c>
      <c r="BH32" s="1"/>
      <c r="BI32" s="2"/>
      <c r="BJ32" s="178"/>
      <c r="BK32" s="1"/>
      <c r="BL32" s="2"/>
      <c r="BM32" s="178"/>
      <c r="BN32" s="1"/>
      <c r="BO32" s="2"/>
      <c r="BP32" s="178"/>
      <c r="BQ32" s="1"/>
      <c r="BR32" s="2"/>
      <c r="BS32" s="178"/>
      <c r="BT32" s="1"/>
      <c r="BU32" s="2"/>
      <c r="BV32" s="178"/>
    </row>
    <row r="33" customFormat="false" ht="12.75" hidden="false" customHeight="false" outlineLevel="0" collapsed="false">
      <c r="A33" s="4" t="s">
        <v>201</v>
      </c>
      <c r="C33" s="179" t="n">
        <v>692214</v>
      </c>
      <c r="E33" s="180" t="n">
        <v>1043591.936</v>
      </c>
      <c r="F33" s="4" t="n">
        <v>692214</v>
      </c>
      <c r="H33" s="121" t="n">
        <v>942599.168</v>
      </c>
      <c r="I33" s="4" t="n">
        <v>682214</v>
      </c>
      <c r="K33" s="121" t="n">
        <v>1028091.936</v>
      </c>
      <c r="L33" s="4" t="n">
        <v>682214</v>
      </c>
      <c r="N33" s="4" t="n">
        <v>994927.68</v>
      </c>
      <c r="O33" s="181" t="n">
        <v>683827</v>
      </c>
      <c r="Q33" s="121" t="n">
        <v>1030592.086</v>
      </c>
      <c r="R33" s="4" t="n">
        <v>668047</v>
      </c>
      <c r="T33" s="121" t="n">
        <v>964677.18</v>
      </c>
      <c r="U33" s="4" t="n">
        <v>672617</v>
      </c>
      <c r="W33" s="121" t="n">
        <v>1003916.586</v>
      </c>
      <c r="X33" s="24" t="n">
        <v>649391</v>
      </c>
      <c r="Y33" s="2"/>
      <c r="Z33" s="182" t="n">
        <v>983416.286</v>
      </c>
      <c r="AA33" s="24" t="n">
        <v>643047</v>
      </c>
      <c r="AB33" s="2"/>
      <c r="AC33" s="182" t="n">
        <v>942177.18</v>
      </c>
      <c r="AD33" s="24" t="n">
        <v>639714</v>
      </c>
      <c r="AE33" s="2"/>
      <c r="AF33" s="182" t="n">
        <v>968416.936</v>
      </c>
      <c r="AG33" s="24" t="n">
        <v>639714</v>
      </c>
      <c r="AH33" s="2"/>
      <c r="AI33" s="182" t="n">
        <v>937177.68</v>
      </c>
      <c r="AJ33" s="24" t="n">
        <v>604000</v>
      </c>
      <c r="AK33" s="2"/>
      <c r="AL33" s="182" t="n">
        <v>865675</v>
      </c>
      <c r="BH33" s="24"/>
      <c r="BI33" s="2"/>
      <c r="BJ33" s="182"/>
      <c r="BK33" s="24"/>
      <c r="BL33" s="2"/>
      <c r="BM33" s="182"/>
      <c r="BN33" s="24"/>
      <c r="BO33" s="2"/>
      <c r="BP33" s="182"/>
      <c r="BQ33" s="24"/>
      <c r="BR33" s="2"/>
      <c r="BS33" s="182"/>
      <c r="BT33" s="24"/>
      <c r="BU33" s="2"/>
      <c r="BV33" s="182"/>
    </row>
    <row r="34" customFormat="false" ht="12.75" hidden="false" customHeight="false" outlineLevel="0" collapsed="false">
      <c r="A34" s="0" t="s">
        <v>202</v>
      </c>
      <c r="B34" s="0" t="s">
        <v>196</v>
      </c>
      <c r="C34" s="26" t="n">
        <v>311000</v>
      </c>
      <c r="D34" s="0" t="n">
        <v>0.052</v>
      </c>
      <c r="E34" s="112" t="n">
        <v>501502.5</v>
      </c>
      <c r="F34" s="0" t="n">
        <v>311000</v>
      </c>
      <c r="G34" s="0" t="n">
        <v>0.052</v>
      </c>
      <c r="H34" s="113" t="n">
        <v>452970</v>
      </c>
      <c r="I34" s="0" t="n">
        <v>311000</v>
      </c>
      <c r="J34" s="0" t="n">
        <v>0.052</v>
      </c>
      <c r="K34" s="113" t="n">
        <v>501502.5</v>
      </c>
      <c r="L34" s="0" t="n">
        <v>311000</v>
      </c>
      <c r="M34" s="0" t="n">
        <v>0.052</v>
      </c>
      <c r="N34" s="0" t="n">
        <v>485325</v>
      </c>
      <c r="O34" s="114" t="n">
        <v>311000</v>
      </c>
      <c r="P34" s="0" t="n">
        <v>0.052</v>
      </c>
      <c r="Q34" s="113" t="n">
        <v>501502.5</v>
      </c>
      <c r="R34" s="0" t="n">
        <v>311000</v>
      </c>
      <c r="S34" s="0" t="n">
        <v>0.052</v>
      </c>
      <c r="T34" s="113" t="n">
        <v>485325</v>
      </c>
      <c r="U34" s="0" t="n">
        <v>311000</v>
      </c>
      <c r="V34" s="0" t="n">
        <v>0.052</v>
      </c>
      <c r="W34" s="113" t="n">
        <v>501502.5</v>
      </c>
      <c r="X34" s="1" t="n">
        <v>311000</v>
      </c>
      <c r="Y34" s="2" t="n">
        <v>0</v>
      </c>
      <c r="Z34" s="178" t="n">
        <v>501502.5</v>
      </c>
      <c r="AA34" s="1" t="n">
        <v>311000</v>
      </c>
      <c r="AB34" s="2" t="n">
        <v>0.052</v>
      </c>
      <c r="AC34" s="178" t="n">
        <v>485325</v>
      </c>
      <c r="AD34" s="1" t="n">
        <v>311000</v>
      </c>
      <c r="AE34" s="2" t="n">
        <v>0.052</v>
      </c>
      <c r="AF34" s="178" t="n">
        <v>501502.5</v>
      </c>
      <c r="AG34" s="1" t="n">
        <v>311000</v>
      </c>
      <c r="AH34" s="2" t="n">
        <v>0.052</v>
      </c>
      <c r="AI34" s="178" t="n">
        <v>485325</v>
      </c>
      <c r="AJ34" s="1" t="n">
        <v>311000</v>
      </c>
      <c r="AK34" s="2" t="n">
        <v>0.052</v>
      </c>
      <c r="AL34" s="178" t="n">
        <v>501502.5</v>
      </c>
      <c r="BH34" s="1"/>
      <c r="BI34" s="2"/>
      <c r="BJ34" s="178"/>
      <c r="BK34" s="1"/>
      <c r="BL34" s="2"/>
      <c r="BM34" s="178"/>
      <c r="BN34" s="1"/>
      <c r="BO34" s="2"/>
      <c r="BP34" s="178"/>
      <c r="BQ34" s="1"/>
      <c r="BR34" s="2"/>
      <c r="BS34" s="178"/>
      <c r="BT34" s="1"/>
      <c r="BU34" s="2"/>
      <c r="BV34" s="178"/>
    </row>
    <row r="35" customFormat="false" ht="12.75" hidden="false" customHeight="false" outlineLevel="0" collapsed="false">
      <c r="A35" s="4" t="s">
        <v>203</v>
      </c>
      <c r="C35" s="179" t="n">
        <v>311000</v>
      </c>
      <c r="E35" s="180" t="n">
        <v>501502.5</v>
      </c>
      <c r="F35" s="4" t="n">
        <v>311000</v>
      </c>
      <c r="H35" s="121" t="n">
        <v>452970</v>
      </c>
      <c r="I35" s="4" t="n">
        <v>311000</v>
      </c>
      <c r="K35" s="121" t="n">
        <v>501502.5</v>
      </c>
      <c r="L35" s="4" t="n">
        <v>311000</v>
      </c>
      <c r="N35" s="4" t="n">
        <v>485325</v>
      </c>
      <c r="O35" s="181" t="n">
        <v>311000</v>
      </c>
      <c r="Q35" s="121" t="n">
        <v>501502.5</v>
      </c>
      <c r="R35" s="4" t="n">
        <v>311000</v>
      </c>
      <c r="T35" s="121" t="n">
        <v>485325</v>
      </c>
      <c r="U35" s="4" t="n">
        <v>311000</v>
      </c>
      <c r="W35" s="121" t="n">
        <v>501502.5</v>
      </c>
      <c r="X35" s="24" t="n">
        <v>311000</v>
      </c>
      <c r="Y35" s="2"/>
      <c r="Z35" s="182" t="n">
        <v>501502.5</v>
      </c>
      <c r="AA35" s="24" t="n">
        <v>311000</v>
      </c>
      <c r="AB35" s="2"/>
      <c r="AC35" s="182" t="n">
        <v>485325</v>
      </c>
      <c r="AD35" s="24" t="n">
        <v>311000</v>
      </c>
      <c r="AE35" s="2"/>
      <c r="AF35" s="182" t="n">
        <v>501502.5</v>
      </c>
      <c r="AG35" s="24" t="n">
        <v>311000</v>
      </c>
      <c r="AH35" s="2"/>
      <c r="AI35" s="182" t="n">
        <v>485325</v>
      </c>
      <c r="AJ35" s="24" t="n">
        <v>311000</v>
      </c>
      <c r="AK35" s="2"/>
      <c r="AL35" s="182" t="n">
        <v>501502.5</v>
      </c>
      <c r="BH35" s="24"/>
      <c r="BI35" s="2"/>
      <c r="BJ35" s="182"/>
      <c r="BK35" s="24"/>
      <c r="BL35" s="2"/>
      <c r="BM35" s="182"/>
      <c r="BN35" s="24"/>
      <c r="BO35" s="2"/>
      <c r="BP35" s="182"/>
      <c r="BQ35" s="24"/>
      <c r="BR35" s="2"/>
      <c r="BS35" s="182"/>
      <c r="BT35" s="24"/>
      <c r="BU35" s="2"/>
      <c r="BV35" s="182"/>
    </row>
    <row r="36" customFormat="false" ht="12.75" hidden="false" customHeight="false" outlineLevel="0" collapsed="false">
      <c r="A36" s="0" t="s">
        <v>23</v>
      </c>
      <c r="B36" s="0" t="s">
        <v>196</v>
      </c>
      <c r="C36" s="26" t="n">
        <v>229000</v>
      </c>
      <c r="D36" s="0" t="n">
        <v>0.045</v>
      </c>
      <c r="E36" s="112" t="n">
        <v>319300</v>
      </c>
      <c r="F36" s="0" t="n">
        <v>229000</v>
      </c>
      <c r="G36" s="0" t="n">
        <v>0.045</v>
      </c>
      <c r="H36" s="113" t="n">
        <v>288400</v>
      </c>
      <c r="I36" s="0" t="n">
        <v>229000</v>
      </c>
      <c r="J36" s="0" t="n">
        <v>0.045</v>
      </c>
      <c r="K36" s="113" t="n">
        <v>319300</v>
      </c>
      <c r="L36" s="0" t="n">
        <v>229000</v>
      </c>
      <c r="M36" s="0" t="n">
        <v>0.045</v>
      </c>
      <c r="N36" s="0" t="n">
        <v>309000</v>
      </c>
      <c r="O36" s="114" t="n">
        <v>229000</v>
      </c>
      <c r="P36" s="0" t="n">
        <v>0.045</v>
      </c>
      <c r="Q36" s="113" t="n">
        <v>319300</v>
      </c>
      <c r="R36" s="0" t="n">
        <v>229000</v>
      </c>
      <c r="S36" s="0" t="n">
        <v>0.045</v>
      </c>
      <c r="T36" s="113" t="n">
        <v>309000</v>
      </c>
      <c r="U36" s="0" t="n">
        <v>229000</v>
      </c>
      <c r="V36" s="0" t="n">
        <v>0.045</v>
      </c>
      <c r="W36" s="113" t="n">
        <v>319300</v>
      </c>
      <c r="X36" s="1" t="n">
        <v>229000</v>
      </c>
      <c r="Y36" s="2" t="n">
        <v>0</v>
      </c>
      <c r="Z36" s="178" t="n">
        <v>319300</v>
      </c>
      <c r="AA36" s="1" t="n">
        <v>229000</v>
      </c>
      <c r="AB36" s="2" t="n">
        <v>0.045</v>
      </c>
      <c r="AC36" s="178" t="n">
        <v>309000</v>
      </c>
      <c r="AD36" s="1" t="n">
        <v>229000</v>
      </c>
      <c r="AE36" s="2" t="n">
        <v>0.045</v>
      </c>
      <c r="AF36" s="178" t="n">
        <v>319300</v>
      </c>
      <c r="AG36" s="1" t="n">
        <v>229000</v>
      </c>
      <c r="AH36" s="2" t="n">
        <v>0.045</v>
      </c>
      <c r="AI36" s="178" t="n">
        <v>309000</v>
      </c>
      <c r="AJ36" s="1" t="n">
        <v>229000</v>
      </c>
      <c r="AK36" s="2" t="n">
        <v>0.045</v>
      </c>
      <c r="AL36" s="178" t="n">
        <v>319300</v>
      </c>
      <c r="BH36" s="1"/>
      <c r="BI36" s="2"/>
      <c r="BJ36" s="178"/>
      <c r="BK36" s="1"/>
      <c r="BL36" s="2"/>
      <c r="BM36" s="178"/>
      <c r="BN36" s="1"/>
      <c r="BO36" s="2"/>
      <c r="BP36" s="178"/>
      <c r="BQ36" s="1"/>
      <c r="BR36" s="2"/>
      <c r="BS36" s="178"/>
      <c r="BT36" s="1"/>
      <c r="BU36" s="2"/>
      <c r="BV36" s="178"/>
    </row>
    <row r="37" customFormat="false" ht="12.75" hidden="false" customHeight="false" outlineLevel="0" collapsed="false">
      <c r="A37" s="4" t="s">
        <v>204</v>
      </c>
      <c r="C37" s="179" t="n">
        <v>229000</v>
      </c>
      <c r="E37" s="180" t="n">
        <v>319300</v>
      </c>
      <c r="F37" s="4" t="n">
        <v>229000</v>
      </c>
      <c r="H37" s="121" t="n">
        <v>288400</v>
      </c>
      <c r="I37" s="4" t="n">
        <v>229000</v>
      </c>
      <c r="K37" s="121" t="n">
        <v>319300</v>
      </c>
      <c r="L37" s="4" t="n">
        <v>229000</v>
      </c>
      <c r="N37" s="4" t="n">
        <v>309000</v>
      </c>
      <c r="O37" s="181" t="n">
        <v>229000</v>
      </c>
      <c r="Q37" s="121" t="n">
        <v>319300</v>
      </c>
      <c r="R37" s="4" t="n">
        <v>229000</v>
      </c>
      <c r="T37" s="121" t="n">
        <v>309000</v>
      </c>
      <c r="U37" s="4" t="n">
        <v>229000</v>
      </c>
      <c r="W37" s="121" t="n">
        <v>319300</v>
      </c>
      <c r="X37" s="24" t="n">
        <v>229000</v>
      </c>
      <c r="Y37" s="2"/>
      <c r="Z37" s="182" t="n">
        <v>319300</v>
      </c>
      <c r="AA37" s="24" t="n">
        <v>229000</v>
      </c>
      <c r="AB37" s="2"/>
      <c r="AC37" s="182" t="n">
        <v>309000</v>
      </c>
      <c r="AD37" s="24" t="n">
        <v>229000</v>
      </c>
      <c r="AE37" s="2"/>
      <c r="AF37" s="182" t="n">
        <v>319300</v>
      </c>
      <c r="AG37" s="24" t="n">
        <v>229000</v>
      </c>
      <c r="AH37" s="2"/>
      <c r="AI37" s="182" t="n">
        <v>309000</v>
      </c>
      <c r="AJ37" s="24" t="n">
        <v>229000</v>
      </c>
      <c r="AK37" s="2"/>
      <c r="AL37" s="182" t="n">
        <v>319300</v>
      </c>
      <c r="BH37" s="24"/>
      <c r="BI37" s="2"/>
      <c r="BJ37" s="182"/>
      <c r="BK37" s="24"/>
      <c r="BL37" s="2"/>
      <c r="BM37" s="182"/>
      <c r="BN37" s="24"/>
      <c r="BO37" s="2"/>
      <c r="BP37" s="182"/>
      <c r="BQ37" s="24"/>
      <c r="BR37" s="2"/>
      <c r="BS37" s="182"/>
      <c r="BT37" s="24"/>
      <c r="BU37" s="2"/>
      <c r="BV37" s="182"/>
    </row>
    <row r="38" customFormat="false" ht="12.75" hidden="false" customHeight="false" outlineLevel="0" collapsed="false">
      <c r="A38" s="0" t="s">
        <v>205</v>
      </c>
      <c r="B38" s="0" t="s">
        <v>196</v>
      </c>
      <c r="BH38" s="1"/>
      <c r="BI38" s="2"/>
      <c r="BJ38" s="178"/>
      <c r="BK38" s="1"/>
      <c r="BL38" s="2"/>
      <c r="BM38" s="178"/>
      <c r="BN38" s="1"/>
      <c r="BO38" s="2"/>
      <c r="BP38" s="178"/>
      <c r="BQ38" s="1"/>
      <c r="BR38" s="2"/>
      <c r="BS38" s="178"/>
      <c r="BT38" s="1"/>
      <c r="BU38" s="2"/>
      <c r="BV38" s="178"/>
    </row>
    <row r="39" customFormat="false" ht="12.75" hidden="false" customHeight="false" outlineLevel="0" collapsed="false">
      <c r="A39" s="0" t="s">
        <v>206</v>
      </c>
      <c r="B39" s="0" t="s">
        <v>196</v>
      </c>
      <c r="C39" s="26" t="n">
        <v>497500</v>
      </c>
      <c r="D39" s="0" t="n">
        <v>0.105</v>
      </c>
      <c r="E39" s="112" t="n">
        <v>1566833</v>
      </c>
      <c r="F39" s="0" t="n">
        <v>497500</v>
      </c>
      <c r="G39" s="0" t="n">
        <v>0.105</v>
      </c>
      <c r="H39" s="113" t="n">
        <v>1415204</v>
      </c>
      <c r="I39" s="0" t="n">
        <v>477500</v>
      </c>
      <c r="J39" s="0" t="n">
        <v>0.105</v>
      </c>
      <c r="K39" s="113" t="n">
        <v>1501609</v>
      </c>
      <c r="L39" s="0" t="n">
        <v>477500</v>
      </c>
      <c r="M39" s="0" t="n">
        <v>0.105</v>
      </c>
      <c r="N39" s="178" t="n">
        <v>1453170</v>
      </c>
      <c r="O39" s="114" t="n">
        <v>477500</v>
      </c>
      <c r="P39" s="0" t="n">
        <v>0.105</v>
      </c>
      <c r="Q39" s="113" t="n">
        <v>1501609</v>
      </c>
      <c r="R39" s="0" t="n">
        <v>477500</v>
      </c>
      <c r="S39" s="0" t="n">
        <v>0.105</v>
      </c>
      <c r="T39" s="178" t="n">
        <v>1453170</v>
      </c>
      <c r="U39" s="0" t="n">
        <v>477500</v>
      </c>
      <c r="V39" s="0" t="n">
        <v>0.105</v>
      </c>
      <c r="W39" s="113" t="n">
        <v>1501609</v>
      </c>
      <c r="X39" s="1" t="n">
        <v>477500</v>
      </c>
      <c r="Y39" s="2" t="n">
        <v>0</v>
      </c>
      <c r="Z39" s="113" t="n">
        <v>1501609</v>
      </c>
      <c r="AA39" s="1" t="n">
        <v>477500</v>
      </c>
      <c r="AB39" s="2" t="n">
        <v>0.105</v>
      </c>
      <c r="AC39" s="178" t="n">
        <v>1453170</v>
      </c>
      <c r="AD39" s="1" t="n">
        <v>477500</v>
      </c>
      <c r="AE39" s="2" t="n">
        <v>0.105</v>
      </c>
      <c r="AF39" s="113" t="n">
        <v>1501609</v>
      </c>
      <c r="AG39" s="1" t="n">
        <v>456000</v>
      </c>
      <c r="AH39" s="2" t="n">
        <v>0.1051</v>
      </c>
      <c r="AI39" s="178" t="n">
        <v>1453170</v>
      </c>
      <c r="AJ39" s="1" t="n">
        <v>456000</v>
      </c>
      <c r="AK39" s="2" t="n">
        <v>0.1051</v>
      </c>
      <c r="AL39" s="113" t="n">
        <v>1501609</v>
      </c>
      <c r="BH39" s="1"/>
      <c r="BI39" s="2"/>
      <c r="BJ39" s="178"/>
      <c r="BK39" s="1"/>
      <c r="BL39" s="2"/>
      <c r="BM39" s="178"/>
      <c r="BN39" s="1"/>
      <c r="BO39" s="2"/>
      <c r="BP39" s="178"/>
      <c r="BQ39" s="1"/>
      <c r="BR39" s="2"/>
      <c r="BS39" s="178"/>
      <c r="BT39" s="1"/>
      <c r="BU39" s="2"/>
      <c r="BV39" s="178"/>
    </row>
    <row r="40" customFormat="false" ht="12.75" hidden="false" customHeight="false" outlineLevel="0" collapsed="false">
      <c r="A40" s="4" t="s">
        <v>207</v>
      </c>
      <c r="C40" s="179" t="n">
        <v>497500</v>
      </c>
      <c r="E40" s="121" t="n">
        <v>1566833</v>
      </c>
      <c r="F40" s="4" t="n">
        <v>497500</v>
      </c>
      <c r="H40" s="121" t="n">
        <v>1415204</v>
      </c>
      <c r="I40" s="4" t="n">
        <v>477500</v>
      </c>
      <c r="K40" s="121" t="n">
        <v>1501609</v>
      </c>
      <c r="L40" s="4" t="n">
        <v>477500</v>
      </c>
      <c r="N40" s="4" t="n">
        <v>1453170</v>
      </c>
      <c r="O40" s="181" t="n">
        <v>477500</v>
      </c>
      <c r="Q40" s="121" t="n">
        <v>1501609</v>
      </c>
      <c r="R40" s="4" t="n">
        <v>477500</v>
      </c>
      <c r="T40" s="4" t="n">
        <v>1453170</v>
      </c>
      <c r="U40" s="4" t="n">
        <v>477500</v>
      </c>
      <c r="W40" s="121" t="n">
        <v>1501609</v>
      </c>
      <c r="X40" s="24" t="n">
        <v>477500</v>
      </c>
      <c r="Y40" s="2"/>
      <c r="Z40" s="121" t="n">
        <v>1501609</v>
      </c>
      <c r="AA40" s="24" t="n">
        <v>477500</v>
      </c>
      <c r="AB40" s="2"/>
      <c r="AC40" s="4" t="n">
        <v>1453170</v>
      </c>
      <c r="AD40" s="24" t="n">
        <v>477500</v>
      </c>
      <c r="AE40" s="2"/>
      <c r="AF40" s="121" t="n">
        <v>1501609</v>
      </c>
      <c r="AG40" s="24" t="n">
        <v>456000</v>
      </c>
      <c r="AH40" s="2"/>
      <c r="AI40" s="4" t="n">
        <v>1453170</v>
      </c>
      <c r="AJ40" s="24" t="n">
        <v>456000</v>
      </c>
      <c r="AK40" s="2"/>
      <c r="AL40" s="121" t="n">
        <v>1501609</v>
      </c>
      <c r="BH40" s="24"/>
      <c r="BI40" s="2"/>
      <c r="BJ40" s="182"/>
      <c r="BK40" s="24"/>
      <c r="BL40" s="2"/>
      <c r="BM40" s="182"/>
      <c r="BN40" s="24"/>
      <c r="BO40" s="2"/>
      <c r="BP40" s="182"/>
      <c r="BQ40" s="24"/>
      <c r="BR40" s="2"/>
      <c r="BS40" s="182"/>
      <c r="BT40" s="24"/>
      <c r="BU40" s="2"/>
      <c r="BV40" s="182"/>
    </row>
    <row r="41" customFormat="false" ht="12.75" hidden="false" customHeight="false" outlineLevel="0" collapsed="false">
      <c r="A41" s="0" t="s">
        <v>208</v>
      </c>
      <c r="B41" s="0" t="s">
        <v>196</v>
      </c>
      <c r="C41" s="26" t="n">
        <v>550500</v>
      </c>
      <c r="D41" s="0" t="n">
        <v>0.2586</v>
      </c>
      <c r="E41" s="112" t="n">
        <v>4412412.9</v>
      </c>
      <c r="F41" s="0" t="n">
        <v>530500</v>
      </c>
      <c r="G41" s="0" t="n">
        <v>0.2552</v>
      </c>
      <c r="H41" s="113" t="n">
        <v>3790917.2</v>
      </c>
      <c r="I41" s="0" t="n">
        <v>530500</v>
      </c>
      <c r="J41" s="0" t="n">
        <v>0.2552</v>
      </c>
      <c r="K41" s="113" t="n">
        <v>4197086.9</v>
      </c>
      <c r="L41" s="0" t="n">
        <v>522500</v>
      </c>
      <c r="M41" s="0" t="n">
        <v>0.259</v>
      </c>
      <c r="N41" s="0" t="n">
        <v>3997245</v>
      </c>
      <c r="O41" s="114" t="n">
        <v>522500</v>
      </c>
      <c r="P41" s="0" t="n">
        <v>0.259</v>
      </c>
      <c r="Q41" s="113" t="n">
        <v>4130486.5</v>
      </c>
      <c r="R41" s="0" t="n">
        <v>522500</v>
      </c>
      <c r="S41" s="0" t="n">
        <v>0.259</v>
      </c>
      <c r="T41" s="113" t="n">
        <v>3997245</v>
      </c>
      <c r="U41" s="0" t="n">
        <v>522500</v>
      </c>
      <c r="V41" s="0" t="n">
        <v>0.259</v>
      </c>
      <c r="W41" s="113" t="n">
        <v>4130486.5</v>
      </c>
      <c r="X41" s="1" t="n">
        <v>522500</v>
      </c>
      <c r="Y41" s="2" t="n">
        <v>0</v>
      </c>
      <c r="Z41" s="178" t="n">
        <v>4130486.5</v>
      </c>
      <c r="AA41" s="1" t="n">
        <v>522500</v>
      </c>
      <c r="AB41" s="2" t="n">
        <v>0.259</v>
      </c>
      <c r="AC41" s="178" t="n">
        <v>3997245</v>
      </c>
      <c r="AD41" s="1" t="n">
        <v>522500</v>
      </c>
      <c r="AE41" s="2" t="n">
        <v>0.259</v>
      </c>
      <c r="AF41" s="178" t="n">
        <v>4130486.5</v>
      </c>
      <c r="AG41" s="1" t="n">
        <v>440000</v>
      </c>
      <c r="AH41" s="2" t="n">
        <v>0.272</v>
      </c>
      <c r="AI41" s="178" t="n">
        <v>3590220</v>
      </c>
      <c r="AJ41" s="1" t="n">
        <v>440000</v>
      </c>
      <c r="AK41" s="2" t="n">
        <v>0.272</v>
      </c>
      <c r="AL41" s="178" t="n">
        <v>3709894</v>
      </c>
      <c r="BH41" s="1"/>
      <c r="BI41" s="2"/>
      <c r="BJ41" s="178"/>
      <c r="BK41" s="1"/>
      <c r="BL41" s="2"/>
      <c r="BM41" s="178"/>
      <c r="BN41" s="1"/>
      <c r="BO41" s="2"/>
      <c r="BP41" s="178"/>
      <c r="BQ41" s="1"/>
      <c r="BR41" s="2"/>
      <c r="BS41" s="178"/>
      <c r="BT41" s="1"/>
      <c r="BU41" s="2"/>
      <c r="BV41" s="178"/>
    </row>
    <row r="42" customFormat="false" ht="12.75" hidden="false" customHeight="false" outlineLevel="0" collapsed="false">
      <c r="A42" s="0" t="s">
        <v>209</v>
      </c>
      <c r="B42" s="0" t="s">
        <v>196</v>
      </c>
      <c r="C42" s="26" t="n">
        <v>60000</v>
      </c>
      <c r="D42" s="0" t="n">
        <v>0.18</v>
      </c>
      <c r="E42" s="112" t="n">
        <v>334800</v>
      </c>
      <c r="F42" s="0" t="n">
        <v>60000</v>
      </c>
      <c r="G42" s="0" t="n">
        <v>0.18</v>
      </c>
      <c r="H42" s="113" t="n">
        <v>302400</v>
      </c>
      <c r="I42" s="0" t="n">
        <v>60000</v>
      </c>
      <c r="J42" s="0" t="n">
        <v>0.18</v>
      </c>
      <c r="K42" s="113" t="n">
        <v>334800</v>
      </c>
      <c r="L42" s="0" t="n">
        <v>60000</v>
      </c>
      <c r="M42" s="0" t="n">
        <v>0.18</v>
      </c>
      <c r="N42" s="0" t="n">
        <v>324000</v>
      </c>
      <c r="O42" s="114" t="n">
        <v>60000</v>
      </c>
      <c r="P42" s="0" t="n">
        <v>0.18</v>
      </c>
      <c r="Q42" s="113" t="n">
        <v>334800</v>
      </c>
      <c r="R42" s="0" t="n">
        <v>60000</v>
      </c>
      <c r="S42" s="0" t="n">
        <v>0.18</v>
      </c>
      <c r="T42" s="113" t="n">
        <v>324000</v>
      </c>
      <c r="U42" s="0" t="n">
        <v>60000</v>
      </c>
      <c r="V42" s="0" t="n">
        <v>0.18</v>
      </c>
      <c r="W42" s="113" t="n">
        <v>334800</v>
      </c>
      <c r="X42" s="1" t="n">
        <v>60000</v>
      </c>
      <c r="Y42" s="2" t="n">
        <v>0</v>
      </c>
      <c r="Z42" s="178" t="n">
        <v>334800</v>
      </c>
      <c r="AA42" s="1" t="n">
        <v>60000</v>
      </c>
      <c r="AB42" s="2" t="n">
        <v>0.18</v>
      </c>
      <c r="AC42" s="178" t="n">
        <v>324000</v>
      </c>
      <c r="AD42" s="1" t="n">
        <v>60000</v>
      </c>
      <c r="AE42" s="2" t="n">
        <v>0.18</v>
      </c>
      <c r="AF42" s="178" t="n">
        <v>334800</v>
      </c>
      <c r="AG42" s="1" t="n">
        <v>60000</v>
      </c>
      <c r="AH42" s="2" t="n">
        <v>0.18</v>
      </c>
      <c r="AI42" s="178" t="n">
        <v>324000</v>
      </c>
      <c r="AJ42" s="1" t="n">
        <v>60000</v>
      </c>
      <c r="AK42" s="2" t="n">
        <v>0.18</v>
      </c>
      <c r="AL42" s="178" t="n">
        <v>334800</v>
      </c>
      <c r="BH42" s="1"/>
      <c r="BI42" s="2"/>
      <c r="BJ42" s="178"/>
      <c r="BK42" s="1"/>
      <c r="BL42" s="2"/>
      <c r="BM42" s="178"/>
      <c r="BN42" s="1"/>
      <c r="BO42" s="2"/>
      <c r="BP42" s="178"/>
      <c r="BQ42" s="1"/>
      <c r="BR42" s="2"/>
      <c r="BS42" s="178"/>
      <c r="BT42" s="1"/>
      <c r="BU42" s="2"/>
      <c r="BV42" s="178"/>
    </row>
    <row r="43" customFormat="false" ht="12.75" hidden="false" customHeight="false" outlineLevel="0" collapsed="false">
      <c r="A43" s="0" t="s">
        <v>210</v>
      </c>
      <c r="B43" s="0" t="s">
        <v>196</v>
      </c>
      <c r="C43" s="26" t="n">
        <v>211100</v>
      </c>
      <c r="D43" s="0" t="n">
        <v>0.2105</v>
      </c>
      <c r="E43" s="112" t="n">
        <v>1377609</v>
      </c>
      <c r="F43" s="0" t="n">
        <v>211100</v>
      </c>
      <c r="G43" s="0" t="n">
        <v>0.2105</v>
      </c>
      <c r="H43" s="113" t="n">
        <v>1244292</v>
      </c>
      <c r="I43" s="0" t="n">
        <v>231100</v>
      </c>
      <c r="J43" s="0" t="n">
        <v>0.2241</v>
      </c>
      <c r="K43" s="113" t="n">
        <v>1605707</v>
      </c>
      <c r="L43" s="0" t="n">
        <v>231100</v>
      </c>
      <c r="M43" s="0" t="n">
        <v>0.2397</v>
      </c>
      <c r="N43" s="0" t="n">
        <v>1662150</v>
      </c>
      <c r="O43" s="114" t="n">
        <v>231100</v>
      </c>
      <c r="P43" s="0" t="n">
        <v>0.2397</v>
      </c>
      <c r="Q43" s="113" t="n">
        <v>1717555</v>
      </c>
      <c r="R43" s="0" t="n">
        <v>231100</v>
      </c>
      <c r="S43" s="0" t="n">
        <v>0.2397</v>
      </c>
      <c r="T43" s="113" t="n">
        <v>1662150</v>
      </c>
      <c r="U43" s="0" t="n">
        <v>231100</v>
      </c>
      <c r="V43" s="0" t="n">
        <v>0.2397</v>
      </c>
      <c r="W43" s="113" t="n">
        <v>1717555</v>
      </c>
      <c r="X43" s="1" t="n">
        <v>231100</v>
      </c>
      <c r="Y43" s="2" t="n">
        <v>0</v>
      </c>
      <c r="Z43" s="178" t="n">
        <v>1717555</v>
      </c>
      <c r="AA43" s="1" t="n">
        <v>231100</v>
      </c>
      <c r="AB43" s="2" t="n">
        <v>0.2397</v>
      </c>
      <c r="AC43" s="178" t="n">
        <v>1662150</v>
      </c>
      <c r="AD43" s="1" t="n">
        <v>231100</v>
      </c>
      <c r="AE43" s="2" t="n">
        <v>0.2397</v>
      </c>
      <c r="AF43" s="178" t="n">
        <v>1717555</v>
      </c>
      <c r="AG43" s="1" t="n">
        <v>252600</v>
      </c>
      <c r="AH43" s="2" t="n">
        <v>0.2507</v>
      </c>
      <c r="AI43" s="178" t="n">
        <v>1899445.5</v>
      </c>
      <c r="AJ43" s="1" t="n">
        <v>252600</v>
      </c>
      <c r="AK43" s="2" t="n">
        <v>0.2507</v>
      </c>
      <c r="AL43" s="178" t="n">
        <v>1962760.35</v>
      </c>
      <c r="BH43" s="1"/>
      <c r="BI43" s="2"/>
      <c r="BJ43" s="178"/>
      <c r="BK43" s="1"/>
      <c r="BL43" s="2"/>
      <c r="BM43" s="178"/>
      <c r="BN43" s="1"/>
      <c r="BO43" s="2"/>
      <c r="BP43" s="178"/>
      <c r="BQ43" s="1"/>
      <c r="BR43" s="2"/>
      <c r="BS43" s="178"/>
      <c r="BT43" s="1"/>
      <c r="BU43" s="2"/>
      <c r="BV43" s="178"/>
    </row>
    <row r="44" customFormat="false" ht="12.75" hidden="false" customHeight="false" outlineLevel="0" collapsed="false">
      <c r="A44" s="0" t="s">
        <v>211</v>
      </c>
      <c r="B44" s="0" t="s">
        <v>196</v>
      </c>
      <c r="C44" s="26" t="n">
        <v>265000</v>
      </c>
      <c r="D44" s="0" t="n">
        <v>0.2592</v>
      </c>
      <c r="E44" s="112" t="n">
        <v>2128956</v>
      </c>
      <c r="F44" s="0" t="n">
        <v>265000</v>
      </c>
      <c r="G44" s="0" t="n">
        <v>0.2592</v>
      </c>
      <c r="H44" s="113" t="n">
        <v>1922928</v>
      </c>
      <c r="I44" s="0" t="n">
        <v>245000</v>
      </c>
      <c r="J44" s="0" t="n">
        <v>0.2584</v>
      </c>
      <c r="K44" s="113" t="n">
        <v>1962672</v>
      </c>
      <c r="L44" s="0" t="n">
        <v>245000</v>
      </c>
      <c r="M44" s="0" t="n">
        <v>0.2584</v>
      </c>
      <c r="N44" s="0" t="n">
        <v>1899360</v>
      </c>
      <c r="O44" s="114" t="n">
        <v>245000</v>
      </c>
      <c r="P44" s="0" t="n">
        <v>0.2584</v>
      </c>
      <c r="Q44" s="113" t="n">
        <v>1962672</v>
      </c>
      <c r="R44" s="0" t="n">
        <v>245000</v>
      </c>
      <c r="S44" s="0" t="n">
        <v>0.2584</v>
      </c>
      <c r="T44" s="113" t="n">
        <v>1899360</v>
      </c>
      <c r="U44" s="0" t="n">
        <v>245000</v>
      </c>
      <c r="V44" s="0" t="n">
        <v>0.2584</v>
      </c>
      <c r="W44" s="113" t="n">
        <v>1962672</v>
      </c>
      <c r="X44" s="1" t="n">
        <v>245000</v>
      </c>
      <c r="Y44" s="2" t="n">
        <v>0</v>
      </c>
      <c r="Z44" s="178" t="n">
        <v>1962672</v>
      </c>
      <c r="AA44" s="1" t="n">
        <v>245000</v>
      </c>
      <c r="AB44" s="2" t="n">
        <v>0.2584</v>
      </c>
      <c r="AC44" s="178" t="n">
        <v>1899360</v>
      </c>
      <c r="AD44" s="1" t="n">
        <v>245000</v>
      </c>
      <c r="AE44" s="2" t="n">
        <v>0.2584</v>
      </c>
      <c r="AF44" s="178" t="n">
        <v>1962672</v>
      </c>
      <c r="AG44" s="1" t="n">
        <v>245000</v>
      </c>
      <c r="AH44" s="2" t="n">
        <v>0.2584</v>
      </c>
      <c r="AI44" s="178" t="n">
        <v>1899360</v>
      </c>
      <c r="AJ44" s="1" t="n">
        <v>245000</v>
      </c>
      <c r="AK44" s="2" t="n">
        <v>0.2584</v>
      </c>
      <c r="AL44" s="178" t="n">
        <v>1962672</v>
      </c>
      <c r="BH44" s="1"/>
      <c r="BI44" s="2"/>
      <c r="BJ44" s="178"/>
      <c r="BK44" s="1"/>
      <c r="BL44" s="2"/>
      <c r="BM44" s="178"/>
      <c r="BN44" s="1"/>
      <c r="BO44" s="2"/>
      <c r="BP44" s="178"/>
      <c r="BQ44" s="1"/>
      <c r="BR44" s="2"/>
      <c r="BS44" s="178"/>
      <c r="BT44" s="1"/>
      <c r="BU44" s="2"/>
      <c r="BV44" s="178"/>
    </row>
    <row r="45" customFormat="false" ht="12.75" hidden="false" customHeight="false" outlineLevel="0" collapsed="false">
      <c r="A45" s="0" t="s">
        <v>212</v>
      </c>
      <c r="B45" s="0" t="s">
        <v>196</v>
      </c>
      <c r="C45" s="26" t="n">
        <v>1300</v>
      </c>
      <c r="D45" s="0" t="n">
        <v>0.2289</v>
      </c>
      <c r="E45" s="112" t="n">
        <v>9224.67</v>
      </c>
      <c r="F45" s="0" t="n">
        <v>1300</v>
      </c>
      <c r="G45" s="0" t="n">
        <v>0.2289</v>
      </c>
      <c r="H45" s="113" t="n">
        <v>8331.96</v>
      </c>
      <c r="I45" s="0" t="n">
        <v>1300</v>
      </c>
      <c r="J45" s="0" t="n">
        <v>0.2289</v>
      </c>
      <c r="K45" s="113" t="n">
        <v>9224.67</v>
      </c>
      <c r="L45" s="0" t="n">
        <v>1300</v>
      </c>
      <c r="M45" s="0" t="n">
        <v>0.2289</v>
      </c>
      <c r="N45" s="0" t="n">
        <v>8927.1</v>
      </c>
      <c r="O45" s="114" t="n">
        <v>1300</v>
      </c>
      <c r="P45" s="0" t="n">
        <v>0.2289</v>
      </c>
      <c r="Q45" s="113" t="n">
        <v>9224.67</v>
      </c>
      <c r="R45" s="0" t="n">
        <v>0</v>
      </c>
      <c r="S45" s="0" t="n">
        <v>0</v>
      </c>
      <c r="T45" s="113" t="n">
        <v>0</v>
      </c>
      <c r="U45" s="0" t="n">
        <v>0</v>
      </c>
      <c r="V45" s="0" t="n">
        <v>0</v>
      </c>
      <c r="W45" s="113" t="n">
        <v>0</v>
      </c>
      <c r="X45" s="1" t="n">
        <v>0</v>
      </c>
      <c r="Y45" s="2" t="n">
        <v>0</v>
      </c>
      <c r="Z45" s="178" t="n">
        <v>0</v>
      </c>
      <c r="AA45" s="1" t="n">
        <v>0</v>
      </c>
      <c r="AB45" s="2" t="n">
        <v>0</v>
      </c>
      <c r="AC45" s="178" t="n">
        <v>0</v>
      </c>
      <c r="AD45" s="1" t="n">
        <v>0</v>
      </c>
      <c r="AE45" s="2" t="n">
        <v>0</v>
      </c>
      <c r="AF45" s="178" t="n">
        <v>0</v>
      </c>
      <c r="AG45" s="1" t="n">
        <v>0</v>
      </c>
      <c r="AH45" s="2" t="n">
        <v>0</v>
      </c>
      <c r="AI45" s="178" t="n">
        <v>0</v>
      </c>
      <c r="AJ45" s="1" t="n">
        <v>0</v>
      </c>
      <c r="AK45" s="2" t="n">
        <v>0</v>
      </c>
      <c r="AL45" s="178" t="n">
        <v>0</v>
      </c>
      <c r="BH45" s="1"/>
      <c r="BI45" s="2"/>
      <c r="BJ45" s="178"/>
      <c r="BK45" s="1"/>
      <c r="BL45" s="2"/>
      <c r="BM45" s="178"/>
      <c r="BN45" s="1"/>
      <c r="BO45" s="2"/>
      <c r="BP45" s="178"/>
      <c r="BQ45" s="1"/>
      <c r="BR45" s="2"/>
      <c r="BS45" s="178"/>
      <c r="BT45" s="1"/>
      <c r="BU45" s="2"/>
      <c r="BV45" s="178"/>
    </row>
    <row r="46" customFormat="false" ht="12.75" hidden="false" customHeight="false" outlineLevel="0" collapsed="false">
      <c r="A46" s="4" t="s">
        <v>213</v>
      </c>
      <c r="C46" s="179" t="n">
        <v>1087900</v>
      </c>
      <c r="E46" s="180" t="n">
        <v>8263002.57</v>
      </c>
      <c r="F46" s="4" t="n">
        <v>1067900</v>
      </c>
      <c r="H46" s="121" t="n">
        <v>7268869.16</v>
      </c>
      <c r="I46" s="4" t="n">
        <v>1067900</v>
      </c>
      <c r="K46" s="121" t="n">
        <v>8109490.57</v>
      </c>
      <c r="L46" s="4" t="n">
        <v>1059900</v>
      </c>
      <c r="N46" s="4" t="n">
        <f aca="false">SUM(N41:N45)</f>
        <v>7891682.1</v>
      </c>
      <c r="O46" s="181" t="n">
        <v>1059900</v>
      </c>
      <c r="Q46" s="121" t="n">
        <f aca="false">SUM(Q41:Q45)</f>
        <v>8154738.17</v>
      </c>
      <c r="R46" s="4" t="n">
        <v>1058600</v>
      </c>
      <c r="T46" s="121" t="n">
        <f aca="false">SUM(T41:T44)</f>
        <v>7882755</v>
      </c>
      <c r="U46" s="4" t="n">
        <v>1058600</v>
      </c>
      <c r="W46" s="121" t="n">
        <f aca="false">SUM(W41:W45)</f>
        <v>8145513.5</v>
      </c>
      <c r="X46" s="24" t="n">
        <v>1058600</v>
      </c>
      <c r="Y46" s="2"/>
      <c r="Z46" s="182" t="n">
        <f aca="false">SUM(Z41:Z45)</f>
        <v>8145513.5</v>
      </c>
      <c r="AA46" s="24" t="n">
        <v>1058600</v>
      </c>
      <c r="AB46" s="2"/>
      <c r="AC46" s="182" t="n">
        <f aca="false">SUM(AC41:AC45)</f>
        <v>7882755</v>
      </c>
      <c r="AD46" s="24" t="n">
        <v>1058600</v>
      </c>
      <c r="AE46" s="2"/>
      <c r="AF46" s="182" t="n">
        <f aca="false">SUM(AF41:AF45)</f>
        <v>8145513.5</v>
      </c>
      <c r="AG46" s="24" t="n">
        <v>997600</v>
      </c>
      <c r="AH46" s="2"/>
      <c r="AI46" s="182" t="n">
        <v>7713025.5</v>
      </c>
      <c r="AJ46" s="24" t="n">
        <v>997600</v>
      </c>
      <c r="AK46" s="2"/>
      <c r="AL46" s="182" t="n">
        <v>7970126.35</v>
      </c>
      <c r="BH46" s="24"/>
      <c r="BI46" s="2"/>
      <c r="BJ46" s="182"/>
      <c r="BK46" s="24"/>
      <c r="BL46" s="2"/>
      <c r="BM46" s="182"/>
      <c r="BN46" s="24"/>
      <c r="BO46" s="2"/>
      <c r="BP46" s="182"/>
      <c r="BQ46" s="24"/>
      <c r="BR46" s="2"/>
      <c r="BS46" s="182"/>
      <c r="BT46" s="24"/>
      <c r="BU46" s="2"/>
      <c r="BV46" s="182"/>
    </row>
    <row r="47" customFormat="false" ht="12.75" hidden="false" customHeight="false" outlineLevel="0" collapsed="false">
      <c r="C47" s="134"/>
      <c r="D47" s="135"/>
      <c r="E47" s="132"/>
      <c r="F47" s="135"/>
      <c r="G47" s="135"/>
      <c r="H47" s="136"/>
      <c r="I47" s="135"/>
      <c r="J47" s="135"/>
      <c r="K47" s="136"/>
      <c r="L47" s="135"/>
      <c r="M47" s="135"/>
      <c r="N47" s="135"/>
      <c r="O47" s="133"/>
      <c r="P47" s="183"/>
      <c r="Q47" s="137" t="n">
        <v>0</v>
      </c>
      <c r="R47" s="102" t="n">
        <f aca="false">'Demand - Summ'!F329</f>
        <v>0</v>
      </c>
      <c r="S47" s="102" t="n">
        <f aca="false">'Demand - Summ'!I329</f>
        <v>0</v>
      </c>
      <c r="T47" s="137" t="n">
        <f aca="false">'Demand - Summ'!L329</f>
        <v>0</v>
      </c>
      <c r="U47" s="102" t="n">
        <f aca="false">'Demand - Summ'!O329</f>
        <v>0</v>
      </c>
      <c r="V47" s="102" t="n">
        <f aca="false">'Demand - Summ'!R329</f>
        <v>0</v>
      </c>
      <c r="W47" s="137" t="n">
        <f aca="false">'Demand - Summ'!U329</f>
        <v>0</v>
      </c>
      <c r="X47" s="102" t="n">
        <f aca="false">'Demand - Summ'!X329</f>
        <v>0</v>
      </c>
      <c r="Y47" s="102" t="n">
        <f aca="false">'Demand - Summ'!AA329</f>
        <v>0</v>
      </c>
      <c r="Z47" s="137" t="n">
        <f aca="false">'Demand - Summ'!AD329</f>
        <v>0</v>
      </c>
      <c r="AA47" s="102" t="n">
        <f aca="false">'Demand - Summ'!AG329</f>
        <v>0</v>
      </c>
      <c r="AB47" s="102" t="n">
        <f aca="false">'Demand - Summ'!AJ329</f>
        <v>0</v>
      </c>
    </row>
    <row r="48" customFormat="false" ht="12.75" hidden="false" customHeight="false" outlineLevel="0" collapsed="false">
      <c r="C48" s="134"/>
      <c r="D48" s="135"/>
      <c r="E48" s="132"/>
      <c r="F48" s="135"/>
      <c r="G48" s="135"/>
      <c r="H48" s="136"/>
      <c r="I48" s="135"/>
      <c r="J48" s="135"/>
      <c r="K48" s="136"/>
      <c r="L48" s="135"/>
      <c r="M48" s="135"/>
      <c r="N48" s="135"/>
      <c r="O48" s="133"/>
      <c r="P48" s="183"/>
      <c r="Q48" s="137"/>
      <c r="R48" s="102"/>
      <c r="S48" s="102"/>
      <c r="T48" s="137"/>
      <c r="U48" s="102"/>
      <c r="V48" s="102"/>
      <c r="W48" s="137"/>
      <c r="X48" s="102"/>
      <c r="Y48" s="102"/>
      <c r="Z48" s="137"/>
      <c r="AA48" s="102"/>
      <c r="AB48" s="102"/>
    </row>
    <row r="49" customFormat="false" ht="12.75" hidden="false" customHeight="false" outlineLevel="0" collapsed="false">
      <c r="A49" s="138"/>
      <c r="B49" s="138"/>
      <c r="C49" s="139"/>
      <c r="D49" s="140"/>
      <c r="E49" s="141"/>
      <c r="F49" s="140"/>
      <c r="G49" s="140"/>
      <c r="H49" s="143"/>
      <c r="I49" s="140"/>
      <c r="J49" s="140"/>
      <c r="K49" s="143"/>
      <c r="L49" s="140"/>
      <c r="M49" s="140"/>
      <c r="N49" s="140"/>
      <c r="O49" s="144"/>
      <c r="P49" s="184"/>
      <c r="Q49" s="185"/>
      <c r="R49" s="186"/>
      <c r="S49" s="186"/>
      <c r="T49" s="185"/>
      <c r="U49" s="186"/>
      <c r="V49" s="186"/>
      <c r="W49" s="185"/>
      <c r="X49" s="186"/>
      <c r="Y49" s="186"/>
      <c r="Z49" s="185"/>
      <c r="AA49" s="186"/>
      <c r="AB49" s="186"/>
      <c r="AC49" s="142"/>
      <c r="AD49" s="138"/>
      <c r="AE49" s="138"/>
      <c r="AF49" s="142"/>
      <c r="AG49" s="138"/>
      <c r="AH49" s="138"/>
      <c r="AI49" s="142"/>
      <c r="AJ49" s="138"/>
      <c r="AK49" s="138"/>
      <c r="AL49" s="142"/>
      <c r="AM49" s="138"/>
      <c r="AN49" s="138"/>
      <c r="AO49" s="142"/>
      <c r="AP49" s="138"/>
      <c r="AQ49" s="138"/>
      <c r="AR49" s="142"/>
      <c r="AS49" s="138"/>
      <c r="AT49" s="138"/>
      <c r="AU49" s="142"/>
      <c r="AV49" s="138"/>
      <c r="AW49" s="138"/>
      <c r="AX49" s="142"/>
      <c r="AY49" s="138"/>
      <c r="AZ49" s="138"/>
      <c r="BA49" s="142"/>
      <c r="BB49" s="138"/>
      <c r="BC49" s="138"/>
      <c r="BD49" s="142"/>
      <c r="BE49" s="138"/>
      <c r="BF49" s="138"/>
      <c r="BG49" s="142"/>
      <c r="BH49" s="138"/>
      <c r="BI49" s="138"/>
      <c r="BJ49" s="142"/>
      <c r="BK49" s="138"/>
      <c r="BL49" s="138"/>
      <c r="BM49" s="142"/>
      <c r="BN49" s="138"/>
      <c r="BO49" s="138"/>
      <c r="BP49" s="142"/>
      <c r="BQ49" s="138"/>
      <c r="BR49" s="138"/>
      <c r="BS49" s="142"/>
      <c r="BT49" s="138"/>
      <c r="BU49" s="138"/>
      <c r="BV49" s="142"/>
    </row>
    <row r="50" customFormat="false" ht="12.75" hidden="false" customHeight="false" outlineLevel="0" collapsed="false">
      <c r="A50" s="159" t="s">
        <v>214</v>
      </c>
      <c r="B50" s="187" t="s">
        <v>215</v>
      </c>
      <c r="C50" s="161"/>
      <c r="D50" s="162"/>
      <c r="E50" s="163"/>
      <c r="F50" s="162"/>
      <c r="G50" s="162"/>
      <c r="H50" s="164"/>
      <c r="I50" s="162"/>
      <c r="J50" s="162"/>
      <c r="K50" s="164"/>
      <c r="L50" s="162"/>
      <c r="M50" s="162"/>
      <c r="N50" s="162"/>
      <c r="O50" s="165"/>
      <c r="P50" s="188"/>
      <c r="Q50" s="189"/>
      <c r="R50" s="190"/>
      <c r="S50" s="190"/>
      <c r="T50" s="189"/>
      <c r="U50" s="190"/>
      <c r="V50" s="190"/>
      <c r="W50" s="189"/>
      <c r="X50" s="190"/>
      <c r="Y50" s="190"/>
      <c r="Z50" s="189"/>
      <c r="AA50" s="190"/>
      <c r="AB50" s="190"/>
      <c r="AC50" s="167"/>
      <c r="AD50" s="160"/>
      <c r="AE50" s="160"/>
      <c r="AF50" s="167"/>
      <c r="AG50" s="160"/>
      <c r="AH50" s="160"/>
      <c r="AI50" s="167"/>
      <c r="AJ50" s="160"/>
      <c r="AK50" s="160"/>
      <c r="AL50" s="167"/>
      <c r="AM50" s="160"/>
      <c r="AN50" s="160"/>
      <c r="AO50" s="167"/>
      <c r="AP50" s="160"/>
      <c r="AQ50" s="160"/>
      <c r="AR50" s="167"/>
      <c r="AS50" s="160"/>
      <c r="AT50" s="160"/>
      <c r="AU50" s="167"/>
      <c r="AV50" s="160"/>
      <c r="AW50" s="160"/>
      <c r="AX50" s="167"/>
      <c r="AY50" s="160"/>
      <c r="AZ50" s="160"/>
      <c r="BA50" s="167"/>
      <c r="BB50" s="160"/>
      <c r="BC50" s="160"/>
      <c r="BD50" s="167"/>
      <c r="BE50" s="160"/>
      <c r="BF50" s="160"/>
      <c r="BG50" s="167"/>
      <c r="BH50" s="160"/>
      <c r="BI50" s="160"/>
      <c r="BJ50" s="167"/>
      <c r="BK50" s="160"/>
      <c r="BL50" s="160"/>
      <c r="BM50" s="167"/>
      <c r="BN50" s="160"/>
      <c r="BO50" s="160"/>
      <c r="BP50" s="167"/>
      <c r="BQ50" s="160"/>
      <c r="BR50" s="160"/>
      <c r="BS50" s="167"/>
      <c r="BT50" s="160"/>
      <c r="BU50" s="160"/>
      <c r="BV50" s="167"/>
    </row>
    <row r="51" customFormat="false" ht="12.75" hidden="false" customHeight="false" outlineLevel="0" collapsed="false">
      <c r="A51" s="187" t="s">
        <v>216</v>
      </c>
      <c r="B51" s="187" t="s">
        <v>217</v>
      </c>
      <c r="C51" s="161"/>
      <c r="D51" s="162"/>
      <c r="E51" s="163"/>
      <c r="F51" s="162"/>
      <c r="G51" s="162"/>
      <c r="H51" s="164"/>
      <c r="I51" s="162"/>
      <c r="J51" s="162"/>
      <c r="K51" s="164"/>
      <c r="L51" s="162"/>
      <c r="M51" s="162"/>
      <c r="N51" s="162"/>
      <c r="O51" s="165"/>
      <c r="P51" s="188"/>
      <c r="Q51" s="189"/>
      <c r="R51" s="190"/>
      <c r="S51" s="190"/>
      <c r="T51" s="189"/>
      <c r="U51" s="190"/>
      <c r="V51" s="190"/>
      <c r="W51" s="189"/>
      <c r="X51" s="190"/>
      <c r="Y51" s="190"/>
      <c r="Z51" s="189"/>
      <c r="AA51" s="190"/>
      <c r="AB51" s="190"/>
      <c r="AC51" s="167"/>
      <c r="AD51" s="160"/>
      <c r="AE51" s="160"/>
      <c r="AF51" s="167"/>
      <c r="AG51" s="160"/>
      <c r="AH51" s="160"/>
      <c r="AI51" s="167"/>
      <c r="AJ51" s="160"/>
      <c r="AK51" s="160"/>
      <c r="AL51" s="167"/>
      <c r="AM51" s="160"/>
      <c r="AN51" s="160"/>
      <c r="AO51" s="167"/>
      <c r="AP51" s="160"/>
      <c r="AQ51" s="160"/>
      <c r="AR51" s="167"/>
      <c r="AS51" s="160"/>
      <c r="AT51" s="160"/>
      <c r="AU51" s="167"/>
      <c r="AV51" s="160"/>
      <c r="AW51" s="160"/>
      <c r="AX51" s="167"/>
      <c r="AY51" s="160"/>
      <c r="AZ51" s="160"/>
      <c r="BA51" s="167"/>
      <c r="BB51" s="160"/>
      <c r="BC51" s="160"/>
      <c r="BD51" s="167"/>
      <c r="BE51" s="160"/>
      <c r="BF51" s="160"/>
      <c r="BG51" s="167"/>
      <c r="BH51" s="160"/>
      <c r="BI51" s="160"/>
      <c r="BJ51" s="167"/>
      <c r="BK51" s="160"/>
      <c r="BL51" s="160"/>
      <c r="BM51" s="167"/>
      <c r="BN51" s="160"/>
      <c r="BO51" s="160"/>
      <c r="BP51" s="167"/>
      <c r="BQ51" s="160"/>
      <c r="BR51" s="160"/>
      <c r="BS51" s="167"/>
      <c r="BT51" s="160"/>
      <c r="BU51" s="160"/>
      <c r="BV51" s="167"/>
    </row>
    <row r="52" customFormat="false" ht="12.75" hidden="false" customHeight="false" outlineLevel="0" collapsed="false">
      <c r="A52" s="191" t="s">
        <v>194</v>
      </c>
      <c r="B52" s="192"/>
      <c r="C52" s="139"/>
      <c r="D52" s="140"/>
      <c r="E52" s="141"/>
      <c r="F52" s="140"/>
      <c r="G52" s="140"/>
      <c r="H52" s="143"/>
      <c r="I52" s="140"/>
      <c r="J52" s="140"/>
      <c r="K52" s="143"/>
      <c r="L52" s="140"/>
      <c r="M52" s="140"/>
      <c r="N52" s="140"/>
      <c r="O52" s="144"/>
      <c r="P52" s="191"/>
      <c r="Q52" s="193"/>
      <c r="R52" s="194"/>
      <c r="S52" s="144"/>
      <c r="T52" s="193"/>
      <c r="U52" s="194"/>
      <c r="V52" s="144"/>
      <c r="W52" s="195"/>
      <c r="X52" s="194"/>
      <c r="Y52" s="194"/>
      <c r="Z52" s="195"/>
      <c r="AA52" s="194"/>
      <c r="AB52" s="194"/>
      <c r="AC52" s="142"/>
      <c r="AD52" s="138"/>
      <c r="AE52" s="138"/>
      <c r="AF52" s="142"/>
      <c r="AG52" s="138"/>
      <c r="AH52" s="138"/>
      <c r="AI52" s="142"/>
      <c r="AJ52" s="138"/>
      <c r="AK52" s="138"/>
      <c r="AL52" s="142"/>
      <c r="AM52" s="138"/>
      <c r="AN52" s="138"/>
      <c r="AO52" s="142"/>
      <c r="AP52" s="138"/>
      <c r="AQ52" s="138"/>
      <c r="AR52" s="142"/>
      <c r="AS52" s="138"/>
      <c r="AT52" s="138"/>
      <c r="AU52" s="142"/>
      <c r="AV52" s="138"/>
      <c r="AW52" s="138"/>
      <c r="AX52" s="142"/>
      <c r="AY52" s="138"/>
      <c r="AZ52" s="138"/>
      <c r="BA52" s="142"/>
      <c r="BB52" s="138"/>
      <c r="BC52" s="138"/>
      <c r="BD52" s="142"/>
      <c r="BE52" s="138"/>
      <c r="BF52" s="138"/>
      <c r="BG52" s="142"/>
      <c r="BH52" s="138"/>
      <c r="BI52" s="138"/>
      <c r="BJ52" s="142"/>
      <c r="BK52" s="138"/>
      <c r="BL52" s="138"/>
      <c r="BM52" s="142"/>
      <c r="BN52" s="138"/>
      <c r="BO52" s="138"/>
      <c r="BP52" s="142"/>
      <c r="BQ52" s="138"/>
      <c r="BR52" s="138"/>
      <c r="BS52" s="142"/>
      <c r="BT52" s="138"/>
      <c r="BU52" s="138"/>
      <c r="BV52" s="142"/>
    </row>
    <row r="53" customFormat="false" ht="12.75" hidden="false" customHeight="false" outlineLevel="0" collapsed="false">
      <c r="A53" s="138" t="s">
        <v>195</v>
      </c>
      <c r="B53" s="138" t="s">
        <v>196</v>
      </c>
      <c r="C53" s="196" t="n">
        <f aca="false">'Red Rock &amp; New Ks'!I21</f>
        <v>103000</v>
      </c>
      <c r="D53" s="138" t="n">
        <f aca="false">'Red Rock &amp; New Ks'!J21</f>
        <v>0.0733009708737864</v>
      </c>
      <c r="E53" s="197" t="n">
        <f aca="false">'Red Rock &amp; New Ks'!K21</f>
        <v>234050</v>
      </c>
      <c r="F53" s="196" t="n">
        <f aca="false">'Red Rock &amp; New Ks'!L21</f>
        <v>103000</v>
      </c>
      <c r="G53" s="138" t="n">
        <f aca="false">'Red Rock &amp; New Ks'!M21</f>
        <v>0.0733009708737864</v>
      </c>
      <c r="H53" s="197" t="n">
        <f aca="false">'Red Rock &amp; New Ks'!N21</f>
        <v>211400</v>
      </c>
      <c r="I53" s="196" t="n">
        <f aca="false">'Red Rock &amp; New Ks'!O21</f>
        <v>68000</v>
      </c>
      <c r="J53" s="138" t="n">
        <f aca="false">'Red Rock &amp; New Ks'!P21</f>
        <v>0.0654411764705882</v>
      </c>
      <c r="K53" s="197" t="n">
        <f aca="false">'Red Rock &amp; New Ks'!Q21</f>
        <v>137950</v>
      </c>
      <c r="L53" s="196" t="n">
        <f aca="false">'Red Rock &amp; New Ks'!R21</f>
        <v>68000</v>
      </c>
      <c r="M53" s="138" t="n">
        <f aca="false">'Red Rock &amp; New Ks'!S21</f>
        <v>0.0654411764705882</v>
      </c>
      <c r="N53" s="197" t="n">
        <f aca="false">'Red Rock &amp; New Ks'!T21</f>
        <v>133500</v>
      </c>
      <c r="O53" s="196" t="n">
        <f aca="false">'Red Rock &amp; New Ks'!U21</f>
        <v>53000</v>
      </c>
      <c r="P53" s="138" t="n">
        <f aca="false">'Red Rock &amp; New Ks'!V21</f>
        <v>0.0613207547169811</v>
      </c>
      <c r="Q53" s="197" t="n">
        <f aca="false">'Red Rock &amp; New Ks'!W21</f>
        <v>100750</v>
      </c>
      <c r="R53" s="196" t="n">
        <f aca="false">'Red Rock &amp; New Ks'!X21</f>
        <v>73000</v>
      </c>
      <c r="S53" s="138" t="n">
        <f aca="false">'Red Rock &amp; New Ks'!Y21</f>
        <v>0.0345401826484018</v>
      </c>
      <c r="T53" s="197" t="n">
        <f aca="false">'Red Rock &amp; New Ks'!Z21</f>
        <v>75643</v>
      </c>
      <c r="U53" s="196" t="n">
        <f aca="false">'Red Rock &amp; New Ks'!AA21</f>
        <v>73000</v>
      </c>
      <c r="V53" s="138" t="n">
        <f aca="false">'Red Rock &amp; New Ks'!AB21</f>
        <v>0.0345404330534689</v>
      </c>
      <c r="W53" s="197" t="n">
        <f aca="false">'Red Rock &amp; New Ks'!AC21</f>
        <v>78165</v>
      </c>
      <c r="X53" s="196" t="n">
        <f aca="false">'Red Rock &amp; New Ks'!AD21</f>
        <v>93000</v>
      </c>
      <c r="Y53" s="138" t="n">
        <f aca="false">'Red Rock &amp; New Ks'!AE21</f>
        <v>0.0314242108914325</v>
      </c>
      <c r="Z53" s="197" t="n">
        <f aca="false">'Red Rock &amp; New Ks'!AF21</f>
        <v>90596</v>
      </c>
      <c r="AA53" s="196" t="n">
        <f aca="false">'Red Rock &amp; New Ks'!AG21</f>
        <v>93000</v>
      </c>
      <c r="AB53" s="138" t="n">
        <f aca="false">'Red Rock &amp; New Ks'!AH21</f>
        <v>0.0314240143369176</v>
      </c>
      <c r="AC53" s="197" t="n">
        <f aca="false">'Red Rock &amp; New Ks'!AI21</f>
        <v>87673</v>
      </c>
      <c r="AD53" s="196" t="n">
        <f aca="false">'Red Rock &amp; New Ks'!AJ21</f>
        <v>72286</v>
      </c>
      <c r="AE53" s="138" t="n">
        <f aca="false">'Red Rock &amp; New Ks'!AK21</f>
        <v>0.0323263416911141</v>
      </c>
      <c r="AF53" s="197" t="n">
        <f aca="false">'Red Rock &amp; New Ks'!AL21</f>
        <v>72439</v>
      </c>
      <c r="AG53" s="196" t="n">
        <f aca="false">'Red Rock &amp; New Ks'!AM21</f>
        <v>117286</v>
      </c>
      <c r="AH53" s="138" t="n">
        <f aca="false">'Red Rock &amp; New Ks'!AN21</f>
        <v>0.0506175786823093</v>
      </c>
      <c r="AI53" s="197" t="n">
        <f aca="false">'Red Rock &amp; New Ks'!AO21</f>
        <v>178102</v>
      </c>
      <c r="AJ53" s="196" t="n">
        <f aca="false">'Red Rock &amp; New Ks'!AP21</f>
        <v>153000</v>
      </c>
      <c r="AK53" s="138" t="n">
        <f aca="false">'Red Rock &amp; New Ks'!AQ21</f>
        <v>0.063078431372549</v>
      </c>
      <c r="AL53" s="197" t="n">
        <f aca="false">'Red Rock &amp; New Ks'!AR21</f>
        <v>299181</v>
      </c>
      <c r="AM53" s="138"/>
      <c r="AN53" s="138"/>
      <c r="AO53" s="142"/>
      <c r="AP53" s="138"/>
      <c r="AQ53" s="138"/>
      <c r="AR53" s="142"/>
      <c r="AS53" s="138"/>
      <c r="AT53" s="138"/>
      <c r="AU53" s="142"/>
      <c r="AV53" s="138"/>
      <c r="AW53" s="138"/>
      <c r="AX53" s="142"/>
      <c r="AY53" s="138"/>
      <c r="AZ53" s="138"/>
      <c r="BA53" s="142"/>
      <c r="BB53" s="138"/>
      <c r="BC53" s="138"/>
      <c r="BD53" s="142"/>
      <c r="BE53" s="138"/>
      <c r="BF53" s="138"/>
      <c r="BG53" s="142"/>
      <c r="BH53" s="198"/>
      <c r="BI53" s="199"/>
      <c r="BJ53" s="200"/>
      <c r="BK53" s="198"/>
      <c r="BL53" s="199"/>
      <c r="BM53" s="200"/>
      <c r="BN53" s="198"/>
      <c r="BO53" s="199"/>
      <c r="BP53" s="200"/>
      <c r="BQ53" s="198"/>
      <c r="BR53" s="199"/>
      <c r="BS53" s="200"/>
      <c r="BT53" s="198"/>
      <c r="BU53" s="199"/>
      <c r="BV53" s="200"/>
    </row>
    <row r="54" customFormat="false" ht="12.75" hidden="false" customHeight="false" outlineLevel="0" collapsed="false">
      <c r="A54" s="138" t="s">
        <v>197</v>
      </c>
      <c r="B54" s="138" t="s">
        <v>196</v>
      </c>
      <c r="C54" s="196" t="n">
        <v>0</v>
      </c>
      <c r="D54" s="138" t="n">
        <v>0</v>
      </c>
      <c r="E54" s="197" t="n">
        <v>0</v>
      </c>
      <c r="F54" s="196" t="n">
        <v>0</v>
      </c>
      <c r="G54" s="138" t="n">
        <v>0</v>
      </c>
      <c r="H54" s="197" t="n">
        <v>0</v>
      </c>
      <c r="I54" s="196" t="n">
        <v>0</v>
      </c>
      <c r="J54" s="138" t="n">
        <v>0</v>
      </c>
      <c r="K54" s="197" t="n">
        <v>0</v>
      </c>
      <c r="L54" s="196" t="n">
        <v>0</v>
      </c>
      <c r="M54" s="138" t="n">
        <v>0</v>
      </c>
      <c r="N54" s="197" t="n">
        <v>0</v>
      </c>
      <c r="O54" s="196" t="n">
        <v>0</v>
      </c>
      <c r="P54" s="138" t="n">
        <v>0</v>
      </c>
      <c r="Q54" s="197" t="n">
        <v>0</v>
      </c>
      <c r="R54" s="196" t="n">
        <v>0</v>
      </c>
      <c r="S54" s="138" t="n">
        <v>0</v>
      </c>
      <c r="T54" s="197" t="n">
        <v>0</v>
      </c>
      <c r="U54" s="196" t="n">
        <v>0</v>
      </c>
      <c r="V54" s="138" t="n">
        <v>0</v>
      </c>
      <c r="W54" s="197" t="n">
        <v>0</v>
      </c>
      <c r="X54" s="196" t="n">
        <v>0</v>
      </c>
      <c r="Y54" s="138" t="n">
        <v>0</v>
      </c>
      <c r="Z54" s="197" t="n">
        <v>0</v>
      </c>
      <c r="AA54" s="196" t="n">
        <v>0</v>
      </c>
      <c r="AB54" s="138" t="n">
        <v>0</v>
      </c>
      <c r="AC54" s="197" t="n">
        <v>0</v>
      </c>
      <c r="AD54" s="196" t="n">
        <v>0</v>
      </c>
      <c r="AE54" s="138" t="n">
        <v>0</v>
      </c>
      <c r="AF54" s="197" t="n">
        <v>0</v>
      </c>
      <c r="AG54" s="196" t="n">
        <v>0</v>
      </c>
      <c r="AH54" s="138" t="n">
        <v>0</v>
      </c>
      <c r="AI54" s="197" t="n">
        <v>0</v>
      </c>
      <c r="AJ54" s="196" t="n">
        <v>0</v>
      </c>
      <c r="AK54" s="138" t="n">
        <v>0</v>
      </c>
      <c r="AL54" s="197" t="n">
        <v>0</v>
      </c>
      <c r="AM54" s="138"/>
      <c r="AN54" s="138"/>
      <c r="AO54" s="142"/>
      <c r="AP54" s="138"/>
      <c r="AQ54" s="138"/>
      <c r="AR54" s="142"/>
      <c r="AS54" s="138"/>
      <c r="AT54" s="138"/>
      <c r="AU54" s="142"/>
      <c r="AV54" s="138"/>
      <c r="AW54" s="138"/>
      <c r="AX54" s="142"/>
      <c r="AY54" s="138"/>
      <c r="AZ54" s="138"/>
      <c r="BA54" s="142"/>
      <c r="BB54" s="138"/>
      <c r="BC54" s="138"/>
      <c r="BD54" s="142"/>
      <c r="BE54" s="138"/>
      <c r="BF54" s="138"/>
      <c r="BG54" s="142"/>
      <c r="BH54" s="198"/>
      <c r="BI54" s="199"/>
      <c r="BJ54" s="200"/>
      <c r="BK54" s="198"/>
      <c r="BL54" s="199"/>
      <c r="BM54" s="200"/>
      <c r="BN54" s="198"/>
      <c r="BO54" s="199"/>
      <c r="BP54" s="200"/>
      <c r="BQ54" s="198"/>
      <c r="BR54" s="199"/>
      <c r="BS54" s="200"/>
      <c r="BT54" s="198"/>
      <c r="BU54" s="199"/>
      <c r="BV54" s="200"/>
    </row>
    <row r="55" customFormat="false" ht="12.75" hidden="false" customHeight="false" outlineLevel="0" collapsed="false">
      <c r="A55" s="138" t="s">
        <v>198</v>
      </c>
      <c r="B55" s="138" t="s">
        <v>196</v>
      </c>
      <c r="C55" s="196" t="n">
        <v>0</v>
      </c>
      <c r="D55" s="138" t="n">
        <v>0</v>
      </c>
      <c r="E55" s="197" t="n">
        <v>0</v>
      </c>
      <c r="F55" s="196" t="n">
        <v>0</v>
      </c>
      <c r="G55" s="138" t="n">
        <v>0</v>
      </c>
      <c r="H55" s="197" t="n">
        <v>0</v>
      </c>
      <c r="I55" s="196" t="n">
        <v>0</v>
      </c>
      <c r="J55" s="138" t="n">
        <v>0</v>
      </c>
      <c r="K55" s="197" t="n">
        <v>0</v>
      </c>
      <c r="L55" s="196" t="n">
        <v>0</v>
      </c>
      <c r="M55" s="138" t="n">
        <v>0</v>
      </c>
      <c r="N55" s="197" t="n">
        <v>0</v>
      </c>
      <c r="O55" s="196" t="n">
        <v>0</v>
      </c>
      <c r="P55" s="138" t="n">
        <v>0</v>
      </c>
      <c r="Q55" s="197" t="n">
        <v>0</v>
      </c>
      <c r="R55" s="196" t="n">
        <v>0</v>
      </c>
      <c r="S55" s="138" t="n">
        <v>0</v>
      </c>
      <c r="T55" s="197" t="n">
        <v>0</v>
      </c>
      <c r="U55" s="196" t="n">
        <v>0</v>
      </c>
      <c r="V55" s="138" t="n">
        <v>0</v>
      </c>
      <c r="W55" s="197" t="n">
        <v>0</v>
      </c>
      <c r="X55" s="196" t="n">
        <v>0</v>
      </c>
      <c r="Y55" s="138" t="n">
        <v>0</v>
      </c>
      <c r="Z55" s="197" t="n">
        <v>0</v>
      </c>
      <c r="AA55" s="196" t="n">
        <v>0</v>
      </c>
      <c r="AB55" s="138" t="n">
        <v>0</v>
      </c>
      <c r="AC55" s="197" t="n">
        <v>0</v>
      </c>
      <c r="AD55" s="196" t="n">
        <v>0</v>
      </c>
      <c r="AE55" s="138" t="n">
        <v>0</v>
      </c>
      <c r="AF55" s="197" t="n">
        <v>0</v>
      </c>
      <c r="AG55" s="196" t="n">
        <v>0</v>
      </c>
      <c r="AH55" s="138" t="n">
        <v>0</v>
      </c>
      <c r="AI55" s="197" t="n">
        <v>0</v>
      </c>
      <c r="AJ55" s="196" t="n">
        <v>0</v>
      </c>
      <c r="AK55" s="138" t="n">
        <v>0</v>
      </c>
      <c r="AL55" s="197" t="n">
        <v>0</v>
      </c>
      <c r="AM55" s="138"/>
      <c r="AN55" s="138"/>
      <c r="AO55" s="142"/>
      <c r="AP55" s="138"/>
      <c r="AQ55" s="138"/>
      <c r="AR55" s="142"/>
      <c r="AS55" s="138"/>
      <c r="AT55" s="138"/>
      <c r="AU55" s="142"/>
      <c r="AV55" s="138"/>
      <c r="AW55" s="138"/>
      <c r="AX55" s="142"/>
      <c r="AY55" s="138"/>
      <c r="AZ55" s="138"/>
      <c r="BA55" s="142"/>
      <c r="BB55" s="138"/>
      <c r="BC55" s="138"/>
      <c r="BD55" s="142"/>
      <c r="BE55" s="138"/>
      <c r="BF55" s="138"/>
      <c r="BG55" s="142"/>
      <c r="BH55" s="198"/>
      <c r="BI55" s="199"/>
      <c r="BJ55" s="200"/>
      <c r="BK55" s="198"/>
      <c r="BL55" s="199"/>
      <c r="BM55" s="200"/>
      <c r="BN55" s="198"/>
      <c r="BO55" s="199"/>
      <c r="BP55" s="200"/>
      <c r="BQ55" s="198"/>
      <c r="BR55" s="199"/>
      <c r="BS55" s="200"/>
      <c r="BT55" s="198"/>
      <c r="BU55" s="199"/>
      <c r="BV55" s="200"/>
    </row>
    <row r="56" customFormat="false" ht="12.75" hidden="false" customHeight="false" outlineLevel="0" collapsed="false">
      <c r="A56" s="138" t="s">
        <v>199</v>
      </c>
      <c r="B56" s="138" t="s">
        <v>196</v>
      </c>
      <c r="C56" s="196" t="n">
        <v>0</v>
      </c>
      <c r="D56" s="138" t="n">
        <v>0</v>
      </c>
      <c r="E56" s="197" t="n">
        <v>0</v>
      </c>
      <c r="F56" s="196" t="n">
        <v>0</v>
      </c>
      <c r="G56" s="138" t="n">
        <v>0</v>
      </c>
      <c r="H56" s="197" t="n">
        <v>0</v>
      </c>
      <c r="I56" s="196" t="n">
        <v>0</v>
      </c>
      <c r="J56" s="138" t="n">
        <v>0</v>
      </c>
      <c r="K56" s="197" t="n">
        <v>0</v>
      </c>
      <c r="L56" s="196" t="n">
        <v>0</v>
      </c>
      <c r="M56" s="138" t="n">
        <v>0</v>
      </c>
      <c r="N56" s="197" t="n">
        <v>0</v>
      </c>
      <c r="O56" s="196" t="n">
        <v>0</v>
      </c>
      <c r="P56" s="138" t="n">
        <v>0</v>
      </c>
      <c r="Q56" s="197" t="n">
        <v>0</v>
      </c>
      <c r="R56" s="196" t="n">
        <v>0</v>
      </c>
      <c r="S56" s="138" t="n">
        <v>0</v>
      </c>
      <c r="T56" s="197" t="n">
        <v>0</v>
      </c>
      <c r="U56" s="196" t="n">
        <v>0</v>
      </c>
      <c r="V56" s="138" t="n">
        <v>0</v>
      </c>
      <c r="W56" s="197" t="n">
        <v>0</v>
      </c>
      <c r="X56" s="196" t="n">
        <v>0</v>
      </c>
      <c r="Y56" s="138" t="n">
        <v>0</v>
      </c>
      <c r="Z56" s="197" t="n">
        <v>0</v>
      </c>
      <c r="AA56" s="196" t="n">
        <v>0</v>
      </c>
      <c r="AB56" s="138" t="n">
        <v>0</v>
      </c>
      <c r="AC56" s="197" t="n">
        <v>0</v>
      </c>
      <c r="AD56" s="196" t="n">
        <v>0</v>
      </c>
      <c r="AE56" s="138" t="n">
        <v>0</v>
      </c>
      <c r="AF56" s="197" t="n">
        <v>0</v>
      </c>
      <c r="AG56" s="196" t="n">
        <v>0</v>
      </c>
      <c r="AH56" s="138" t="n">
        <v>0</v>
      </c>
      <c r="AI56" s="197" t="n">
        <v>0</v>
      </c>
      <c r="AJ56" s="196" t="n">
        <v>0</v>
      </c>
      <c r="AK56" s="138" t="n">
        <v>0</v>
      </c>
      <c r="AL56" s="197" t="n">
        <v>0</v>
      </c>
      <c r="AM56" s="138"/>
      <c r="AN56" s="138"/>
      <c r="AO56" s="142"/>
      <c r="AP56" s="138"/>
      <c r="AQ56" s="138"/>
      <c r="AR56" s="142"/>
      <c r="AS56" s="138"/>
      <c r="AT56" s="138"/>
      <c r="AU56" s="142"/>
      <c r="AV56" s="138"/>
      <c r="AW56" s="138"/>
      <c r="AX56" s="142"/>
      <c r="AY56" s="138"/>
      <c r="AZ56" s="138"/>
      <c r="BA56" s="142"/>
      <c r="BB56" s="138"/>
      <c r="BC56" s="138"/>
      <c r="BD56" s="142"/>
      <c r="BE56" s="138"/>
      <c r="BF56" s="138"/>
      <c r="BG56" s="142"/>
      <c r="BH56" s="198"/>
      <c r="BI56" s="199"/>
      <c r="BJ56" s="200"/>
      <c r="BK56" s="198"/>
      <c r="BL56" s="199"/>
      <c r="BM56" s="200"/>
      <c r="BN56" s="198"/>
      <c r="BO56" s="199"/>
      <c r="BP56" s="200"/>
      <c r="BQ56" s="198"/>
      <c r="BR56" s="199"/>
      <c r="BS56" s="200"/>
      <c r="BT56" s="198"/>
      <c r="BU56" s="199"/>
      <c r="BV56" s="200"/>
    </row>
    <row r="57" customFormat="false" ht="12.75" hidden="false" customHeight="false" outlineLevel="0" collapsed="false">
      <c r="A57" s="138" t="s">
        <v>200</v>
      </c>
      <c r="B57" s="138" t="s">
        <v>196</v>
      </c>
      <c r="C57" s="196" t="n">
        <v>0</v>
      </c>
      <c r="D57" s="138" t="n">
        <v>0</v>
      </c>
      <c r="E57" s="197" t="n">
        <v>0</v>
      </c>
      <c r="F57" s="196" t="n">
        <v>0</v>
      </c>
      <c r="G57" s="138" t="n">
        <v>0</v>
      </c>
      <c r="H57" s="197" t="n">
        <v>0</v>
      </c>
      <c r="I57" s="196" t="n">
        <v>0</v>
      </c>
      <c r="J57" s="138" t="n">
        <v>0</v>
      </c>
      <c r="K57" s="197" t="n">
        <v>0</v>
      </c>
      <c r="L57" s="196" t="n">
        <v>0</v>
      </c>
      <c r="M57" s="138" t="n">
        <v>0</v>
      </c>
      <c r="N57" s="197" t="n">
        <v>0</v>
      </c>
      <c r="O57" s="196" t="n">
        <v>0</v>
      </c>
      <c r="P57" s="138" t="n">
        <v>0</v>
      </c>
      <c r="Q57" s="197" t="n">
        <v>0</v>
      </c>
      <c r="R57" s="196" t="n">
        <v>0</v>
      </c>
      <c r="S57" s="138" t="n">
        <v>0</v>
      </c>
      <c r="T57" s="197" t="n">
        <v>0</v>
      </c>
      <c r="U57" s="196" t="n">
        <v>0</v>
      </c>
      <c r="V57" s="138" t="n">
        <v>0</v>
      </c>
      <c r="W57" s="197" t="n">
        <v>0</v>
      </c>
      <c r="X57" s="196" t="n">
        <v>0</v>
      </c>
      <c r="Y57" s="138" t="n">
        <v>0</v>
      </c>
      <c r="Z57" s="197" t="n">
        <v>0</v>
      </c>
      <c r="AA57" s="196" t="n">
        <v>0</v>
      </c>
      <c r="AB57" s="138" t="n">
        <v>0</v>
      </c>
      <c r="AC57" s="197" t="n">
        <v>0</v>
      </c>
      <c r="AD57" s="196" t="n">
        <v>0</v>
      </c>
      <c r="AE57" s="138" t="n">
        <v>0</v>
      </c>
      <c r="AF57" s="197" t="n">
        <v>0</v>
      </c>
      <c r="AG57" s="196" t="n">
        <v>0</v>
      </c>
      <c r="AH57" s="138" t="n">
        <v>0</v>
      </c>
      <c r="AI57" s="197" t="n">
        <v>0</v>
      </c>
      <c r="AJ57" s="196" t="n">
        <v>0</v>
      </c>
      <c r="AK57" s="138" t="n">
        <v>0</v>
      </c>
      <c r="AL57" s="197" t="n">
        <v>0</v>
      </c>
      <c r="AM57" s="138"/>
      <c r="AN57" s="138"/>
      <c r="AO57" s="142"/>
      <c r="AP57" s="138"/>
      <c r="AQ57" s="138"/>
      <c r="AR57" s="142"/>
      <c r="AS57" s="138"/>
      <c r="AT57" s="138"/>
      <c r="AU57" s="142"/>
      <c r="AV57" s="138"/>
      <c r="AW57" s="138"/>
      <c r="AX57" s="142"/>
      <c r="AY57" s="138"/>
      <c r="AZ57" s="138"/>
      <c r="BA57" s="142"/>
      <c r="BB57" s="138"/>
      <c r="BC57" s="138"/>
      <c r="BD57" s="142"/>
      <c r="BE57" s="138"/>
      <c r="BF57" s="138"/>
      <c r="BG57" s="142"/>
      <c r="BH57" s="198"/>
      <c r="BI57" s="199"/>
      <c r="BJ57" s="200"/>
      <c r="BK57" s="198"/>
      <c r="BL57" s="199"/>
      <c r="BM57" s="200"/>
      <c r="BN57" s="198"/>
      <c r="BO57" s="199"/>
      <c r="BP57" s="200"/>
      <c r="BQ57" s="198"/>
      <c r="BR57" s="199"/>
      <c r="BS57" s="200"/>
      <c r="BT57" s="198"/>
      <c r="BU57" s="199"/>
      <c r="BV57" s="200"/>
    </row>
    <row r="58" customFormat="false" ht="12.75" hidden="false" customHeight="false" outlineLevel="0" collapsed="false">
      <c r="A58" s="191" t="s">
        <v>201</v>
      </c>
      <c r="B58" s="138"/>
      <c r="C58" s="201" t="n">
        <f aca="false">SUM(C53:C57)</f>
        <v>103000</v>
      </c>
      <c r="D58" s="138"/>
      <c r="E58" s="202" t="n">
        <f aca="false">SUM(E53:E57)</f>
        <v>234050</v>
      </c>
      <c r="F58" s="201" t="n">
        <f aca="false">SUM(F53:F57)</f>
        <v>103000</v>
      </c>
      <c r="G58" s="138"/>
      <c r="H58" s="202" t="n">
        <f aca="false">SUM(H53:H57)</f>
        <v>211400</v>
      </c>
      <c r="I58" s="201" t="n">
        <f aca="false">SUM(I53:I57)</f>
        <v>68000</v>
      </c>
      <c r="J58" s="138"/>
      <c r="K58" s="202" t="n">
        <f aca="false">SUM(K53:K57)</f>
        <v>137950</v>
      </c>
      <c r="L58" s="201" t="n">
        <f aca="false">SUM(L53:L57)</f>
        <v>68000</v>
      </c>
      <c r="M58" s="138"/>
      <c r="N58" s="202" t="n">
        <f aca="false">SUM(N53:N57)</f>
        <v>133500</v>
      </c>
      <c r="O58" s="201" t="n">
        <f aca="false">SUM(O53:O57)</f>
        <v>53000</v>
      </c>
      <c r="P58" s="138"/>
      <c r="Q58" s="202" t="n">
        <f aca="false">SUM(Q53:Q57)</f>
        <v>100750</v>
      </c>
      <c r="R58" s="201" t="n">
        <f aca="false">SUM(R53:R57)</f>
        <v>73000</v>
      </c>
      <c r="S58" s="138"/>
      <c r="T58" s="202" t="n">
        <f aca="false">SUM(T53:T57)</f>
        <v>75643</v>
      </c>
      <c r="U58" s="201" t="n">
        <f aca="false">SUM(U53:U57)</f>
        <v>73000</v>
      </c>
      <c r="V58" s="138"/>
      <c r="W58" s="202" t="n">
        <f aca="false">SUM(W53:W57)</f>
        <v>78165</v>
      </c>
      <c r="X58" s="201" t="n">
        <f aca="false">SUM(X53:X57)</f>
        <v>93000</v>
      </c>
      <c r="Y58" s="138"/>
      <c r="Z58" s="202" t="n">
        <f aca="false">SUM(Z53:Z57)</f>
        <v>90596</v>
      </c>
      <c r="AA58" s="201" t="n">
        <f aca="false">SUM(AA53:AA57)</f>
        <v>93000</v>
      </c>
      <c r="AB58" s="138"/>
      <c r="AC58" s="202" t="n">
        <f aca="false">SUM(AC53:AC57)</f>
        <v>87673</v>
      </c>
      <c r="AD58" s="201" t="n">
        <f aca="false">SUM(AD53:AD57)</f>
        <v>72286</v>
      </c>
      <c r="AE58" s="138"/>
      <c r="AF58" s="202" t="n">
        <f aca="false">SUM(AF53:AF57)</f>
        <v>72439</v>
      </c>
      <c r="AG58" s="201" t="n">
        <f aca="false">SUM(AG53:AG57)</f>
        <v>117286</v>
      </c>
      <c r="AH58" s="138"/>
      <c r="AI58" s="202" t="n">
        <f aca="false">SUM(AI53:AI57)</f>
        <v>178102</v>
      </c>
      <c r="AJ58" s="201" t="n">
        <f aca="false">SUM(AJ53:AJ57)</f>
        <v>153000</v>
      </c>
      <c r="AK58" s="138"/>
      <c r="AL58" s="202" t="n">
        <f aca="false">SUM(AL53:AL57)</f>
        <v>299181</v>
      </c>
      <c r="AM58" s="138"/>
      <c r="AN58" s="138"/>
      <c r="AO58" s="142"/>
      <c r="AP58" s="138"/>
      <c r="AQ58" s="138"/>
      <c r="AR58" s="142"/>
      <c r="AS58" s="138"/>
      <c r="AT58" s="138"/>
      <c r="AU58" s="142"/>
      <c r="AV58" s="138"/>
      <c r="AW58" s="138"/>
      <c r="AX58" s="142"/>
      <c r="AY58" s="138"/>
      <c r="AZ58" s="138"/>
      <c r="BA58" s="142"/>
      <c r="BB58" s="138"/>
      <c r="BC58" s="138"/>
      <c r="BD58" s="142"/>
      <c r="BE58" s="138"/>
      <c r="BF58" s="138"/>
      <c r="BG58" s="142"/>
      <c r="BH58" s="203"/>
      <c r="BI58" s="199"/>
      <c r="BJ58" s="204"/>
      <c r="BK58" s="203"/>
      <c r="BL58" s="199"/>
      <c r="BM58" s="204"/>
      <c r="BN58" s="203"/>
      <c r="BO58" s="199"/>
      <c r="BP58" s="204"/>
      <c r="BQ58" s="203"/>
      <c r="BR58" s="199"/>
      <c r="BS58" s="204"/>
      <c r="BT58" s="203"/>
      <c r="BU58" s="199"/>
      <c r="BV58" s="204"/>
    </row>
    <row r="59" customFormat="false" ht="12.75" hidden="false" customHeight="false" outlineLevel="0" collapsed="false">
      <c r="A59" s="138" t="s">
        <v>202</v>
      </c>
      <c r="B59" s="138" t="s">
        <v>196</v>
      </c>
      <c r="C59" s="196" t="n">
        <f aca="false">'Red Rock &amp; New Ks'!I28</f>
        <v>22000</v>
      </c>
      <c r="D59" s="138" t="n">
        <f aca="false">'Red Rock &amp; New Ks'!J28</f>
        <v>0.105</v>
      </c>
      <c r="E59" s="197" t="n">
        <f aca="false">'Red Rock &amp; New Ks'!K28</f>
        <v>71610</v>
      </c>
      <c r="F59" s="196" t="n">
        <f aca="false">'Red Rock &amp; New Ks'!L28</f>
        <v>22000</v>
      </c>
      <c r="G59" s="138" t="n">
        <f aca="false">'Red Rock &amp; New Ks'!M28</f>
        <v>0.105</v>
      </c>
      <c r="H59" s="197" t="n">
        <f aca="false">'Red Rock &amp; New Ks'!N28</f>
        <v>64680</v>
      </c>
      <c r="I59" s="196" t="n">
        <f aca="false">'Red Rock &amp; New Ks'!O28</f>
        <v>22000</v>
      </c>
      <c r="J59" s="138" t="n">
        <f aca="false">'Red Rock &amp; New Ks'!P28</f>
        <v>0.105</v>
      </c>
      <c r="K59" s="197" t="n">
        <f aca="false">'Red Rock &amp; New Ks'!Q28</f>
        <v>71610</v>
      </c>
      <c r="L59" s="196" t="n">
        <f aca="false">'Red Rock &amp; New Ks'!R28</f>
        <v>22000</v>
      </c>
      <c r="M59" s="138" t="n">
        <f aca="false">'Red Rock &amp; New Ks'!S28</f>
        <v>0.105</v>
      </c>
      <c r="N59" s="197" t="n">
        <f aca="false">'Red Rock &amp; New Ks'!T28</f>
        <v>69300</v>
      </c>
      <c r="O59" s="196" t="n">
        <f aca="false">'Red Rock &amp; New Ks'!U28</f>
        <v>22000</v>
      </c>
      <c r="P59" s="138" t="n">
        <f aca="false">'Red Rock &amp; New Ks'!V28</f>
        <v>0.105</v>
      </c>
      <c r="Q59" s="197" t="n">
        <f aca="false">'Red Rock &amp; New Ks'!W28</f>
        <v>71610</v>
      </c>
      <c r="R59" s="196" t="n">
        <f aca="false">'Red Rock &amp; New Ks'!X28</f>
        <v>22000</v>
      </c>
      <c r="S59" s="138" t="n">
        <f aca="false">'Red Rock &amp; New Ks'!Y28</f>
        <v>0.105</v>
      </c>
      <c r="T59" s="197" t="n">
        <f aca="false">'Red Rock &amp; New Ks'!Z28</f>
        <v>69300</v>
      </c>
      <c r="U59" s="196" t="n">
        <f aca="false">'Red Rock &amp; New Ks'!AA28</f>
        <v>51000</v>
      </c>
      <c r="V59" s="138" t="n">
        <f aca="false">'Red Rock &amp; New Ks'!AB28</f>
        <v>0.0907843137254902</v>
      </c>
      <c r="W59" s="197" t="n">
        <f aca="false">'Red Rock &amp; New Ks'!AC28</f>
        <v>143530</v>
      </c>
      <c r="X59" s="196" t="n">
        <f aca="false">'Red Rock &amp; New Ks'!AD28</f>
        <v>51000</v>
      </c>
      <c r="Y59" s="138" t="n">
        <f aca="false">'Red Rock &amp; New Ks'!AE28</f>
        <v>0.0907843137254902</v>
      </c>
      <c r="Z59" s="197" t="n">
        <f aca="false">'Red Rock &amp; New Ks'!AF28</f>
        <v>143530</v>
      </c>
      <c r="AA59" s="196" t="n">
        <f aca="false">'Red Rock &amp; New Ks'!AG28</f>
        <v>51000</v>
      </c>
      <c r="AB59" s="138" t="n">
        <f aca="false">'Red Rock &amp; New Ks'!AH28</f>
        <v>0.0907843137254902</v>
      </c>
      <c r="AC59" s="197" t="n">
        <f aca="false">'Red Rock &amp; New Ks'!AI28</f>
        <v>138900</v>
      </c>
      <c r="AD59" s="196" t="n">
        <f aca="false">'Red Rock &amp; New Ks'!AJ28</f>
        <v>22000</v>
      </c>
      <c r="AE59" s="138" t="n">
        <f aca="false">'Red Rock &amp; New Ks'!AK28</f>
        <v>0.105</v>
      </c>
      <c r="AF59" s="197" t="n">
        <f aca="false">'Red Rock &amp; New Ks'!AL28</f>
        <v>71610</v>
      </c>
      <c r="AG59" s="196" t="n">
        <f aca="false">'Red Rock &amp; New Ks'!AM28</f>
        <v>22000</v>
      </c>
      <c r="AH59" s="138" t="n">
        <f aca="false">'Red Rock &amp; New Ks'!AN28</f>
        <v>0.105</v>
      </c>
      <c r="AI59" s="197" t="n">
        <f aca="false">'Red Rock &amp; New Ks'!AO28</f>
        <v>69300</v>
      </c>
      <c r="AJ59" s="196" t="n">
        <f aca="false">'Red Rock &amp; New Ks'!AP28</f>
        <v>22000</v>
      </c>
      <c r="AK59" s="138" t="n">
        <f aca="false">'Red Rock &amp; New Ks'!AQ28</f>
        <v>0.105</v>
      </c>
      <c r="AL59" s="197" t="n">
        <f aca="false">'Red Rock &amp; New Ks'!AR28</f>
        <v>71610</v>
      </c>
      <c r="AM59" s="138"/>
      <c r="AN59" s="138"/>
      <c r="AO59" s="142"/>
      <c r="AP59" s="138"/>
      <c r="AQ59" s="138"/>
      <c r="AR59" s="142"/>
      <c r="AS59" s="138"/>
      <c r="AT59" s="138"/>
      <c r="AU59" s="142"/>
      <c r="AV59" s="138"/>
      <c r="AW59" s="138"/>
      <c r="AX59" s="142"/>
      <c r="AY59" s="138"/>
      <c r="AZ59" s="138"/>
      <c r="BA59" s="142"/>
      <c r="BB59" s="138"/>
      <c r="BC59" s="138"/>
      <c r="BD59" s="142"/>
      <c r="BE59" s="138"/>
      <c r="BF59" s="138"/>
      <c r="BG59" s="142"/>
      <c r="BH59" s="198"/>
      <c r="BI59" s="199"/>
      <c r="BJ59" s="200"/>
      <c r="BK59" s="198"/>
      <c r="BL59" s="199"/>
      <c r="BM59" s="200"/>
      <c r="BN59" s="198"/>
      <c r="BO59" s="199"/>
      <c r="BP59" s="200"/>
      <c r="BQ59" s="198"/>
      <c r="BR59" s="199"/>
      <c r="BS59" s="200"/>
      <c r="BT59" s="198"/>
      <c r="BU59" s="199"/>
      <c r="BV59" s="200"/>
    </row>
    <row r="60" customFormat="false" ht="12.75" hidden="false" customHeight="false" outlineLevel="0" collapsed="false">
      <c r="A60" s="191" t="s">
        <v>203</v>
      </c>
      <c r="B60" s="138"/>
      <c r="C60" s="201" t="n">
        <f aca="false">SUM(C59)</f>
        <v>22000</v>
      </c>
      <c r="D60" s="138"/>
      <c r="E60" s="202" t="n">
        <f aca="false">SUM(E59)</f>
        <v>71610</v>
      </c>
      <c r="F60" s="201" t="n">
        <f aca="false">SUM(F59)</f>
        <v>22000</v>
      </c>
      <c r="G60" s="138"/>
      <c r="H60" s="202" t="n">
        <f aca="false">SUM(H59)</f>
        <v>64680</v>
      </c>
      <c r="I60" s="201" t="n">
        <f aca="false">SUM(I59)</f>
        <v>22000</v>
      </c>
      <c r="J60" s="138"/>
      <c r="K60" s="202" t="n">
        <f aca="false">SUM(K59)</f>
        <v>71610</v>
      </c>
      <c r="L60" s="201" t="n">
        <f aca="false">SUM(L59)</f>
        <v>22000</v>
      </c>
      <c r="M60" s="138"/>
      <c r="N60" s="202" t="n">
        <f aca="false">SUM(N59)</f>
        <v>69300</v>
      </c>
      <c r="O60" s="201" t="n">
        <f aca="false">SUM(O59)</f>
        <v>22000</v>
      </c>
      <c r="P60" s="138"/>
      <c r="Q60" s="202" t="n">
        <f aca="false">SUM(Q59)</f>
        <v>71610</v>
      </c>
      <c r="R60" s="201" t="n">
        <f aca="false">SUM(R59)</f>
        <v>22000</v>
      </c>
      <c r="S60" s="138"/>
      <c r="T60" s="202" t="n">
        <f aca="false">SUM(T59)</f>
        <v>69300</v>
      </c>
      <c r="U60" s="201" t="n">
        <f aca="false">SUM(U59)</f>
        <v>51000</v>
      </c>
      <c r="V60" s="138"/>
      <c r="W60" s="202" t="n">
        <f aca="false">SUM(W59)</f>
        <v>143530</v>
      </c>
      <c r="X60" s="201" t="n">
        <f aca="false">SUM(X59)</f>
        <v>51000</v>
      </c>
      <c r="Y60" s="138"/>
      <c r="Z60" s="202" t="n">
        <f aca="false">SUM(Z59)</f>
        <v>143530</v>
      </c>
      <c r="AA60" s="201" t="n">
        <f aca="false">SUM(AA59)</f>
        <v>51000</v>
      </c>
      <c r="AB60" s="138"/>
      <c r="AC60" s="202" t="n">
        <f aca="false">SUM(AC59)</f>
        <v>138900</v>
      </c>
      <c r="AD60" s="201" t="n">
        <f aca="false">SUM(AD59)</f>
        <v>22000</v>
      </c>
      <c r="AE60" s="138"/>
      <c r="AF60" s="202" t="n">
        <f aca="false">SUM(AF59)</f>
        <v>71610</v>
      </c>
      <c r="AG60" s="201" t="n">
        <f aca="false">SUM(AG59)</f>
        <v>22000</v>
      </c>
      <c r="AH60" s="138"/>
      <c r="AI60" s="202" t="n">
        <f aca="false">SUM(AI59)</f>
        <v>69300</v>
      </c>
      <c r="AJ60" s="201" t="n">
        <f aca="false">SUM(AJ59)</f>
        <v>22000</v>
      </c>
      <c r="AK60" s="138"/>
      <c r="AL60" s="202" t="n">
        <f aca="false">SUM(AL59)</f>
        <v>71610</v>
      </c>
      <c r="AM60" s="138"/>
      <c r="AN60" s="138"/>
      <c r="AO60" s="142"/>
      <c r="AP60" s="138"/>
      <c r="AQ60" s="138"/>
      <c r="AR60" s="142"/>
      <c r="AS60" s="138"/>
      <c r="AT60" s="138"/>
      <c r="AU60" s="142"/>
      <c r="AV60" s="138"/>
      <c r="AW60" s="138"/>
      <c r="AX60" s="142"/>
      <c r="AY60" s="138"/>
      <c r="AZ60" s="138"/>
      <c r="BA60" s="142"/>
      <c r="BB60" s="138"/>
      <c r="BC60" s="138"/>
      <c r="BD60" s="142"/>
      <c r="BE60" s="138"/>
      <c r="BF60" s="138"/>
      <c r="BG60" s="142"/>
      <c r="BH60" s="203"/>
      <c r="BI60" s="199"/>
      <c r="BJ60" s="204"/>
      <c r="BK60" s="203"/>
      <c r="BL60" s="199"/>
      <c r="BM60" s="204"/>
      <c r="BN60" s="203"/>
      <c r="BO60" s="199"/>
      <c r="BP60" s="204"/>
      <c r="BQ60" s="203"/>
      <c r="BR60" s="199"/>
      <c r="BS60" s="204"/>
      <c r="BT60" s="203"/>
      <c r="BU60" s="199"/>
      <c r="BV60" s="204"/>
    </row>
    <row r="61" customFormat="false" ht="12.75" hidden="false" customHeight="false" outlineLevel="0" collapsed="false">
      <c r="A61" s="138" t="s">
        <v>23</v>
      </c>
      <c r="B61" s="138" t="s">
        <v>196</v>
      </c>
      <c r="C61" s="196" t="n">
        <f aca="false">'Red Rock &amp; New Ks'!I34</f>
        <v>30000</v>
      </c>
      <c r="D61" s="196" t="n">
        <f aca="false">'Red Rock &amp; New Ks'!J34</f>
        <v>0.06</v>
      </c>
      <c r="E61" s="196" t="n">
        <f aca="false">'Red Rock &amp; New Ks'!K34</f>
        <v>55800</v>
      </c>
      <c r="F61" s="196" t="n">
        <f aca="false">'Red Rock &amp; New Ks'!L34</f>
        <v>30000</v>
      </c>
      <c r="G61" s="196" t="n">
        <f aca="false">'Red Rock &amp; New Ks'!M34</f>
        <v>0.06</v>
      </c>
      <c r="H61" s="196" t="n">
        <f aca="false">'Red Rock &amp; New Ks'!N34</f>
        <v>50400</v>
      </c>
      <c r="I61" s="196" t="n">
        <f aca="false">'Red Rock &amp; New Ks'!O34</f>
        <v>30000</v>
      </c>
      <c r="J61" s="196" t="n">
        <f aca="false">'Red Rock &amp; New Ks'!P34</f>
        <v>0.06</v>
      </c>
      <c r="K61" s="196" t="n">
        <f aca="false">'Red Rock &amp; New Ks'!Q34</f>
        <v>55800</v>
      </c>
      <c r="L61" s="196" t="n">
        <f aca="false">'Red Rock &amp; New Ks'!R34</f>
        <v>30000</v>
      </c>
      <c r="M61" s="196" t="n">
        <f aca="false">'Red Rock &amp; New Ks'!S34</f>
        <v>0.06</v>
      </c>
      <c r="N61" s="196" t="n">
        <f aca="false">'Red Rock &amp; New Ks'!T34</f>
        <v>54000</v>
      </c>
      <c r="O61" s="196" t="n">
        <f aca="false">'Red Rock &amp; New Ks'!U34</f>
        <v>30000</v>
      </c>
      <c r="P61" s="196" t="n">
        <f aca="false">'Red Rock &amp; New Ks'!V34</f>
        <v>0.06</v>
      </c>
      <c r="Q61" s="196" t="n">
        <f aca="false">'Red Rock &amp; New Ks'!W34</f>
        <v>55800</v>
      </c>
      <c r="R61" s="196" t="n">
        <f aca="false">'Red Rock &amp; New Ks'!X34</f>
        <v>30000</v>
      </c>
      <c r="S61" s="196" t="n">
        <f aca="false">'Red Rock &amp; New Ks'!Y34</f>
        <v>0.06</v>
      </c>
      <c r="T61" s="196" t="n">
        <f aca="false">'Red Rock &amp; New Ks'!Z34</f>
        <v>54000</v>
      </c>
      <c r="U61" s="196" t="n">
        <f aca="false">'Red Rock &amp; New Ks'!AA34</f>
        <v>30000</v>
      </c>
      <c r="V61" s="196" t="n">
        <f aca="false">'Red Rock &amp; New Ks'!AB34</f>
        <v>0.06</v>
      </c>
      <c r="W61" s="196" t="n">
        <f aca="false">'Red Rock &amp; New Ks'!AC34</f>
        <v>55800</v>
      </c>
      <c r="X61" s="196" t="n">
        <f aca="false">'Red Rock &amp; New Ks'!AD34</f>
        <v>30000</v>
      </c>
      <c r="Y61" s="196" t="n">
        <f aca="false">'Red Rock &amp; New Ks'!AE34</f>
        <v>0.06</v>
      </c>
      <c r="Z61" s="196" t="n">
        <f aca="false">'Red Rock &amp; New Ks'!AF34</f>
        <v>55800</v>
      </c>
      <c r="AA61" s="196" t="n">
        <f aca="false">'Red Rock &amp; New Ks'!AG34</f>
        <v>22000</v>
      </c>
      <c r="AB61" s="196" t="n">
        <f aca="false">'Red Rock &amp; New Ks'!AH34</f>
        <v>0.105</v>
      </c>
      <c r="AC61" s="196" t="n">
        <f aca="false">'Red Rock &amp; New Ks'!AI34</f>
        <v>54000</v>
      </c>
      <c r="AD61" s="196" t="n">
        <f aca="false">'Red Rock &amp; New Ks'!AJ34</f>
        <v>30000</v>
      </c>
      <c r="AE61" s="196" t="n">
        <f aca="false">'Red Rock &amp; New Ks'!AK34</f>
        <v>0.06</v>
      </c>
      <c r="AF61" s="196" t="n">
        <f aca="false">'Red Rock &amp; New Ks'!AL34</f>
        <v>55800</v>
      </c>
      <c r="AG61" s="196" t="n">
        <f aca="false">'Red Rock &amp; New Ks'!AM34</f>
        <v>30000</v>
      </c>
      <c r="AH61" s="196" t="n">
        <f aca="false">'Red Rock &amp; New Ks'!AN34</f>
        <v>0.06</v>
      </c>
      <c r="AI61" s="196" t="n">
        <f aca="false">'Red Rock &amp; New Ks'!AO34</f>
        <v>54000</v>
      </c>
      <c r="AJ61" s="196" t="n">
        <f aca="false">'Red Rock &amp; New Ks'!AP34</f>
        <v>30000</v>
      </c>
      <c r="AK61" s="196" t="n">
        <f aca="false">'Red Rock &amp; New Ks'!AQ34</f>
        <v>0.06</v>
      </c>
      <c r="AL61" s="196" t="n">
        <f aca="false">'Red Rock &amp; New Ks'!AR34</f>
        <v>55800</v>
      </c>
      <c r="AM61" s="138"/>
      <c r="AN61" s="138"/>
      <c r="AO61" s="142"/>
      <c r="AP61" s="138"/>
      <c r="AQ61" s="138"/>
      <c r="AR61" s="142"/>
      <c r="AS61" s="138"/>
      <c r="AT61" s="138"/>
      <c r="AU61" s="142"/>
      <c r="AV61" s="138"/>
      <c r="AW61" s="138"/>
      <c r="AX61" s="142"/>
      <c r="AY61" s="138"/>
      <c r="AZ61" s="138"/>
      <c r="BA61" s="142"/>
      <c r="BB61" s="138"/>
      <c r="BC61" s="138"/>
      <c r="BD61" s="142"/>
      <c r="BE61" s="138"/>
      <c r="BF61" s="138"/>
      <c r="BG61" s="142"/>
      <c r="BH61" s="198"/>
      <c r="BI61" s="199"/>
      <c r="BJ61" s="200"/>
      <c r="BK61" s="198"/>
      <c r="BL61" s="199"/>
      <c r="BM61" s="200"/>
      <c r="BN61" s="198"/>
      <c r="BO61" s="199"/>
      <c r="BP61" s="200"/>
      <c r="BQ61" s="198"/>
      <c r="BR61" s="199"/>
      <c r="BS61" s="200"/>
      <c r="BT61" s="198"/>
      <c r="BU61" s="199"/>
      <c r="BV61" s="200"/>
    </row>
    <row r="62" customFormat="false" ht="12.75" hidden="false" customHeight="false" outlineLevel="0" collapsed="false">
      <c r="A62" s="191" t="s">
        <v>204</v>
      </c>
      <c r="B62" s="138"/>
      <c r="C62" s="201" t="n">
        <f aca="false">SUM(C61)</f>
        <v>30000</v>
      </c>
      <c r="D62" s="138"/>
      <c r="E62" s="202" t="n">
        <f aca="false">SUM(E61)</f>
        <v>55800</v>
      </c>
      <c r="F62" s="201" t="n">
        <f aca="false">SUM(F61)</f>
        <v>30000</v>
      </c>
      <c r="G62" s="138"/>
      <c r="H62" s="202" t="n">
        <f aca="false">SUM(H61)</f>
        <v>50400</v>
      </c>
      <c r="I62" s="201" t="n">
        <f aca="false">SUM(I61)</f>
        <v>30000</v>
      </c>
      <c r="J62" s="138"/>
      <c r="K62" s="202" t="n">
        <f aca="false">SUM(K61)</f>
        <v>55800</v>
      </c>
      <c r="L62" s="201" t="n">
        <f aca="false">SUM(L61)</f>
        <v>30000</v>
      </c>
      <c r="M62" s="138"/>
      <c r="N62" s="202" t="n">
        <f aca="false">SUM(N61)</f>
        <v>54000</v>
      </c>
      <c r="O62" s="201" t="n">
        <f aca="false">SUM(O61)</f>
        <v>30000</v>
      </c>
      <c r="P62" s="138"/>
      <c r="Q62" s="202" t="n">
        <f aca="false">SUM(Q61)</f>
        <v>55800</v>
      </c>
      <c r="R62" s="201" t="n">
        <f aca="false">SUM(R61)</f>
        <v>30000</v>
      </c>
      <c r="S62" s="138"/>
      <c r="T62" s="202" t="n">
        <f aca="false">SUM(T61)</f>
        <v>54000</v>
      </c>
      <c r="U62" s="201" t="n">
        <f aca="false">SUM(U61)</f>
        <v>30000</v>
      </c>
      <c r="V62" s="138"/>
      <c r="W62" s="202" t="n">
        <f aca="false">SUM(W61)</f>
        <v>55800</v>
      </c>
      <c r="X62" s="201" t="n">
        <f aca="false">SUM(X61)</f>
        <v>30000</v>
      </c>
      <c r="Y62" s="138"/>
      <c r="Z62" s="202" t="n">
        <f aca="false">SUM(Z61)</f>
        <v>55800</v>
      </c>
      <c r="AA62" s="201" t="n">
        <f aca="false">SUM(AA61)</f>
        <v>22000</v>
      </c>
      <c r="AB62" s="138"/>
      <c r="AC62" s="202" t="n">
        <f aca="false">SUM(AC61)</f>
        <v>54000</v>
      </c>
      <c r="AD62" s="201" t="n">
        <f aca="false">SUM(AD61)</f>
        <v>30000</v>
      </c>
      <c r="AE62" s="138"/>
      <c r="AF62" s="202" t="n">
        <f aca="false">SUM(AF61)</f>
        <v>55800</v>
      </c>
      <c r="AG62" s="201" t="n">
        <f aca="false">SUM(AG61)</f>
        <v>30000</v>
      </c>
      <c r="AH62" s="138"/>
      <c r="AI62" s="202" t="n">
        <f aca="false">SUM(AI61)</f>
        <v>54000</v>
      </c>
      <c r="AJ62" s="201" t="n">
        <f aca="false">SUM(AJ61)</f>
        <v>30000</v>
      </c>
      <c r="AK62" s="138"/>
      <c r="AL62" s="202" t="n">
        <f aca="false">SUM(AL61)</f>
        <v>55800</v>
      </c>
      <c r="AM62" s="138"/>
      <c r="AN62" s="138"/>
      <c r="AO62" s="142"/>
      <c r="AP62" s="138"/>
      <c r="AQ62" s="138"/>
      <c r="AR62" s="142"/>
      <c r="AS62" s="138"/>
      <c r="AT62" s="138"/>
      <c r="AU62" s="142"/>
      <c r="AV62" s="138"/>
      <c r="AW62" s="138"/>
      <c r="AX62" s="142"/>
      <c r="AY62" s="138"/>
      <c r="AZ62" s="138"/>
      <c r="BA62" s="142"/>
      <c r="BB62" s="138"/>
      <c r="BC62" s="138"/>
      <c r="BD62" s="142"/>
      <c r="BE62" s="138"/>
      <c r="BF62" s="138"/>
      <c r="BG62" s="142"/>
      <c r="BH62" s="203"/>
      <c r="BI62" s="199"/>
      <c r="BJ62" s="204"/>
      <c r="BK62" s="203"/>
      <c r="BL62" s="199"/>
      <c r="BM62" s="204"/>
      <c r="BN62" s="203"/>
      <c r="BO62" s="199"/>
      <c r="BP62" s="204"/>
      <c r="BQ62" s="203"/>
      <c r="BR62" s="199"/>
      <c r="BS62" s="204"/>
      <c r="BT62" s="203"/>
      <c r="BU62" s="199"/>
      <c r="BV62" s="204"/>
    </row>
    <row r="63" customFormat="false" ht="12.75" hidden="false" customHeight="false" outlineLevel="0" collapsed="false">
      <c r="A63" s="138" t="s">
        <v>205</v>
      </c>
      <c r="B63" s="138" t="s">
        <v>196</v>
      </c>
      <c r="C63" s="196" t="n">
        <v>0</v>
      </c>
      <c r="D63" s="138" t="n">
        <v>0</v>
      </c>
      <c r="E63" s="197" t="n">
        <v>0</v>
      </c>
      <c r="F63" s="196" t="n">
        <v>0</v>
      </c>
      <c r="G63" s="138" t="n">
        <v>0</v>
      </c>
      <c r="H63" s="197" t="n">
        <v>0</v>
      </c>
      <c r="I63" s="196" t="n">
        <v>0</v>
      </c>
      <c r="J63" s="138" t="n">
        <v>0</v>
      </c>
      <c r="K63" s="197" t="n">
        <v>0</v>
      </c>
      <c r="L63" s="196" t="n">
        <v>0</v>
      </c>
      <c r="M63" s="138" t="n">
        <v>0</v>
      </c>
      <c r="N63" s="197" t="n">
        <v>0</v>
      </c>
      <c r="O63" s="196" t="n">
        <v>0</v>
      </c>
      <c r="P63" s="138" t="n">
        <v>0</v>
      </c>
      <c r="Q63" s="197" t="n">
        <v>0</v>
      </c>
      <c r="R63" s="196" t="n">
        <v>0</v>
      </c>
      <c r="S63" s="138" t="n">
        <v>0</v>
      </c>
      <c r="T63" s="197" t="n">
        <v>0</v>
      </c>
      <c r="U63" s="196" t="n">
        <v>0</v>
      </c>
      <c r="V63" s="138" t="n">
        <v>0</v>
      </c>
      <c r="W63" s="197" t="n">
        <v>0</v>
      </c>
      <c r="X63" s="196" t="n">
        <v>0</v>
      </c>
      <c r="Y63" s="138" t="n">
        <v>0</v>
      </c>
      <c r="Z63" s="197" t="n">
        <v>0</v>
      </c>
      <c r="AA63" s="196" t="n">
        <v>0</v>
      </c>
      <c r="AB63" s="138" t="n">
        <v>0</v>
      </c>
      <c r="AC63" s="197" t="n">
        <v>0</v>
      </c>
      <c r="AD63" s="196" t="n">
        <v>0</v>
      </c>
      <c r="AE63" s="138" t="n">
        <v>0</v>
      </c>
      <c r="AF63" s="197" t="n">
        <v>0</v>
      </c>
      <c r="AG63" s="196" t="n">
        <v>0</v>
      </c>
      <c r="AH63" s="138" t="n">
        <v>0</v>
      </c>
      <c r="AI63" s="197" t="n">
        <v>0</v>
      </c>
      <c r="AJ63" s="196" t="n">
        <v>0</v>
      </c>
      <c r="AK63" s="138" t="n">
        <v>0</v>
      </c>
      <c r="AL63" s="197" t="n">
        <v>0</v>
      </c>
      <c r="AM63" s="138"/>
      <c r="AN63" s="138"/>
      <c r="AO63" s="142"/>
      <c r="AP63" s="138"/>
      <c r="AQ63" s="138"/>
      <c r="AR63" s="142"/>
      <c r="AS63" s="138"/>
      <c r="AT63" s="138"/>
      <c r="AU63" s="142"/>
      <c r="AV63" s="138"/>
      <c r="AW63" s="138"/>
      <c r="AX63" s="142"/>
      <c r="AY63" s="138"/>
      <c r="AZ63" s="138"/>
      <c r="BA63" s="142"/>
      <c r="BB63" s="138"/>
      <c r="BC63" s="138"/>
      <c r="BD63" s="142"/>
      <c r="BE63" s="138"/>
      <c r="BF63" s="138"/>
      <c r="BG63" s="142"/>
      <c r="BH63" s="198"/>
      <c r="BI63" s="199"/>
      <c r="BJ63" s="200"/>
      <c r="BK63" s="198"/>
      <c r="BL63" s="199"/>
      <c r="BM63" s="200"/>
      <c r="BN63" s="198"/>
      <c r="BO63" s="199"/>
      <c r="BP63" s="200"/>
      <c r="BQ63" s="198"/>
      <c r="BR63" s="199"/>
      <c r="BS63" s="200"/>
      <c r="BT63" s="198"/>
      <c r="BU63" s="199"/>
      <c r="BV63" s="200"/>
    </row>
    <row r="64" customFormat="false" ht="12.75" hidden="false" customHeight="false" outlineLevel="0" collapsed="false">
      <c r="A64" s="138" t="s">
        <v>206</v>
      </c>
      <c r="B64" s="138" t="s">
        <v>196</v>
      </c>
      <c r="C64" s="196" t="n">
        <f aca="false">'Red Rock &amp; New Ks'!I46</f>
        <v>0</v>
      </c>
      <c r="D64" s="138" t="n">
        <f aca="false">'Red Rock &amp; New Ks'!J46</f>
        <v>0</v>
      </c>
      <c r="E64" s="197" t="n">
        <f aca="false">'Red Rock &amp; New Ks'!K46</f>
        <v>31713</v>
      </c>
      <c r="F64" s="196" t="n">
        <f aca="false">'Red Rock &amp; New Ks'!L46</f>
        <v>0</v>
      </c>
      <c r="G64" s="138" t="n">
        <f aca="false">'Red Rock &amp; New Ks'!M46</f>
        <v>0</v>
      </c>
      <c r="H64" s="197" t="n">
        <f aca="false">'Red Rock &amp; New Ks'!N46</f>
        <v>28644</v>
      </c>
      <c r="I64" s="196" t="n">
        <f aca="false">'Red Rock &amp; New Ks'!O46</f>
        <v>0</v>
      </c>
      <c r="J64" s="138" t="n">
        <f aca="false">'Red Rock &amp; New Ks'!P46</f>
        <v>0</v>
      </c>
      <c r="K64" s="197" t="n">
        <f aca="false">'Red Rock &amp; New Ks'!Q46</f>
        <v>30349</v>
      </c>
      <c r="L64" s="196" t="n">
        <f aca="false">'Red Rock &amp; New Ks'!R46</f>
        <v>0</v>
      </c>
      <c r="M64" s="138" t="n">
        <f aca="false">'Red Rock &amp; New Ks'!S46</f>
        <v>0</v>
      </c>
      <c r="N64" s="197" t="n">
        <f aca="false">'Red Rock &amp; New Ks'!T46</f>
        <v>29370</v>
      </c>
      <c r="O64" s="196" t="n">
        <f aca="false">'Red Rock &amp; New Ks'!U46</f>
        <v>0</v>
      </c>
      <c r="P64" s="138" t="n">
        <f aca="false">'Red Rock &amp; New Ks'!V46</f>
        <v>0</v>
      </c>
      <c r="Q64" s="197" t="n">
        <f aca="false">'Red Rock &amp; New Ks'!W46</f>
        <v>30349</v>
      </c>
      <c r="R64" s="196" t="n">
        <f aca="false">'Red Rock &amp; New Ks'!X46</f>
        <v>0</v>
      </c>
      <c r="S64" s="138" t="n">
        <f aca="false">'Red Rock &amp; New Ks'!Y46</f>
        <v>0</v>
      </c>
      <c r="T64" s="197" t="n">
        <f aca="false">'Red Rock &amp; New Ks'!Z46</f>
        <v>29370</v>
      </c>
      <c r="U64" s="196" t="n">
        <f aca="false">'Red Rock &amp; New Ks'!AA46</f>
        <v>0</v>
      </c>
      <c r="V64" s="138" t="n">
        <f aca="false">'Red Rock &amp; New Ks'!AB46</f>
        <v>0</v>
      </c>
      <c r="W64" s="197" t="n">
        <f aca="false">'Red Rock &amp; New Ks'!AC46</f>
        <v>30349</v>
      </c>
      <c r="X64" s="196" t="n">
        <f aca="false">'Red Rock &amp; New Ks'!AD46</f>
        <v>0</v>
      </c>
      <c r="Y64" s="138" t="n">
        <f aca="false">'Red Rock &amp; New Ks'!AE46</f>
        <v>0</v>
      </c>
      <c r="Z64" s="197" t="n">
        <f aca="false">'Red Rock &amp; New Ks'!AF46</f>
        <v>30349</v>
      </c>
      <c r="AA64" s="196" t="n">
        <f aca="false">'Red Rock &amp; New Ks'!AG46</f>
        <v>0</v>
      </c>
      <c r="AB64" s="138" t="n">
        <f aca="false">'Red Rock &amp; New Ks'!AH46</f>
        <v>0</v>
      </c>
      <c r="AC64" s="197" t="n">
        <f aca="false">'Red Rock &amp; New Ks'!AI46</f>
        <v>29370</v>
      </c>
      <c r="AD64" s="196" t="n">
        <f aca="false">'Red Rock &amp; New Ks'!AJ46</f>
        <v>0</v>
      </c>
      <c r="AE64" s="138" t="n">
        <f aca="false">'Red Rock &amp; New Ks'!AK46</f>
        <v>0</v>
      </c>
      <c r="AF64" s="197" t="n">
        <f aca="false">'Red Rock &amp; New Ks'!AL46</f>
        <v>30349</v>
      </c>
      <c r="AG64" s="196" t="n">
        <f aca="false">'Red Rock &amp; New Ks'!AM46</f>
        <v>0</v>
      </c>
      <c r="AH64" s="138" t="n">
        <f aca="false">'Red Rock &amp; New Ks'!AN46</f>
        <v>0</v>
      </c>
      <c r="AI64" s="197" t="n">
        <f aca="false">'Red Rock &amp; New Ks'!AO46</f>
        <v>58740</v>
      </c>
      <c r="AJ64" s="196" t="n">
        <f aca="false">'Red Rock &amp; New Ks'!AP46</f>
        <v>0</v>
      </c>
      <c r="AK64" s="138" t="n">
        <f aca="false">'Red Rock &amp; New Ks'!AQ46</f>
        <v>0</v>
      </c>
      <c r="AL64" s="197" t="n">
        <f aca="false">'Red Rock &amp; New Ks'!AR46</f>
        <v>60698</v>
      </c>
      <c r="AM64" s="138"/>
      <c r="AN64" s="138"/>
      <c r="AO64" s="142"/>
      <c r="AP64" s="138"/>
      <c r="AQ64" s="138"/>
      <c r="AR64" s="142"/>
      <c r="AS64" s="138"/>
      <c r="AT64" s="138"/>
      <c r="AU64" s="142"/>
      <c r="AV64" s="138"/>
      <c r="AW64" s="138"/>
      <c r="AX64" s="142"/>
      <c r="AY64" s="138"/>
      <c r="AZ64" s="138"/>
      <c r="BA64" s="142"/>
      <c r="BB64" s="138"/>
      <c r="BC64" s="138"/>
      <c r="BD64" s="142"/>
      <c r="BE64" s="138"/>
      <c r="BF64" s="138"/>
      <c r="BG64" s="142"/>
      <c r="BH64" s="198"/>
      <c r="BI64" s="199"/>
      <c r="BJ64" s="200"/>
      <c r="BK64" s="198"/>
      <c r="BL64" s="199"/>
      <c r="BM64" s="200"/>
      <c r="BN64" s="198"/>
      <c r="BO64" s="199"/>
      <c r="BP64" s="200"/>
      <c r="BQ64" s="198"/>
      <c r="BR64" s="199"/>
      <c r="BS64" s="200"/>
      <c r="BT64" s="198"/>
      <c r="BU64" s="199"/>
      <c r="BV64" s="200"/>
    </row>
    <row r="65" customFormat="false" ht="12.75" hidden="false" customHeight="false" outlineLevel="0" collapsed="false">
      <c r="A65" s="191" t="s">
        <v>207</v>
      </c>
      <c r="B65" s="138"/>
      <c r="C65" s="201" t="n">
        <f aca="false">SUM(C63:C64)</f>
        <v>0</v>
      </c>
      <c r="D65" s="138"/>
      <c r="E65" s="202" t="n">
        <f aca="false">SUM(E63:E64)</f>
        <v>31713</v>
      </c>
      <c r="F65" s="201" t="n">
        <f aca="false">SUM(F63:F64)</f>
        <v>0</v>
      </c>
      <c r="G65" s="138"/>
      <c r="H65" s="202" t="n">
        <f aca="false">SUM(H63:H64)</f>
        <v>28644</v>
      </c>
      <c r="I65" s="201" t="n">
        <f aca="false">SUM(I63:I64)</f>
        <v>0</v>
      </c>
      <c r="J65" s="138"/>
      <c r="K65" s="202" t="n">
        <f aca="false">SUM(K63:K64)</f>
        <v>30349</v>
      </c>
      <c r="L65" s="201" t="n">
        <f aca="false">SUM(L63:L64)</f>
        <v>0</v>
      </c>
      <c r="M65" s="138"/>
      <c r="N65" s="202" t="n">
        <f aca="false">SUM(N63:N64)</f>
        <v>29370</v>
      </c>
      <c r="O65" s="201" t="n">
        <f aca="false">SUM(O63:O64)</f>
        <v>0</v>
      </c>
      <c r="P65" s="138"/>
      <c r="Q65" s="202" t="n">
        <f aca="false">SUM(Q63:Q64)</f>
        <v>30349</v>
      </c>
      <c r="R65" s="201" t="n">
        <f aca="false">SUM(R63:R64)</f>
        <v>0</v>
      </c>
      <c r="S65" s="138"/>
      <c r="T65" s="202" t="n">
        <f aca="false">SUM(T63:T64)</f>
        <v>29370</v>
      </c>
      <c r="U65" s="201" t="n">
        <f aca="false">SUM(U63:U64)</f>
        <v>0</v>
      </c>
      <c r="V65" s="138"/>
      <c r="W65" s="202" t="n">
        <f aca="false">SUM(W63:W64)</f>
        <v>30349</v>
      </c>
      <c r="X65" s="201" t="n">
        <f aca="false">SUM(X63:X64)</f>
        <v>0</v>
      </c>
      <c r="Y65" s="138"/>
      <c r="Z65" s="202" t="n">
        <f aca="false">SUM(Z63:Z64)</f>
        <v>30349</v>
      </c>
      <c r="AA65" s="201" t="n">
        <f aca="false">SUM(AA63:AA64)</f>
        <v>0</v>
      </c>
      <c r="AB65" s="138"/>
      <c r="AC65" s="202" t="n">
        <f aca="false">SUM(AC63:AC64)</f>
        <v>29370</v>
      </c>
      <c r="AD65" s="201" t="n">
        <f aca="false">SUM(AD63:AD64)</f>
        <v>0</v>
      </c>
      <c r="AE65" s="138"/>
      <c r="AF65" s="202" t="n">
        <f aca="false">SUM(AF63:AF64)</f>
        <v>30349</v>
      </c>
      <c r="AG65" s="201" t="n">
        <f aca="false">SUM(AG63:AG64)</f>
        <v>0</v>
      </c>
      <c r="AH65" s="138"/>
      <c r="AI65" s="202" t="n">
        <f aca="false">SUM(AI63:AI64)</f>
        <v>58740</v>
      </c>
      <c r="AJ65" s="201" t="n">
        <f aca="false">SUM(AJ63:AJ64)</f>
        <v>0</v>
      </c>
      <c r="AK65" s="138"/>
      <c r="AL65" s="202" t="n">
        <f aca="false">SUM(AL63:AL64)</f>
        <v>60698</v>
      </c>
      <c r="AM65" s="138"/>
      <c r="AN65" s="138"/>
      <c r="AO65" s="142"/>
      <c r="AP65" s="138"/>
      <c r="AQ65" s="138"/>
      <c r="AR65" s="142"/>
      <c r="AS65" s="138"/>
      <c r="AT65" s="138"/>
      <c r="AU65" s="142"/>
      <c r="AV65" s="138"/>
      <c r="AW65" s="138"/>
      <c r="AX65" s="142"/>
      <c r="AY65" s="138"/>
      <c r="AZ65" s="138"/>
      <c r="BA65" s="142"/>
      <c r="BB65" s="138"/>
      <c r="BC65" s="138"/>
      <c r="BD65" s="142"/>
      <c r="BE65" s="138"/>
      <c r="BF65" s="138"/>
      <c r="BG65" s="142"/>
      <c r="BH65" s="203"/>
      <c r="BI65" s="199"/>
      <c r="BJ65" s="204"/>
      <c r="BK65" s="203"/>
      <c r="BL65" s="199"/>
      <c r="BM65" s="204"/>
      <c r="BN65" s="203"/>
      <c r="BO65" s="199"/>
      <c r="BP65" s="204"/>
      <c r="BQ65" s="203"/>
      <c r="BR65" s="199"/>
      <c r="BS65" s="204"/>
      <c r="BT65" s="203"/>
      <c r="BU65" s="199"/>
      <c r="BV65" s="204"/>
    </row>
    <row r="66" customFormat="false" ht="12.75" hidden="false" customHeight="false" outlineLevel="0" collapsed="false">
      <c r="A66" s="138" t="s">
        <v>208</v>
      </c>
      <c r="B66" s="138" t="s">
        <v>196</v>
      </c>
      <c r="C66" s="196" t="n">
        <f aca="false">'Red Rock &amp; New Ks'!I72</f>
        <v>0</v>
      </c>
      <c r="D66" s="138" t="n">
        <f aca="false">'Red Rock &amp; New Ks'!J72</f>
        <v>0</v>
      </c>
      <c r="E66" s="197" t="n">
        <f aca="false">'Red Rock &amp; New Ks'!K72</f>
        <v>61659</v>
      </c>
      <c r="F66" s="138" t="n">
        <f aca="false">'Red Rock &amp; New Ks'!L72</f>
        <v>20000</v>
      </c>
      <c r="G66" s="138" t="n">
        <f aca="false">'Red Rock &amp; New Ks'!M72</f>
        <v>0.3231</v>
      </c>
      <c r="H66" s="142" t="n">
        <f aca="false">'Red Rock &amp; New Ks'!N72</f>
        <v>180936</v>
      </c>
      <c r="I66" s="138" t="n">
        <f aca="false">'Red Rock &amp; New Ks'!O72</f>
        <v>20000</v>
      </c>
      <c r="J66" s="138" t="n">
        <f aca="false">'Red Rock &amp; New Ks'!P72</f>
        <v>0.3231</v>
      </c>
      <c r="K66" s="142" t="n">
        <f aca="false">'Red Rock &amp; New Ks'!Q72</f>
        <v>200322</v>
      </c>
      <c r="L66" s="138" t="n">
        <f aca="false">'Red Rock &amp; New Ks'!R72</f>
        <v>28000</v>
      </c>
      <c r="M66" s="138" t="n">
        <f aca="false">'Red Rock &amp; New Ks'!S72</f>
        <v>0.329442857142857</v>
      </c>
      <c r="N66" s="138" t="n">
        <f aca="false">'Red Rock &amp; New Ks'!T72</f>
        <v>276732</v>
      </c>
      <c r="O66" s="205" t="n">
        <f aca="false">'Red Rock &amp; New Ks'!U72</f>
        <v>28000</v>
      </c>
      <c r="P66" s="138" t="n">
        <f aca="false">'Red Rock &amp; New Ks'!V72</f>
        <v>0.329442396313364</v>
      </c>
      <c r="Q66" s="142" t="n">
        <f aca="false">'Red Rock &amp; New Ks'!W72</f>
        <v>285956</v>
      </c>
      <c r="R66" s="138" t="n">
        <f aca="false">'Red Rock &amp; New Ks'!X72</f>
        <v>108000</v>
      </c>
      <c r="S66" s="138" t="n">
        <f aca="false">'Red Rock &amp; New Ks'!Y72</f>
        <v>0.434656481481482</v>
      </c>
      <c r="T66" s="142" t="n">
        <f aca="false">'Red Rock &amp; New Ks'!Z72</f>
        <v>1408287</v>
      </c>
      <c r="U66" s="138" t="n">
        <f aca="false">'Red Rock &amp; New Ks'!AA72</f>
        <v>148000</v>
      </c>
      <c r="V66" s="138" t="n">
        <f aca="false">'Red Rock &amp; New Ks'!AB72</f>
        <v>0.419884481255449</v>
      </c>
      <c r="W66" s="142" t="n">
        <f aca="false">'Red Rock &amp; New Ks'!AC72</f>
        <v>1926430</v>
      </c>
      <c r="X66" s="198" t="n">
        <f aca="false">'Red Rock &amp; New Ks'!AD72</f>
        <v>148000</v>
      </c>
      <c r="Y66" s="199" t="n">
        <f aca="false">'Red Rock &amp; New Ks'!AE72</f>
        <v>0.419884481255449</v>
      </c>
      <c r="Z66" s="200" t="n">
        <f aca="false">'Red Rock &amp; New Ks'!AF72</f>
        <v>1926430</v>
      </c>
      <c r="AA66" s="198" t="n">
        <f aca="false">'Red Rock &amp; New Ks'!AG72</f>
        <v>148000</v>
      </c>
      <c r="AB66" s="199" t="n">
        <f aca="false">'Red Rock &amp; New Ks'!AH72</f>
        <v>0.419884459459459</v>
      </c>
      <c r="AC66" s="200" t="n">
        <f aca="false">'Red Rock &amp; New Ks'!AI72</f>
        <v>1864287</v>
      </c>
      <c r="AD66" s="198" t="n">
        <f aca="false">'Red Rock &amp; New Ks'!AJ72</f>
        <v>148000</v>
      </c>
      <c r="AE66" s="199" t="n">
        <f aca="false">'Red Rock &amp; New Ks'!AK72</f>
        <v>0.419884481255449</v>
      </c>
      <c r="AF66" s="200" t="n">
        <f aca="false">'Red Rock &amp; New Ks'!AL72</f>
        <v>1926430</v>
      </c>
      <c r="AG66" s="198" t="n">
        <f aca="false">'Red Rock &amp; New Ks'!AM72</f>
        <v>209000</v>
      </c>
      <c r="AH66" s="199" t="n">
        <f aca="false">'Red Rock &amp; New Ks'!AN72</f>
        <v>0.346378468899522</v>
      </c>
      <c r="AI66" s="200" t="n">
        <f aca="false">'Red Rock &amp; New Ks'!AO72</f>
        <v>2171793</v>
      </c>
      <c r="AJ66" s="198" t="n">
        <f aca="false">'Red Rock &amp; New Ks'!AP72</f>
        <v>209000</v>
      </c>
      <c r="AK66" s="199" t="n">
        <f aca="false">'Red Rock &amp; New Ks'!AQ72</f>
        <v>0.346378453465041</v>
      </c>
      <c r="AL66" s="200" t="n">
        <f aca="false">'Red Rock &amp; New Ks'!AR72</f>
        <v>2244186</v>
      </c>
      <c r="AM66" s="138"/>
      <c r="AN66" s="138"/>
      <c r="AO66" s="142"/>
      <c r="AP66" s="138"/>
      <c r="AQ66" s="138"/>
      <c r="AR66" s="142"/>
      <c r="AS66" s="138"/>
      <c r="AT66" s="138"/>
      <c r="AU66" s="142"/>
      <c r="AV66" s="138"/>
      <c r="AW66" s="138"/>
      <c r="AX66" s="142"/>
      <c r="AY66" s="138"/>
      <c r="AZ66" s="138"/>
      <c r="BA66" s="142"/>
      <c r="BB66" s="138"/>
      <c r="BC66" s="138"/>
      <c r="BD66" s="142"/>
      <c r="BE66" s="138"/>
      <c r="BF66" s="138"/>
      <c r="BG66" s="142"/>
      <c r="BH66" s="198"/>
      <c r="BI66" s="199"/>
      <c r="BJ66" s="200"/>
      <c r="BK66" s="198"/>
      <c r="BL66" s="199"/>
      <c r="BM66" s="200"/>
      <c r="BN66" s="198"/>
      <c r="BO66" s="199"/>
      <c r="BP66" s="200"/>
      <c r="BQ66" s="198"/>
      <c r="BR66" s="199"/>
      <c r="BS66" s="200"/>
      <c r="BT66" s="198"/>
      <c r="BU66" s="199"/>
      <c r="BV66" s="200"/>
    </row>
    <row r="67" customFormat="false" ht="12.75" hidden="false" customHeight="false" outlineLevel="0" collapsed="false">
      <c r="A67" s="138" t="s">
        <v>209</v>
      </c>
      <c r="B67" s="138" t="s">
        <v>196</v>
      </c>
      <c r="C67" s="196" t="n">
        <v>0</v>
      </c>
      <c r="D67" s="138" t="n">
        <v>0</v>
      </c>
      <c r="E67" s="197" t="n">
        <v>0</v>
      </c>
      <c r="F67" s="196" t="n">
        <v>0</v>
      </c>
      <c r="G67" s="138" t="n">
        <v>0</v>
      </c>
      <c r="H67" s="197" t="n">
        <v>0</v>
      </c>
      <c r="I67" s="196" t="n">
        <v>0</v>
      </c>
      <c r="J67" s="138" t="n">
        <v>0</v>
      </c>
      <c r="K67" s="197" t="n">
        <v>0</v>
      </c>
      <c r="L67" s="196" t="n">
        <v>0</v>
      </c>
      <c r="M67" s="138" t="n">
        <v>0</v>
      </c>
      <c r="N67" s="197" t="n">
        <v>0</v>
      </c>
      <c r="O67" s="196" t="n">
        <v>0</v>
      </c>
      <c r="P67" s="138" t="n">
        <v>0</v>
      </c>
      <c r="Q67" s="197" t="n">
        <v>0</v>
      </c>
      <c r="R67" s="196" t="n">
        <v>0</v>
      </c>
      <c r="S67" s="138" t="n">
        <v>0</v>
      </c>
      <c r="T67" s="197" t="n">
        <v>0</v>
      </c>
      <c r="U67" s="196" t="n">
        <v>0</v>
      </c>
      <c r="V67" s="138" t="n">
        <v>0</v>
      </c>
      <c r="W67" s="197" t="n">
        <v>0</v>
      </c>
      <c r="X67" s="196" t="n">
        <v>0</v>
      </c>
      <c r="Y67" s="138" t="n">
        <v>0</v>
      </c>
      <c r="Z67" s="197" t="n">
        <v>0</v>
      </c>
      <c r="AA67" s="196" t="n">
        <v>0</v>
      </c>
      <c r="AB67" s="138" t="n">
        <v>0</v>
      </c>
      <c r="AC67" s="197" t="n">
        <v>0</v>
      </c>
      <c r="AD67" s="196" t="n">
        <v>0</v>
      </c>
      <c r="AE67" s="138" t="n">
        <v>0</v>
      </c>
      <c r="AF67" s="197" t="n">
        <v>0</v>
      </c>
      <c r="AG67" s="196" t="n">
        <v>0</v>
      </c>
      <c r="AH67" s="138" t="n">
        <v>0</v>
      </c>
      <c r="AI67" s="197" t="n">
        <v>0</v>
      </c>
      <c r="AJ67" s="196" t="n">
        <v>0</v>
      </c>
      <c r="AK67" s="138" t="n">
        <v>0</v>
      </c>
      <c r="AL67" s="197" t="n">
        <v>0</v>
      </c>
      <c r="AM67" s="138"/>
      <c r="AN67" s="138"/>
      <c r="AO67" s="142"/>
      <c r="AP67" s="138"/>
      <c r="AQ67" s="138"/>
      <c r="AR67" s="142"/>
      <c r="AS67" s="138"/>
      <c r="AT67" s="138"/>
      <c r="AU67" s="142"/>
      <c r="AV67" s="138"/>
      <c r="AW67" s="138"/>
      <c r="AX67" s="142"/>
      <c r="AY67" s="138"/>
      <c r="AZ67" s="138"/>
      <c r="BA67" s="142"/>
      <c r="BB67" s="138"/>
      <c r="BC67" s="138"/>
      <c r="BD67" s="142"/>
      <c r="BE67" s="138"/>
      <c r="BF67" s="138"/>
      <c r="BG67" s="142"/>
      <c r="BH67" s="198"/>
      <c r="BI67" s="199"/>
      <c r="BJ67" s="200"/>
      <c r="BK67" s="198"/>
      <c r="BL67" s="199"/>
      <c r="BM67" s="200"/>
      <c r="BN67" s="198"/>
      <c r="BO67" s="199"/>
      <c r="BP67" s="200"/>
      <c r="BQ67" s="198"/>
      <c r="BR67" s="199"/>
      <c r="BS67" s="200"/>
      <c r="BT67" s="198"/>
      <c r="BU67" s="199"/>
      <c r="BV67" s="200"/>
    </row>
    <row r="68" customFormat="false" ht="12.75" hidden="false" customHeight="false" outlineLevel="0" collapsed="false">
      <c r="A68" s="138" t="s">
        <v>210</v>
      </c>
      <c r="B68" s="138" t="s">
        <v>196</v>
      </c>
      <c r="C68" s="196" t="n">
        <v>0</v>
      </c>
      <c r="D68" s="138" t="n">
        <v>0</v>
      </c>
      <c r="E68" s="197" t="n">
        <v>0</v>
      </c>
      <c r="F68" s="196" t="n">
        <v>0</v>
      </c>
      <c r="G68" s="138" t="n">
        <v>0</v>
      </c>
      <c r="H68" s="197" t="n">
        <v>0</v>
      </c>
      <c r="I68" s="196" t="n">
        <v>0</v>
      </c>
      <c r="J68" s="138" t="n">
        <v>0</v>
      </c>
      <c r="K68" s="197" t="n">
        <v>0</v>
      </c>
      <c r="L68" s="196" t="n">
        <v>0</v>
      </c>
      <c r="M68" s="138" t="n">
        <v>0</v>
      </c>
      <c r="N68" s="197" t="n">
        <v>0</v>
      </c>
      <c r="O68" s="196" t="n">
        <v>0</v>
      </c>
      <c r="P68" s="138" t="n">
        <v>0</v>
      </c>
      <c r="Q68" s="197" t="n">
        <v>0</v>
      </c>
      <c r="R68" s="196" t="n">
        <v>0</v>
      </c>
      <c r="S68" s="138" t="n">
        <v>0</v>
      </c>
      <c r="T68" s="197" t="n">
        <v>0</v>
      </c>
      <c r="U68" s="196" t="n">
        <v>0</v>
      </c>
      <c r="V68" s="138" t="n">
        <v>0</v>
      </c>
      <c r="W68" s="197" t="n">
        <v>0</v>
      </c>
      <c r="X68" s="196" t="n">
        <v>0</v>
      </c>
      <c r="Y68" s="138" t="n">
        <v>0</v>
      </c>
      <c r="Z68" s="197" t="n">
        <v>0</v>
      </c>
      <c r="AA68" s="196" t="n">
        <v>0</v>
      </c>
      <c r="AB68" s="138" t="n">
        <v>0</v>
      </c>
      <c r="AC68" s="197" t="n">
        <v>0</v>
      </c>
      <c r="AD68" s="196" t="n">
        <v>0</v>
      </c>
      <c r="AE68" s="138" t="n">
        <v>0</v>
      </c>
      <c r="AF68" s="197" t="n">
        <v>0</v>
      </c>
      <c r="AG68" s="196" t="n">
        <v>0</v>
      </c>
      <c r="AH68" s="138" t="n">
        <v>0</v>
      </c>
      <c r="AI68" s="197" t="n">
        <v>0</v>
      </c>
      <c r="AJ68" s="196" t="n">
        <v>0</v>
      </c>
      <c r="AK68" s="138" t="n">
        <v>0</v>
      </c>
      <c r="AL68" s="197" t="n">
        <v>0</v>
      </c>
      <c r="AM68" s="138"/>
      <c r="AN68" s="138"/>
      <c r="AO68" s="142"/>
      <c r="AP68" s="138"/>
      <c r="AQ68" s="138"/>
      <c r="AR68" s="142"/>
      <c r="AS68" s="138"/>
      <c r="AT68" s="138"/>
      <c r="AU68" s="142"/>
      <c r="AV68" s="138"/>
      <c r="AW68" s="138"/>
      <c r="AX68" s="142"/>
      <c r="AY68" s="138"/>
      <c r="AZ68" s="138"/>
      <c r="BA68" s="142"/>
      <c r="BB68" s="138"/>
      <c r="BC68" s="138"/>
      <c r="BD68" s="142"/>
      <c r="BE68" s="138"/>
      <c r="BF68" s="138"/>
      <c r="BG68" s="142"/>
      <c r="BH68" s="198"/>
      <c r="BI68" s="199"/>
      <c r="BJ68" s="200"/>
      <c r="BK68" s="198"/>
      <c r="BL68" s="199"/>
      <c r="BM68" s="200"/>
      <c r="BN68" s="198"/>
      <c r="BO68" s="199"/>
      <c r="BP68" s="200"/>
      <c r="BQ68" s="198"/>
      <c r="BR68" s="199"/>
      <c r="BS68" s="200"/>
      <c r="BT68" s="198"/>
      <c r="BU68" s="199"/>
      <c r="BV68" s="200"/>
    </row>
    <row r="69" customFormat="false" ht="12.75" hidden="false" customHeight="false" outlineLevel="0" collapsed="false">
      <c r="A69" s="138" t="s">
        <v>211</v>
      </c>
      <c r="B69" s="138" t="s">
        <v>196</v>
      </c>
      <c r="C69" s="196" t="n">
        <f aca="false">'Red Rock &amp; New Ks'!I84</f>
        <v>0</v>
      </c>
      <c r="D69" s="138" t="n">
        <f aca="false">'Red Rock &amp; New Ks'!J84</f>
        <v>0</v>
      </c>
      <c r="E69" s="197" t="n">
        <f aca="false">'Red Rock &amp; New Ks'!K84</f>
        <v>42068</v>
      </c>
      <c r="F69" s="196" t="n">
        <f aca="false">'Red Rock &amp; New Ks'!L84</f>
        <v>0</v>
      </c>
      <c r="G69" s="138" t="n">
        <f aca="false">'Red Rock &amp; New Ks'!M84</f>
        <v>0</v>
      </c>
      <c r="H69" s="197" t="n">
        <f aca="false">'Red Rock &amp; New Ks'!N84</f>
        <v>37996</v>
      </c>
      <c r="I69" s="196" t="n">
        <f aca="false">'Red Rock &amp; New Ks'!O84</f>
        <v>0</v>
      </c>
      <c r="J69" s="138" t="n">
        <f aca="false">'Red Rock &amp; New Ks'!P84</f>
        <v>0</v>
      </c>
      <c r="K69" s="197" t="n">
        <f aca="false">'Red Rock &amp; New Ks'!Q84</f>
        <v>40425</v>
      </c>
      <c r="L69" s="196" t="n">
        <f aca="false">'Red Rock &amp; New Ks'!R84</f>
        <v>0</v>
      </c>
      <c r="M69" s="138" t="n">
        <f aca="false">'Red Rock &amp; New Ks'!S84</f>
        <v>0</v>
      </c>
      <c r="N69" s="197" t="n">
        <f aca="false">'Red Rock &amp; New Ks'!T84</f>
        <v>39120</v>
      </c>
      <c r="O69" s="196" t="n">
        <f aca="false">'Red Rock &amp; New Ks'!U84</f>
        <v>0</v>
      </c>
      <c r="P69" s="138" t="n">
        <f aca="false">'Red Rock &amp; New Ks'!V84</f>
        <v>0</v>
      </c>
      <c r="Q69" s="197" t="n">
        <f aca="false">'Red Rock &amp; New Ks'!W84</f>
        <v>40425</v>
      </c>
      <c r="R69" s="196" t="n">
        <f aca="false">'Red Rock &amp; New Ks'!X84</f>
        <v>0</v>
      </c>
      <c r="S69" s="138" t="n">
        <f aca="false">'Red Rock &amp; New Ks'!Y84</f>
        <v>0</v>
      </c>
      <c r="T69" s="197" t="n">
        <f aca="false">'Red Rock &amp; New Ks'!Z84</f>
        <v>39120</v>
      </c>
      <c r="U69" s="196" t="n">
        <f aca="false">'Red Rock &amp; New Ks'!AA84</f>
        <v>0</v>
      </c>
      <c r="V69" s="138" t="n">
        <f aca="false">'Red Rock &amp; New Ks'!AB84</f>
        <v>0</v>
      </c>
      <c r="W69" s="197" t="n">
        <f aca="false">'Red Rock &amp; New Ks'!AC84</f>
        <v>40425</v>
      </c>
      <c r="X69" s="196" t="n">
        <f aca="false">'Red Rock &amp; New Ks'!AD84</f>
        <v>0</v>
      </c>
      <c r="Y69" s="138" t="n">
        <f aca="false">'Red Rock &amp; New Ks'!AE84</f>
        <v>0</v>
      </c>
      <c r="Z69" s="197" t="n">
        <f aca="false">'Red Rock &amp; New Ks'!AF84</f>
        <v>40425</v>
      </c>
      <c r="AA69" s="196" t="n">
        <f aca="false">'Red Rock &amp; New Ks'!AG84</f>
        <v>0</v>
      </c>
      <c r="AB69" s="138" t="n">
        <f aca="false">'Red Rock &amp; New Ks'!AH84</f>
        <v>0</v>
      </c>
      <c r="AC69" s="197" t="n">
        <f aca="false">'Red Rock &amp; New Ks'!AI84</f>
        <v>39120</v>
      </c>
      <c r="AD69" s="196" t="n">
        <f aca="false">'Red Rock &amp; New Ks'!AJ84</f>
        <v>0</v>
      </c>
      <c r="AE69" s="138" t="n">
        <f aca="false">'Red Rock &amp; New Ks'!AK84</f>
        <v>0</v>
      </c>
      <c r="AF69" s="197" t="n">
        <f aca="false">'Red Rock &amp; New Ks'!AL84</f>
        <v>40425</v>
      </c>
      <c r="AG69" s="196" t="n">
        <f aca="false">'Red Rock &amp; New Ks'!AM84</f>
        <v>0</v>
      </c>
      <c r="AH69" s="138" t="n">
        <f aca="false">'Red Rock &amp; New Ks'!AN84</f>
        <v>0</v>
      </c>
      <c r="AI69" s="197" t="n">
        <f aca="false">'Red Rock &amp; New Ks'!AO84</f>
        <v>81855</v>
      </c>
      <c r="AJ69" s="196" t="n">
        <f aca="false">'Red Rock &amp; New Ks'!AP84</f>
        <v>0</v>
      </c>
      <c r="AK69" s="138" t="n">
        <f aca="false">'Red Rock &amp; New Ks'!AQ84</f>
        <v>0</v>
      </c>
      <c r="AL69" s="197" t="n">
        <f aca="false">'Red Rock &amp; New Ks'!AR84</f>
        <v>84582</v>
      </c>
      <c r="AM69" s="138"/>
      <c r="AN69" s="138"/>
      <c r="AO69" s="142"/>
      <c r="AP69" s="138"/>
      <c r="AQ69" s="138"/>
      <c r="AR69" s="142"/>
      <c r="AS69" s="138"/>
      <c r="AT69" s="138"/>
      <c r="AU69" s="142"/>
      <c r="AV69" s="138"/>
      <c r="AW69" s="138"/>
      <c r="AX69" s="142"/>
      <c r="AY69" s="138"/>
      <c r="AZ69" s="138"/>
      <c r="BA69" s="142"/>
      <c r="BB69" s="138"/>
      <c r="BC69" s="138"/>
      <c r="BD69" s="142"/>
      <c r="BE69" s="138"/>
      <c r="BF69" s="138"/>
      <c r="BG69" s="142"/>
      <c r="BH69" s="198"/>
      <c r="BI69" s="199"/>
      <c r="BJ69" s="200"/>
      <c r="BK69" s="198"/>
      <c r="BL69" s="199"/>
      <c r="BM69" s="200"/>
      <c r="BN69" s="198"/>
      <c r="BO69" s="199"/>
      <c r="BP69" s="200"/>
      <c r="BQ69" s="198"/>
      <c r="BR69" s="199"/>
      <c r="BS69" s="200"/>
      <c r="BT69" s="198"/>
      <c r="BU69" s="199"/>
      <c r="BV69" s="200"/>
    </row>
    <row r="70" customFormat="false" ht="12.75" hidden="false" customHeight="false" outlineLevel="0" collapsed="false">
      <c r="A70" s="138" t="s">
        <v>212</v>
      </c>
      <c r="B70" s="138" t="s">
        <v>196</v>
      </c>
      <c r="C70" s="196" t="n">
        <f aca="false">'Red Rock &amp; New Ks'!I93</f>
        <v>0</v>
      </c>
      <c r="D70" s="138" t="n">
        <f aca="false">'Red Rock &amp; New Ks'!J93</f>
        <v>0</v>
      </c>
      <c r="E70" s="197" t="n">
        <f aca="false">'Red Rock &amp; New Ks'!K93</f>
        <v>0</v>
      </c>
      <c r="F70" s="196" t="n">
        <f aca="false">'Red Rock &amp; New Ks'!L93</f>
        <v>0</v>
      </c>
      <c r="G70" s="138" t="n">
        <f aca="false">'Red Rock &amp; New Ks'!M93</f>
        <v>0</v>
      </c>
      <c r="H70" s="197" t="n">
        <f aca="false">'Red Rock &amp; New Ks'!N93</f>
        <v>0</v>
      </c>
      <c r="I70" s="196" t="n">
        <f aca="false">'Red Rock &amp; New Ks'!O93</f>
        <v>0</v>
      </c>
      <c r="J70" s="138" t="n">
        <f aca="false">'Red Rock &amp; New Ks'!P93</f>
        <v>0</v>
      </c>
      <c r="K70" s="197" t="n">
        <f aca="false">'Red Rock &amp; New Ks'!Q93</f>
        <v>0</v>
      </c>
      <c r="L70" s="196" t="n">
        <f aca="false">'Red Rock &amp; New Ks'!R93</f>
        <v>0</v>
      </c>
      <c r="M70" s="138" t="n">
        <f aca="false">'Red Rock &amp; New Ks'!S93</f>
        <v>0</v>
      </c>
      <c r="N70" s="197" t="n">
        <f aca="false">'Red Rock &amp; New Ks'!T93</f>
        <v>0</v>
      </c>
      <c r="O70" s="196" t="n">
        <f aca="false">'Red Rock &amp; New Ks'!U93</f>
        <v>0</v>
      </c>
      <c r="P70" s="138" t="n">
        <f aca="false">'Red Rock &amp; New Ks'!V93</f>
        <v>0</v>
      </c>
      <c r="Q70" s="197" t="n">
        <f aca="false">'Red Rock &amp; New Ks'!W93</f>
        <v>0</v>
      </c>
      <c r="R70" s="196" t="n">
        <f aca="false">'Red Rock &amp; New Ks'!X93</f>
        <v>1300</v>
      </c>
      <c r="S70" s="138" t="n">
        <f aca="false">'Red Rock &amp; New Ks'!Y93</f>
        <v>0.05</v>
      </c>
      <c r="T70" s="197" t="n">
        <f aca="false">'Red Rock &amp; New Ks'!Z93</f>
        <v>1950</v>
      </c>
      <c r="U70" s="196" t="n">
        <f aca="false">'Red Rock &amp; New Ks'!AA93</f>
        <v>1300</v>
      </c>
      <c r="V70" s="138" t="n">
        <f aca="false">'Red Rock &amp; New Ks'!AB93</f>
        <v>0.05</v>
      </c>
      <c r="W70" s="197" t="n">
        <f aca="false">'Red Rock &amp; New Ks'!AC93</f>
        <v>2015</v>
      </c>
      <c r="X70" s="196" t="n">
        <f aca="false">'Red Rock &amp; New Ks'!AD93</f>
        <v>1300</v>
      </c>
      <c r="Y70" s="138" t="n">
        <f aca="false">'Red Rock &amp; New Ks'!AE93</f>
        <v>0.05</v>
      </c>
      <c r="Z70" s="197" t="n">
        <f aca="false">'Red Rock &amp; New Ks'!AF93</f>
        <v>2015</v>
      </c>
      <c r="AA70" s="196" t="n">
        <f aca="false">'Red Rock &amp; New Ks'!AG93</f>
        <v>1300</v>
      </c>
      <c r="AB70" s="138" t="n">
        <f aca="false">'Red Rock &amp; New Ks'!AH93</f>
        <v>0.05</v>
      </c>
      <c r="AC70" s="197" t="n">
        <f aca="false">'Red Rock &amp; New Ks'!AI93</f>
        <v>1950</v>
      </c>
      <c r="AD70" s="196" t="n">
        <f aca="false">'Red Rock &amp; New Ks'!AJ93</f>
        <v>1300</v>
      </c>
      <c r="AE70" s="138" t="n">
        <f aca="false">'Red Rock &amp; New Ks'!AK93</f>
        <v>0.05</v>
      </c>
      <c r="AF70" s="197" t="n">
        <f aca="false">'Red Rock &amp; New Ks'!AL93</f>
        <v>2015</v>
      </c>
      <c r="AG70" s="196" t="n">
        <f aca="false">'Red Rock &amp; New Ks'!AM93</f>
        <v>1300</v>
      </c>
      <c r="AH70" s="138" t="n">
        <f aca="false">'Red Rock &amp; New Ks'!AN93</f>
        <v>0.05</v>
      </c>
      <c r="AI70" s="197" t="n">
        <f aca="false">'Red Rock &amp; New Ks'!AO93</f>
        <v>1950</v>
      </c>
      <c r="AJ70" s="196" t="n">
        <f aca="false">'Red Rock &amp; New Ks'!AP93</f>
        <v>1300</v>
      </c>
      <c r="AK70" s="138" t="n">
        <f aca="false">'Red Rock &amp; New Ks'!AQ93</f>
        <v>0.05</v>
      </c>
      <c r="AL70" s="197" t="n">
        <f aca="false">'Red Rock &amp; New Ks'!AR93</f>
        <v>2015</v>
      </c>
      <c r="AM70" s="138"/>
      <c r="AN70" s="138"/>
      <c r="AO70" s="142"/>
      <c r="AP70" s="138"/>
      <c r="AQ70" s="138"/>
      <c r="AR70" s="142"/>
      <c r="AS70" s="138"/>
      <c r="AT70" s="138"/>
      <c r="AU70" s="142"/>
      <c r="AV70" s="138"/>
      <c r="AW70" s="138"/>
      <c r="AX70" s="142"/>
      <c r="AY70" s="138"/>
      <c r="AZ70" s="138"/>
      <c r="BA70" s="142"/>
      <c r="BB70" s="138"/>
      <c r="BC70" s="138"/>
      <c r="BD70" s="142"/>
      <c r="BE70" s="138"/>
      <c r="BF70" s="138"/>
      <c r="BG70" s="142"/>
      <c r="BH70" s="198"/>
      <c r="BI70" s="199"/>
      <c r="BJ70" s="200"/>
      <c r="BK70" s="198"/>
      <c r="BL70" s="199"/>
      <c r="BM70" s="200"/>
      <c r="BN70" s="198"/>
      <c r="BO70" s="199"/>
      <c r="BP70" s="200"/>
      <c r="BQ70" s="198"/>
      <c r="BR70" s="199"/>
      <c r="BS70" s="200"/>
      <c r="BT70" s="198"/>
      <c r="BU70" s="199"/>
      <c r="BV70" s="200"/>
    </row>
    <row r="71" customFormat="false" ht="12.75" hidden="false" customHeight="false" outlineLevel="0" collapsed="false">
      <c r="A71" s="191" t="s">
        <v>213</v>
      </c>
      <c r="B71" s="138"/>
      <c r="C71" s="201" t="n">
        <f aca="false">SUM(C66:C70)</f>
        <v>0</v>
      </c>
      <c r="D71" s="138"/>
      <c r="E71" s="202" t="n">
        <f aca="false">SUM(E66:E70)</f>
        <v>103727</v>
      </c>
      <c r="F71" s="201" t="n">
        <f aca="false">SUM(F66:F70)</f>
        <v>20000</v>
      </c>
      <c r="G71" s="138"/>
      <c r="H71" s="202" t="n">
        <f aca="false">SUM(H66:H70)</f>
        <v>218932</v>
      </c>
      <c r="I71" s="201" t="n">
        <f aca="false">SUM(I66:I70)</f>
        <v>20000</v>
      </c>
      <c r="J71" s="138"/>
      <c r="K71" s="202" t="n">
        <f aca="false">SUM(K66:K70)</f>
        <v>240747</v>
      </c>
      <c r="L71" s="201" t="n">
        <f aca="false">SUM(L66:L70)</f>
        <v>28000</v>
      </c>
      <c r="M71" s="138"/>
      <c r="N71" s="202" t="n">
        <f aca="false">SUM(N66:N70)</f>
        <v>315852</v>
      </c>
      <c r="O71" s="201" t="n">
        <f aca="false">SUM(O66:O70)</f>
        <v>28000</v>
      </c>
      <c r="P71" s="138"/>
      <c r="Q71" s="202" t="n">
        <f aca="false">SUM(Q66:Q70)</f>
        <v>326381</v>
      </c>
      <c r="R71" s="201" t="n">
        <f aca="false">SUM(R66:R70)</f>
        <v>109300</v>
      </c>
      <c r="S71" s="138"/>
      <c r="T71" s="202" t="n">
        <f aca="false">SUM(T66:T70)</f>
        <v>1449357</v>
      </c>
      <c r="U71" s="201" t="n">
        <f aca="false">SUM(U66:U70)</f>
        <v>149300</v>
      </c>
      <c r="V71" s="138"/>
      <c r="W71" s="202" t="n">
        <f aca="false">SUM(W66:W70)</f>
        <v>1968870</v>
      </c>
      <c r="X71" s="201" t="n">
        <f aca="false">SUM(X66:X70)</f>
        <v>149300</v>
      </c>
      <c r="Y71" s="138"/>
      <c r="Z71" s="202" t="n">
        <f aca="false">SUM(Z66:Z70)</f>
        <v>1968870</v>
      </c>
      <c r="AA71" s="201" t="n">
        <f aca="false">SUM(AA66:AA70)</f>
        <v>149300</v>
      </c>
      <c r="AB71" s="138"/>
      <c r="AC71" s="202" t="n">
        <f aca="false">SUM(AC66:AC70)</f>
        <v>1905357</v>
      </c>
      <c r="AD71" s="201" t="n">
        <f aca="false">SUM(AD66:AD70)</f>
        <v>149300</v>
      </c>
      <c r="AE71" s="138"/>
      <c r="AF71" s="202" t="n">
        <f aca="false">SUM(AF66:AF70)</f>
        <v>1968870</v>
      </c>
      <c r="AG71" s="201" t="n">
        <f aca="false">SUM(AG66:AG70)</f>
        <v>210300</v>
      </c>
      <c r="AH71" s="138"/>
      <c r="AI71" s="202" t="n">
        <f aca="false">SUM(AI66:AI70)</f>
        <v>2255598</v>
      </c>
      <c r="AJ71" s="201" t="n">
        <f aca="false">SUM(AJ66:AJ70)</f>
        <v>210300</v>
      </c>
      <c r="AK71" s="138"/>
      <c r="AL71" s="202" t="n">
        <f aca="false">SUM(AL66:AL70)</f>
        <v>2330783</v>
      </c>
      <c r="AM71" s="138"/>
      <c r="AN71" s="138"/>
      <c r="AO71" s="142"/>
      <c r="AP71" s="138"/>
      <c r="AQ71" s="138"/>
      <c r="AR71" s="142"/>
      <c r="AS71" s="138"/>
      <c r="AT71" s="138"/>
      <c r="AU71" s="142"/>
      <c r="AV71" s="138"/>
      <c r="AW71" s="138"/>
      <c r="AX71" s="142"/>
      <c r="AY71" s="138"/>
      <c r="AZ71" s="138"/>
      <c r="BA71" s="142"/>
      <c r="BB71" s="138"/>
      <c r="BC71" s="138"/>
      <c r="BD71" s="142"/>
      <c r="BE71" s="138"/>
      <c r="BF71" s="138"/>
      <c r="BG71" s="142"/>
      <c r="BH71" s="203"/>
      <c r="BI71" s="199"/>
      <c r="BJ71" s="204"/>
      <c r="BK71" s="203"/>
      <c r="BL71" s="199"/>
      <c r="BM71" s="204"/>
      <c r="BN71" s="203"/>
      <c r="BO71" s="199"/>
      <c r="BP71" s="204"/>
      <c r="BQ71" s="203"/>
      <c r="BR71" s="199"/>
      <c r="BS71" s="204"/>
      <c r="BT71" s="203"/>
      <c r="BU71" s="199"/>
      <c r="BV71" s="204"/>
    </row>
    <row r="72" customFormat="false" ht="12.75" hidden="false" customHeight="false" outlineLevel="0" collapsed="false">
      <c r="A72" s="138"/>
      <c r="B72" s="138"/>
      <c r="C72" s="139"/>
      <c r="D72" s="140"/>
      <c r="E72" s="141"/>
      <c r="F72" s="140"/>
      <c r="G72" s="140"/>
      <c r="H72" s="143"/>
      <c r="I72" s="140"/>
      <c r="J72" s="140"/>
      <c r="K72" s="143"/>
      <c r="L72" s="140"/>
      <c r="M72" s="140"/>
      <c r="N72" s="140"/>
      <c r="O72" s="144"/>
      <c r="P72" s="145"/>
      <c r="Q72" s="142"/>
      <c r="R72" s="138"/>
      <c r="S72" s="138"/>
      <c r="T72" s="142"/>
      <c r="U72" s="138"/>
      <c r="V72" s="138"/>
      <c r="W72" s="142"/>
      <c r="X72" s="138"/>
      <c r="Y72" s="138"/>
      <c r="Z72" s="142"/>
      <c r="AA72" s="138"/>
      <c r="AB72" s="138"/>
      <c r="AC72" s="142"/>
      <c r="AD72" s="138"/>
      <c r="AE72" s="138"/>
      <c r="AF72" s="142"/>
      <c r="AG72" s="138"/>
      <c r="AH72" s="138"/>
      <c r="AI72" s="142"/>
      <c r="AJ72" s="138"/>
      <c r="AK72" s="138"/>
      <c r="AL72" s="142"/>
      <c r="AM72" s="138"/>
      <c r="AN72" s="138"/>
      <c r="AO72" s="142"/>
      <c r="AP72" s="138"/>
      <c r="AQ72" s="138"/>
      <c r="AR72" s="142"/>
      <c r="AS72" s="138"/>
      <c r="AT72" s="138"/>
      <c r="AU72" s="142"/>
      <c r="AV72" s="138"/>
      <c r="AW72" s="138"/>
      <c r="AX72" s="142"/>
      <c r="AY72" s="138"/>
      <c r="AZ72" s="138"/>
      <c r="BA72" s="142"/>
      <c r="BB72" s="138"/>
      <c r="BC72" s="138"/>
      <c r="BD72" s="142"/>
      <c r="BE72" s="138"/>
      <c r="BF72" s="138"/>
      <c r="BG72" s="142"/>
      <c r="BH72" s="138"/>
      <c r="BI72" s="138"/>
      <c r="BJ72" s="142"/>
      <c r="BK72" s="138"/>
      <c r="BL72" s="138"/>
      <c r="BM72" s="142"/>
      <c r="BN72" s="138"/>
      <c r="BO72" s="138"/>
      <c r="BP72" s="142"/>
      <c r="BQ72" s="138"/>
      <c r="BR72" s="138"/>
      <c r="BS72" s="142"/>
      <c r="BT72" s="138"/>
      <c r="BU72" s="138"/>
      <c r="BV72" s="142"/>
    </row>
    <row r="73" customFormat="false" ht="12.75" hidden="false" customHeight="false" outlineLevel="0" collapsed="false">
      <c r="A73" s="138"/>
      <c r="B73" s="138"/>
      <c r="C73" s="139"/>
      <c r="D73" s="140"/>
      <c r="E73" s="141"/>
      <c r="F73" s="140"/>
      <c r="G73" s="140"/>
      <c r="H73" s="143"/>
      <c r="I73" s="140"/>
      <c r="J73" s="140"/>
      <c r="K73" s="143"/>
      <c r="L73" s="140"/>
      <c r="M73" s="140"/>
      <c r="N73" s="140"/>
      <c r="O73" s="144"/>
      <c r="P73" s="145"/>
      <c r="Q73" s="142"/>
      <c r="R73" s="138"/>
      <c r="S73" s="138"/>
      <c r="T73" s="142"/>
      <c r="U73" s="138"/>
      <c r="V73" s="138"/>
      <c r="W73" s="142"/>
      <c r="X73" s="138"/>
      <c r="Y73" s="138"/>
      <c r="Z73" s="142"/>
      <c r="AA73" s="138"/>
      <c r="AB73" s="138"/>
      <c r="AC73" s="142"/>
      <c r="AD73" s="138"/>
      <c r="AE73" s="138"/>
      <c r="AF73" s="142"/>
      <c r="AG73" s="138"/>
      <c r="AH73" s="138"/>
      <c r="AI73" s="142"/>
      <c r="AJ73" s="138"/>
      <c r="AK73" s="138"/>
      <c r="AL73" s="142"/>
      <c r="AM73" s="138"/>
      <c r="AN73" s="138"/>
      <c r="AO73" s="142"/>
      <c r="AP73" s="138"/>
      <c r="AQ73" s="138"/>
      <c r="AR73" s="142"/>
      <c r="AS73" s="138"/>
      <c r="AT73" s="138"/>
      <c r="AU73" s="142"/>
      <c r="AV73" s="138"/>
      <c r="AW73" s="138"/>
      <c r="AX73" s="142"/>
      <c r="AY73" s="138"/>
      <c r="AZ73" s="138"/>
      <c r="BA73" s="142"/>
      <c r="BB73" s="138"/>
      <c r="BC73" s="138"/>
      <c r="BD73" s="142"/>
      <c r="BE73" s="138"/>
      <c r="BF73" s="138"/>
      <c r="BG73" s="142"/>
      <c r="BH73" s="138"/>
      <c r="BI73" s="138"/>
      <c r="BJ73" s="142"/>
      <c r="BK73" s="138"/>
      <c r="BL73" s="138"/>
      <c r="BM73" s="142"/>
      <c r="BN73" s="138"/>
      <c r="BO73" s="138"/>
      <c r="BP73" s="142"/>
      <c r="BQ73" s="138"/>
      <c r="BR73" s="138"/>
      <c r="BS73" s="142"/>
      <c r="BT73" s="138"/>
      <c r="BU73" s="138"/>
      <c r="BV73" s="142"/>
    </row>
    <row r="74" customFormat="false" ht="12.75" hidden="false" customHeight="false" outlineLevel="0" collapsed="false">
      <c r="A74" s="138"/>
      <c r="B74" s="138"/>
      <c r="C74" s="139"/>
      <c r="D74" s="140"/>
      <c r="E74" s="141"/>
      <c r="F74" s="140"/>
      <c r="G74" s="140"/>
      <c r="H74" s="143"/>
      <c r="I74" s="140"/>
      <c r="J74" s="140"/>
      <c r="K74" s="143"/>
      <c r="L74" s="140"/>
      <c r="M74" s="140"/>
      <c r="N74" s="140"/>
      <c r="O74" s="144"/>
      <c r="P74" s="145"/>
      <c r="Q74" s="142"/>
      <c r="R74" s="138"/>
      <c r="S74" s="138"/>
      <c r="T74" s="142"/>
      <c r="U74" s="138"/>
      <c r="V74" s="138"/>
      <c r="W74" s="142"/>
      <c r="X74" s="138"/>
      <c r="Y74" s="138"/>
      <c r="Z74" s="142"/>
      <c r="AA74" s="138"/>
      <c r="AB74" s="138"/>
      <c r="AC74" s="142"/>
      <c r="AD74" s="138"/>
      <c r="AE74" s="138"/>
      <c r="AF74" s="142"/>
      <c r="AG74" s="138"/>
      <c r="AH74" s="138"/>
      <c r="AI74" s="142"/>
      <c r="AJ74" s="138"/>
      <c r="AK74" s="138"/>
      <c r="AL74" s="142"/>
      <c r="AM74" s="138"/>
      <c r="AN74" s="138"/>
      <c r="AO74" s="142"/>
      <c r="AP74" s="138"/>
      <c r="AQ74" s="138"/>
      <c r="AR74" s="142"/>
      <c r="AS74" s="138"/>
      <c r="AT74" s="138"/>
      <c r="AU74" s="142"/>
      <c r="AV74" s="138"/>
      <c r="AW74" s="138"/>
      <c r="AX74" s="142"/>
      <c r="AY74" s="138"/>
      <c r="AZ74" s="138"/>
      <c r="BA74" s="142"/>
      <c r="BB74" s="138"/>
      <c r="BC74" s="138"/>
      <c r="BD74" s="142"/>
      <c r="BE74" s="138"/>
      <c r="BF74" s="138"/>
      <c r="BG74" s="142"/>
      <c r="BH74" s="138"/>
      <c r="BI74" s="138"/>
      <c r="BJ74" s="142"/>
      <c r="BK74" s="138"/>
      <c r="BL74" s="138"/>
      <c r="BM74" s="142"/>
      <c r="BN74" s="138"/>
      <c r="BO74" s="138"/>
      <c r="BP74" s="142"/>
      <c r="BQ74" s="138"/>
      <c r="BR74" s="138"/>
      <c r="BS74" s="142"/>
      <c r="BT74" s="138"/>
      <c r="BU74" s="138"/>
      <c r="BV74" s="142"/>
    </row>
    <row r="75" customFormat="false" ht="12.75" hidden="false" customHeight="false" outlineLevel="0" collapsed="false">
      <c r="A75" s="187" t="s">
        <v>218</v>
      </c>
      <c r="B75" s="187" t="s">
        <v>215</v>
      </c>
      <c r="C75" s="161"/>
      <c r="D75" s="162"/>
      <c r="E75" s="163"/>
      <c r="F75" s="162"/>
      <c r="G75" s="162"/>
      <c r="H75" s="164"/>
      <c r="I75" s="162"/>
      <c r="J75" s="162"/>
      <c r="K75" s="164"/>
      <c r="L75" s="162"/>
      <c r="M75" s="162"/>
      <c r="N75" s="162"/>
      <c r="O75" s="165"/>
      <c r="P75" s="206"/>
      <c r="Q75" s="167"/>
      <c r="R75" s="160"/>
      <c r="S75" s="160"/>
      <c r="T75" s="167"/>
      <c r="U75" s="160"/>
      <c r="V75" s="160"/>
      <c r="W75" s="167"/>
      <c r="X75" s="160"/>
      <c r="Y75" s="160"/>
      <c r="Z75" s="167"/>
      <c r="AA75" s="160"/>
      <c r="AB75" s="160"/>
      <c r="AC75" s="167"/>
      <c r="AD75" s="160"/>
      <c r="AE75" s="160"/>
      <c r="AF75" s="167"/>
      <c r="AG75" s="160"/>
      <c r="AH75" s="160"/>
      <c r="AI75" s="167"/>
      <c r="AJ75" s="160"/>
      <c r="AK75" s="160"/>
      <c r="AL75" s="167"/>
      <c r="AM75" s="160"/>
      <c r="AN75" s="160"/>
      <c r="AO75" s="167"/>
      <c r="AP75" s="160"/>
      <c r="AQ75" s="160"/>
      <c r="AR75" s="167"/>
      <c r="AS75" s="160"/>
      <c r="AT75" s="160"/>
      <c r="AU75" s="167"/>
      <c r="AV75" s="160"/>
      <c r="AW75" s="160"/>
      <c r="AX75" s="167"/>
      <c r="AY75" s="160"/>
      <c r="AZ75" s="160"/>
      <c r="BA75" s="167"/>
      <c r="BB75" s="160"/>
      <c r="BC75" s="160"/>
      <c r="BD75" s="167"/>
      <c r="BE75" s="160"/>
      <c r="BF75" s="160"/>
      <c r="BG75" s="167"/>
      <c r="BH75" s="160"/>
      <c r="BI75" s="160"/>
      <c r="BJ75" s="167"/>
      <c r="BK75" s="160"/>
      <c r="BL75" s="160"/>
      <c r="BM75" s="167"/>
      <c r="BN75" s="160"/>
      <c r="BO75" s="160"/>
      <c r="BP75" s="167"/>
      <c r="BQ75" s="160"/>
      <c r="BR75" s="160"/>
      <c r="BS75" s="167"/>
      <c r="BT75" s="160"/>
      <c r="BU75" s="160"/>
      <c r="BV75" s="167"/>
    </row>
    <row r="76" customFormat="false" ht="12.75" hidden="false" customHeight="false" outlineLevel="0" collapsed="false">
      <c r="A76" s="0" t="s">
        <v>219</v>
      </c>
      <c r="C76" s="207" t="n">
        <v>0.44</v>
      </c>
      <c r="D76" s="207"/>
      <c r="E76" s="208"/>
      <c r="F76" s="207" t="n">
        <v>0.44</v>
      </c>
      <c r="G76" s="207"/>
      <c r="H76" s="208"/>
      <c r="I76" s="207" t="n">
        <v>0.44</v>
      </c>
      <c r="J76" s="207"/>
      <c r="K76" s="208"/>
      <c r="L76" s="207" t="n">
        <v>0.56</v>
      </c>
      <c r="M76" s="207"/>
      <c r="N76" s="207"/>
      <c r="O76" s="209" t="n">
        <v>0.57</v>
      </c>
      <c r="P76" s="207"/>
      <c r="Q76" s="210"/>
      <c r="R76" s="207" t="n">
        <v>0.56</v>
      </c>
      <c r="S76" s="211"/>
      <c r="T76" s="210"/>
      <c r="U76" s="207" t="n">
        <v>0.53</v>
      </c>
      <c r="V76" s="211"/>
      <c r="W76" s="210"/>
      <c r="X76" s="207" t="n">
        <v>0.53</v>
      </c>
      <c r="Y76" s="211"/>
      <c r="Z76" s="210"/>
      <c r="AA76" s="207" t="n">
        <v>0.49</v>
      </c>
      <c r="AB76" s="211"/>
      <c r="AC76" s="210"/>
      <c r="AD76" s="207" t="n">
        <v>0.52</v>
      </c>
      <c r="AE76" s="211"/>
      <c r="AF76" s="210"/>
      <c r="AG76" s="207" t="n">
        <v>0.53</v>
      </c>
      <c r="AH76" s="211"/>
      <c r="AI76" s="210"/>
      <c r="AJ76" s="207" t="n">
        <v>0.55</v>
      </c>
      <c r="AK76" s="211"/>
      <c r="AL76" s="210"/>
      <c r="AM76" s="207" t="n">
        <v>0.44</v>
      </c>
      <c r="AN76" s="211"/>
      <c r="AO76" s="210"/>
      <c r="AP76" s="211"/>
      <c r="AQ76" s="211"/>
      <c r="AR76" s="210"/>
      <c r="AS76" s="211"/>
      <c r="AT76" s="211"/>
      <c r="AU76" s="210"/>
      <c r="AV76" s="211"/>
      <c r="AW76" s="211"/>
      <c r="AX76" s="210"/>
      <c r="AY76" s="211"/>
      <c r="AZ76" s="211"/>
      <c r="BA76" s="210"/>
      <c r="BB76" s="211"/>
      <c r="BC76" s="211"/>
      <c r="BD76" s="210"/>
      <c r="BE76" s="211"/>
      <c r="BF76" s="211"/>
      <c r="BG76" s="210"/>
      <c r="BH76" s="211"/>
      <c r="BI76" s="211"/>
      <c r="BJ76" s="210"/>
      <c r="BK76" s="211"/>
      <c r="BL76" s="211"/>
      <c r="BM76" s="210"/>
      <c r="BN76" s="211"/>
      <c r="BO76" s="211"/>
      <c r="BP76" s="210"/>
      <c r="BQ76" s="211"/>
      <c r="BR76" s="211"/>
      <c r="BS76" s="210"/>
      <c r="BT76" s="211"/>
      <c r="BU76" s="211"/>
      <c r="BV76" s="210"/>
    </row>
    <row r="77" customFormat="false" ht="12.75" hidden="false" customHeight="false" outlineLevel="0" collapsed="false">
      <c r="A77" s="0" t="s">
        <v>220</v>
      </c>
      <c r="C77" s="207" t="n">
        <v>0.71</v>
      </c>
      <c r="D77" s="207"/>
      <c r="E77" s="208"/>
      <c r="F77" s="207" t="n">
        <v>0.76</v>
      </c>
      <c r="G77" s="207"/>
      <c r="H77" s="208"/>
      <c r="I77" s="207" t="n">
        <v>0.71</v>
      </c>
      <c r="J77" s="207"/>
      <c r="K77" s="208"/>
      <c r="L77" s="207" t="n">
        <v>0.92</v>
      </c>
      <c r="M77" s="207"/>
      <c r="N77" s="207"/>
      <c r="O77" s="209" t="n">
        <v>0.85</v>
      </c>
      <c r="P77" s="207"/>
      <c r="Q77" s="210"/>
      <c r="R77" s="207" t="n">
        <v>0.85</v>
      </c>
      <c r="S77" s="211"/>
      <c r="T77" s="210"/>
      <c r="U77" s="207" t="n">
        <v>0.92</v>
      </c>
      <c r="V77" s="211"/>
      <c r="W77" s="210"/>
      <c r="X77" s="207" t="n">
        <v>0.81</v>
      </c>
      <c r="Y77" s="211"/>
      <c r="Z77" s="210"/>
      <c r="AA77" s="207" t="n">
        <v>0.91</v>
      </c>
      <c r="AB77" s="211"/>
      <c r="AC77" s="210"/>
      <c r="AD77" s="207" t="n">
        <v>0.73</v>
      </c>
      <c r="AE77" s="211"/>
      <c r="AF77" s="210"/>
      <c r="AG77" s="207" t="n">
        <v>0.82</v>
      </c>
      <c r="AH77" s="211"/>
      <c r="AI77" s="210"/>
      <c r="AJ77" s="207" t="n">
        <v>0.81</v>
      </c>
      <c r="AK77" s="211"/>
      <c r="AL77" s="210"/>
      <c r="AM77" s="207" t="n">
        <v>0.85</v>
      </c>
      <c r="AN77" s="211"/>
      <c r="AO77" s="210"/>
      <c r="AP77" s="211"/>
      <c r="AQ77" s="211"/>
      <c r="AR77" s="210"/>
      <c r="AS77" s="211"/>
      <c r="AT77" s="211"/>
      <c r="AU77" s="210"/>
      <c r="AV77" s="211"/>
      <c r="AW77" s="211"/>
      <c r="AX77" s="210"/>
      <c r="AY77" s="211"/>
      <c r="AZ77" s="211"/>
      <c r="BA77" s="210"/>
      <c r="BB77" s="211"/>
      <c r="BC77" s="211"/>
      <c r="BD77" s="210"/>
      <c r="BE77" s="211"/>
      <c r="BF77" s="211"/>
      <c r="BG77" s="210"/>
      <c r="BH77" s="211"/>
      <c r="BI77" s="211"/>
      <c r="BJ77" s="210"/>
      <c r="BK77" s="211"/>
      <c r="BL77" s="211"/>
      <c r="BM77" s="210"/>
      <c r="BN77" s="211"/>
      <c r="BO77" s="211"/>
      <c r="BP77" s="210"/>
      <c r="BQ77" s="211"/>
      <c r="BR77" s="211"/>
      <c r="BS77" s="210"/>
      <c r="BT77" s="211"/>
      <c r="BU77" s="211"/>
      <c r="BV77" s="210"/>
    </row>
    <row r="78" customFormat="false" ht="12.75" hidden="false" customHeight="false" outlineLevel="0" collapsed="false">
      <c r="A78" s="0" t="s">
        <v>221</v>
      </c>
      <c r="C78" s="207" t="n">
        <v>0.89</v>
      </c>
      <c r="D78" s="207"/>
      <c r="E78" s="208"/>
      <c r="F78" s="207" t="n">
        <v>0.98</v>
      </c>
      <c r="G78" s="207"/>
      <c r="H78" s="208"/>
      <c r="I78" s="207" t="n">
        <v>1</v>
      </c>
      <c r="J78" s="207"/>
      <c r="K78" s="208"/>
      <c r="L78" s="207" t="n">
        <v>0.82</v>
      </c>
      <c r="M78" s="207"/>
      <c r="N78" s="207"/>
      <c r="O78" s="209" t="n">
        <v>0.85</v>
      </c>
      <c r="P78" s="207"/>
      <c r="Q78" s="210"/>
      <c r="R78" s="207" t="n">
        <v>1</v>
      </c>
      <c r="S78" s="211"/>
      <c r="T78" s="210"/>
      <c r="U78" s="207" t="n">
        <v>0.66</v>
      </c>
      <c r="V78" s="211"/>
      <c r="W78" s="210"/>
      <c r="X78" s="207" t="n">
        <v>0.96</v>
      </c>
      <c r="Y78" s="211"/>
      <c r="Z78" s="210"/>
      <c r="AA78" s="207" t="n">
        <v>0.71</v>
      </c>
      <c r="AB78" s="211"/>
      <c r="AC78" s="210"/>
      <c r="AD78" s="207" t="n">
        <v>0.75</v>
      </c>
      <c r="AE78" s="211"/>
      <c r="AF78" s="210"/>
      <c r="AG78" s="207" t="n">
        <v>0.93</v>
      </c>
      <c r="AH78" s="211"/>
      <c r="AI78" s="210"/>
      <c r="AJ78" s="207" t="n">
        <v>1.2</v>
      </c>
      <c r="AK78" s="211"/>
      <c r="AL78" s="210"/>
      <c r="AM78" s="207" t="n">
        <v>0.6</v>
      </c>
      <c r="AN78" s="211"/>
      <c r="AO78" s="210"/>
      <c r="AP78" s="211"/>
      <c r="AQ78" s="211"/>
      <c r="AR78" s="210"/>
      <c r="AS78" s="211"/>
      <c r="AT78" s="211"/>
      <c r="AU78" s="210"/>
      <c r="AV78" s="211"/>
      <c r="AW78" s="211"/>
      <c r="AX78" s="210"/>
      <c r="AY78" s="211"/>
      <c r="AZ78" s="211"/>
      <c r="BA78" s="210"/>
      <c r="BB78" s="211"/>
      <c r="BC78" s="211"/>
      <c r="BD78" s="210"/>
      <c r="BE78" s="211"/>
      <c r="BF78" s="211"/>
      <c r="BG78" s="210"/>
      <c r="BH78" s="211"/>
      <c r="BI78" s="211"/>
      <c r="BJ78" s="210"/>
      <c r="BK78" s="211"/>
      <c r="BL78" s="211"/>
      <c r="BM78" s="210"/>
      <c r="BN78" s="211"/>
      <c r="BO78" s="211"/>
      <c r="BP78" s="210"/>
      <c r="BQ78" s="211"/>
      <c r="BR78" s="211"/>
      <c r="BS78" s="210"/>
      <c r="BT78" s="211"/>
      <c r="BU78" s="211"/>
      <c r="BV78" s="210"/>
    </row>
    <row r="79" customFormat="false" ht="12.75" hidden="false" customHeight="false" outlineLevel="0" collapsed="false">
      <c r="A79" s="0" t="s">
        <v>222</v>
      </c>
      <c r="C79" s="207" t="n">
        <v>0.81</v>
      </c>
      <c r="D79" s="207"/>
      <c r="E79" s="208"/>
      <c r="F79" s="207" t="n">
        <v>0.78</v>
      </c>
      <c r="G79" s="207"/>
      <c r="H79" s="208"/>
      <c r="I79" s="207" t="n">
        <v>0.77</v>
      </c>
      <c r="J79" s="207"/>
      <c r="K79" s="208"/>
      <c r="L79" s="207" t="n">
        <v>0.73</v>
      </c>
      <c r="M79" s="207"/>
      <c r="N79" s="207"/>
      <c r="O79" s="209" t="n">
        <v>0.78</v>
      </c>
      <c r="P79" s="207"/>
      <c r="Q79" s="210"/>
      <c r="R79" s="207" t="n">
        <v>0.74</v>
      </c>
      <c r="S79" s="211"/>
      <c r="T79" s="210"/>
      <c r="U79" s="207" t="n">
        <v>0.84</v>
      </c>
      <c r="V79" s="211"/>
      <c r="W79" s="210"/>
      <c r="X79" s="207" t="n">
        <v>0.76</v>
      </c>
      <c r="Y79" s="211"/>
      <c r="Z79" s="210"/>
      <c r="AA79" s="207" t="n">
        <v>0.85</v>
      </c>
      <c r="AB79" s="211"/>
      <c r="AC79" s="210"/>
      <c r="AD79" s="207" t="n">
        <v>0.84</v>
      </c>
      <c r="AE79" s="211"/>
      <c r="AF79" s="210"/>
      <c r="AG79" s="207" t="n">
        <v>0.82</v>
      </c>
      <c r="AH79" s="211"/>
      <c r="AI79" s="210"/>
      <c r="AJ79" s="207" t="n">
        <v>0.66</v>
      </c>
      <c r="AK79" s="211"/>
      <c r="AL79" s="210"/>
      <c r="AM79" s="207" t="n">
        <v>0.6</v>
      </c>
      <c r="AN79" s="211"/>
      <c r="AO79" s="210"/>
      <c r="AP79" s="211"/>
      <c r="AQ79" s="211"/>
      <c r="AR79" s="210"/>
      <c r="AS79" s="211"/>
      <c r="AT79" s="211"/>
      <c r="AU79" s="210"/>
      <c r="AV79" s="211"/>
      <c r="AW79" s="211"/>
      <c r="AX79" s="210"/>
      <c r="AY79" s="211"/>
      <c r="AZ79" s="211"/>
      <c r="BA79" s="210"/>
      <c r="BB79" s="211"/>
      <c r="BC79" s="211"/>
      <c r="BD79" s="210"/>
      <c r="BE79" s="211"/>
      <c r="BF79" s="211"/>
      <c r="BG79" s="210"/>
      <c r="BH79" s="211"/>
      <c r="BI79" s="211"/>
      <c r="BJ79" s="210"/>
      <c r="BK79" s="211"/>
      <c r="BL79" s="211"/>
      <c r="BM79" s="210"/>
      <c r="BN79" s="211"/>
      <c r="BO79" s="211"/>
      <c r="BP79" s="210"/>
      <c r="BQ79" s="211"/>
      <c r="BR79" s="211"/>
      <c r="BS79" s="210"/>
      <c r="BT79" s="211"/>
      <c r="BU79" s="211"/>
      <c r="BV79" s="210"/>
    </row>
    <row r="80" customFormat="false" ht="12.75" hidden="false" customHeight="false" outlineLevel="0" collapsed="false">
      <c r="A80" s="0" t="s">
        <v>223</v>
      </c>
      <c r="C80" s="207" t="n">
        <v>0.96</v>
      </c>
      <c r="D80" s="207"/>
      <c r="E80" s="208"/>
      <c r="F80" s="207" t="n">
        <v>0.98</v>
      </c>
      <c r="G80" s="207"/>
      <c r="H80" s="208"/>
      <c r="I80" s="207" t="n">
        <v>0.95</v>
      </c>
      <c r="J80" s="207"/>
      <c r="K80" s="208"/>
      <c r="L80" s="207" t="n">
        <v>0.92</v>
      </c>
      <c r="M80" s="207"/>
      <c r="N80" s="207"/>
      <c r="O80" s="209" t="n">
        <v>0.86</v>
      </c>
      <c r="P80" s="207"/>
      <c r="Q80" s="210"/>
      <c r="R80" s="207" t="n">
        <v>0.85</v>
      </c>
      <c r="S80" s="211"/>
      <c r="T80" s="210"/>
      <c r="U80" s="207" t="n">
        <v>0.95</v>
      </c>
      <c r="V80" s="211"/>
      <c r="W80" s="210"/>
      <c r="X80" s="207" t="n">
        <v>0.9</v>
      </c>
      <c r="Y80" s="211"/>
      <c r="Z80" s="210"/>
      <c r="AA80" s="207" t="n">
        <v>0.91</v>
      </c>
      <c r="AB80" s="211"/>
      <c r="AC80" s="210"/>
      <c r="AD80" s="207" t="n">
        <v>0.92</v>
      </c>
      <c r="AE80" s="211"/>
      <c r="AF80" s="210"/>
      <c r="AG80" s="207" t="n">
        <v>0.91</v>
      </c>
      <c r="AH80" s="211"/>
      <c r="AI80" s="210"/>
      <c r="AJ80" s="207" t="n">
        <v>0.92</v>
      </c>
      <c r="AK80" s="211"/>
      <c r="AL80" s="210"/>
      <c r="AM80" s="207" t="n">
        <v>0.85</v>
      </c>
      <c r="AN80" s="211"/>
      <c r="AO80" s="210"/>
      <c r="AP80" s="211"/>
      <c r="AQ80" s="211"/>
      <c r="AR80" s="210"/>
      <c r="AS80" s="211"/>
      <c r="AT80" s="211"/>
      <c r="AU80" s="210"/>
      <c r="AV80" s="211"/>
      <c r="AW80" s="211"/>
      <c r="AX80" s="210"/>
      <c r="AY80" s="211"/>
      <c r="AZ80" s="211"/>
      <c r="BA80" s="210"/>
      <c r="BB80" s="211"/>
      <c r="BC80" s="211"/>
      <c r="BD80" s="210"/>
      <c r="BE80" s="211"/>
      <c r="BF80" s="211"/>
      <c r="BG80" s="210"/>
      <c r="BH80" s="211"/>
      <c r="BI80" s="211"/>
      <c r="BJ80" s="210"/>
      <c r="BK80" s="211"/>
      <c r="BL80" s="211"/>
      <c r="BM80" s="210"/>
      <c r="BN80" s="211"/>
      <c r="BO80" s="211"/>
      <c r="BP80" s="210"/>
      <c r="BQ80" s="211"/>
      <c r="BR80" s="211"/>
      <c r="BS80" s="210"/>
      <c r="BT80" s="211"/>
      <c r="BU80" s="211"/>
      <c r="BV80" s="210"/>
    </row>
    <row r="81" customFormat="false" ht="12.75" hidden="false" customHeight="false" outlineLevel="0" collapsed="false">
      <c r="A81" s="0" t="s">
        <v>224</v>
      </c>
      <c r="C81" s="207" t="n">
        <v>0.65</v>
      </c>
      <c r="D81" s="207"/>
      <c r="E81" s="208"/>
      <c r="F81" s="207" t="n">
        <v>0.63</v>
      </c>
      <c r="G81" s="207"/>
      <c r="H81" s="208"/>
      <c r="I81" s="207" t="n">
        <v>0.6</v>
      </c>
      <c r="J81" s="207"/>
      <c r="K81" s="208"/>
      <c r="L81" s="207" t="n">
        <v>0.54</v>
      </c>
      <c r="M81" s="207"/>
      <c r="N81" s="207"/>
      <c r="O81" s="209" t="n">
        <v>0.54</v>
      </c>
      <c r="P81" s="207"/>
      <c r="Q81" s="210"/>
      <c r="R81" s="207" t="n">
        <v>0.69</v>
      </c>
      <c r="S81" s="211"/>
      <c r="T81" s="210"/>
      <c r="U81" s="207" t="n">
        <v>0.7</v>
      </c>
      <c r="V81" s="211"/>
      <c r="W81" s="210"/>
      <c r="X81" s="207" t="n">
        <v>0.67</v>
      </c>
      <c r="Y81" s="211"/>
      <c r="Z81" s="210"/>
      <c r="AA81" s="207" t="n">
        <v>0.7</v>
      </c>
      <c r="AB81" s="211"/>
      <c r="AC81" s="210"/>
      <c r="AD81" s="207" t="n">
        <v>0.71</v>
      </c>
      <c r="AE81" s="211"/>
      <c r="AF81" s="210"/>
      <c r="AG81" s="207" t="n">
        <v>0.76</v>
      </c>
      <c r="AH81" s="211"/>
      <c r="AI81" s="210"/>
      <c r="AJ81" s="207" t="n">
        <v>0.7</v>
      </c>
      <c r="AK81" s="211"/>
      <c r="AL81" s="210"/>
      <c r="AM81" s="207" t="n">
        <v>0.7</v>
      </c>
      <c r="AN81" s="211"/>
      <c r="AO81" s="210"/>
      <c r="AP81" s="211"/>
      <c r="AQ81" s="211"/>
      <c r="AR81" s="210"/>
      <c r="AS81" s="211"/>
      <c r="AT81" s="211"/>
      <c r="AU81" s="210"/>
      <c r="AV81" s="211"/>
      <c r="AW81" s="211"/>
      <c r="AX81" s="210"/>
      <c r="AY81" s="211"/>
      <c r="AZ81" s="211"/>
      <c r="BA81" s="210"/>
      <c r="BB81" s="211"/>
      <c r="BC81" s="211"/>
      <c r="BD81" s="210"/>
      <c r="BE81" s="211"/>
      <c r="BF81" s="211"/>
      <c r="BG81" s="210"/>
      <c r="BH81" s="211"/>
      <c r="BI81" s="211"/>
      <c r="BJ81" s="210"/>
      <c r="BK81" s="211"/>
      <c r="BL81" s="211"/>
      <c r="BM81" s="210"/>
      <c r="BN81" s="211"/>
      <c r="BO81" s="211"/>
      <c r="BP81" s="210"/>
      <c r="BQ81" s="211"/>
      <c r="BR81" s="211"/>
      <c r="BS81" s="210"/>
      <c r="BT81" s="211"/>
      <c r="BU81" s="211"/>
      <c r="BV81" s="210"/>
    </row>
    <row r="82" customFormat="false" ht="12.75" hidden="false" customHeight="false" outlineLevel="0" collapsed="false">
      <c r="A82" s="0" t="s">
        <v>225</v>
      </c>
      <c r="C82" s="207" t="n">
        <v>0.86</v>
      </c>
      <c r="D82" s="207"/>
      <c r="E82" s="208"/>
      <c r="F82" s="207" t="n">
        <v>0.87</v>
      </c>
      <c r="G82" s="207"/>
      <c r="H82" s="208"/>
      <c r="I82" s="207" t="n">
        <v>0.94</v>
      </c>
      <c r="J82" s="207"/>
      <c r="K82" s="208"/>
      <c r="L82" s="207" t="n">
        <v>0.82</v>
      </c>
      <c r="M82" s="207"/>
      <c r="N82" s="207"/>
      <c r="O82" s="209" t="n">
        <v>0.87</v>
      </c>
      <c r="P82" s="207"/>
      <c r="Q82" s="210"/>
      <c r="R82" s="207" t="n">
        <v>0.92</v>
      </c>
      <c r="S82" s="211"/>
      <c r="T82" s="210"/>
      <c r="U82" s="207" t="n">
        <v>0.91</v>
      </c>
      <c r="V82" s="211"/>
      <c r="W82" s="210"/>
      <c r="X82" s="207" t="n">
        <v>0.94</v>
      </c>
      <c r="Y82" s="211"/>
      <c r="Z82" s="210"/>
      <c r="AA82" s="207" t="n">
        <v>0.87</v>
      </c>
      <c r="AB82" s="211"/>
      <c r="AC82" s="210"/>
      <c r="AD82" s="207" t="n">
        <v>0.94</v>
      </c>
      <c r="AE82" s="211"/>
      <c r="AF82" s="210"/>
      <c r="AG82" s="207" t="n">
        <v>0.98</v>
      </c>
      <c r="AH82" s="211"/>
      <c r="AI82" s="210"/>
      <c r="AJ82" s="207" t="n">
        <v>0.99</v>
      </c>
      <c r="AK82" s="211"/>
      <c r="AL82" s="210"/>
      <c r="AM82" s="207" t="n">
        <v>0.9</v>
      </c>
      <c r="AN82" s="211"/>
      <c r="AO82" s="210"/>
      <c r="AP82" s="211"/>
      <c r="AQ82" s="211"/>
      <c r="AR82" s="210"/>
      <c r="AS82" s="211"/>
      <c r="AT82" s="211"/>
      <c r="AU82" s="210"/>
      <c r="AV82" s="211"/>
      <c r="AW82" s="211"/>
      <c r="AX82" s="210"/>
      <c r="AY82" s="211"/>
      <c r="AZ82" s="211"/>
      <c r="BA82" s="210"/>
      <c r="BB82" s="211"/>
      <c r="BC82" s="211"/>
      <c r="BD82" s="210"/>
      <c r="BE82" s="211"/>
      <c r="BF82" s="211"/>
      <c r="BG82" s="210"/>
      <c r="BH82" s="211"/>
      <c r="BI82" s="211"/>
      <c r="BJ82" s="210"/>
      <c r="BK82" s="211"/>
      <c r="BL82" s="211"/>
      <c r="BM82" s="210"/>
      <c r="BN82" s="211"/>
      <c r="BO82" s="211"/>
      <c r="BP82" s="210"/>
      <c r="BQ82" s="211"/>
      <c r="BR82" s="211"/>
      <c r="BS82" s="210"/>
      <c r="BT82" s="211"/>
      <c r="BU82" s="211"/>
      <c r="BV82" s="210"/>
    </row>
    <row r="83" customFormat="false" ht="12.75" hidden="false" customHeight="false" outlineLevel="0" collapsed="false">
      <c r="A83" s="0" t="s">
        <v>226</v>
      </c>
      <c r="C83" s="207" t="n">
        <v>1.61</v>
      </c>
      <c r="D83" s="207"/>
      <c r="E83" s="208"/>
      <c r="F83" s="207" t="n">
        <v>1.65</v>
      </c>
      <c r="G83" s="207"/>
      <c r="H83" s="208"/>
      <c r="I83" s="207" t="n">
        <v>1.6</v>
      </c>
      <c r="J83" s="207"/>
      <c r="K83" s="208"/>
      <c r="L83" s="207" t="n">
        <v>1.52</v>
      </c>
      <c r="M83" s="207"/>
      <c r="N83" s="207"/>
      <c r="O83" s="209" t="n">
        <v>1.46</v>
      </c>
      <c r="P83" s="207"/>
      <c r="Q83" s="210"/>
      <c r="R83" s="207" t="n">
        <v>1.5</v>
      </c>
      <c r="S83" s="211"/>
      <c r="T83" s="210"/>
      <c r="U83" s="207" t="n">
        <v>1.49</v>
      </c>
      <c r="V83" s="211"/>
      <c r="W83" s="210"/>
      <c r="X83" s="207" t="n">
        <v>1.6</v>
      </c>
      <c r="Y83" s="211"/>
      <c r="Z83" s="210"/>
      <c r="AA83" s="207" t="n">
        <v>1.58</v>
      </c>
      <c r="AB83" s="211"/>
      <c r="AC83" s="210"/>
      <c r="AD83" s="207" t="n">
        <v>1.5</v>
      </c>
      <c r="AE83" s="211"/>
      <c r="AF83" s="210"/>
      <c r="AG83" s="207" t="n">
        <v>1.12</v>
      </c>
      <c r="AH83" s="211"/>
      <c r="AI83" s="210"/>
      <c r="AJ83" s="207" t="n">
        <v>1.25</v>
      </c>
      <c r="AK83" s="211"/>
      <c r="AL83" s="210"/>
      <c r="AM83" s="207" t="n">
        <v>1.1</v>
      </c>
      <c r="AN83" s="211"/>
      <c r="AO83" s="210"/>
      <c r="AP83" s="211"/>
      <c r="AQ83" s="211"/>
      <c r="AR83" s="210"/>
      <c r="AS83" s="211"/>
      <c r="AT83" s="211"/>
      <c r="AU83" s="210"/>
      <c r="AV83" s="211"/>
      <c r="AW83" s="211"/>
      <c r="AX83" s="210"/>
      <c r="AY83" s="211"/>
      <c r="AZ83" s="211"/>
      <c r="BA83" s="210"/>
      <c r="BB83" s="211"/>
      <c r="BC83" s="211"/>
      <c r="BD83" s="210"/>
      <c r="BE83" s="211"/>
      <c r="BF83" s="211"/>
      <c r="BG83" s="210"/>
      <c r="BH83" s="211"/>
      <c r="BI83" s="211"/>
      <c r="BJ83" s="210"/>
      <c r="BK83" s="211"/>
      <c r="BL83" s="211"/>
      <c r="BM83" s="210"/>
      <c r="BN83" s="211"/>
      <c r="BO83" s="211"/>
      <c r="BP83" s="210"/>
      <c r="BQ83" s="211"/>
      <c r="BR83" s="211"/>
      <c r="BS83" s="210"/>
      <c r="BT83" s="211"/>
      <c r="BU83" s="211"/>
      <c r="BV83" s="210"/>
    </row>
    <row r="84" customFormat="false" ht="12.75" hidden="false" customHeight="false" outlineLevel="0" collapsed="false">
      <c r="C84" s="207"/>
      <c r="D84" s="207"/>
      <c r="E84" s="208"/>
      <c r="F84" s="207"/>
      <c r="G84" s="207"/>
      <c r="H84" s="208"/>
      <c r="I84" s="207"/>
      <c r="J84" s="207"/>
      <c r="K84" s="208"/>
      <c r="L84" s="207"/>
      <c r="M84" s="207"/>
      <c r="N84" s="207"/>
      <c r="O84" s="209"/>
      <c r="P84" s="207"/>
      <c r="Q84" s="210"/>
      <c r="R84" s="211"/>
      <c r="S84" s="211"/>
      <c r="T84" s="210"/>
      <c r="U84" s="211"/>
      <c r="V84" s="211"/>
      <c r="W84" s="210"/>
      <c r="X84" s="211"/>
      <c r="Y84" s="211"/>
      <c r="Z84" s="210"/>
      <c r="AA84" s="211"/>
      <c r="AB84" s="211"/>
      <c r="AC84" s="210"/>
      <c r="AD84" s="211"/>
      <c r="AE84" s="211"/>
      <c r="AF84" s="210"/>
      <c r="AG84" s="211"/>
      <c r="AH84" s="211"/>
      <c r="AI84" s="210"/>
      <c r="AJ84" s="211"/>
      <c r="AK84" s="211"/>
      <c r="AL84" s="210"/>
      <c r="AM84" s="211"/>
      <c r="AN84" s="211"/>
      <c r="AO84" s="210"/>
      <c r="AP84" s="211"/>
      <c r="AQ84" s="211"/>
      <c r="AR84" s="210"/>
      <c r="AS84" s="211"/>
      <c r="AT84" s="211"/>
      <c r="AU84" s="210"/>
      <c r="AV84" s="211"/>
      <c r="AW84" s="211"/>
      <c r="AX84" s="210"/>
      <c r="AY84" s="211"/>
      <c r="AZ84" s="211"/>
      <c r="BA84" s="210"/>
      <c r="BB84" s="211"/>
      <c r="BC84" s="211"/>
      <c r="BD84" s="210"/>
      <c r="BE84" s="211"/>
      <c r="BF84" s="211"/>
      <c r="BG84" s="210"/>
      <c r="BH84" s="211"/>
      <c r="BI84" s="211"/>
      <c r="BJ84" s="210"/>
      <c r="BK84" s="211"/>
      <c r="BL84" s="211"/>
      <c r="BM84" s="210"/>
      <c r="BN84" s="211"/>
      <c r="BO84" s="211"/>
      <c r="BP84" s="210"/>
      <c r="BQ84" s="211"/>
      <c r="BR84" s="211"/>
      <c r="BS84" s="210"/>
      <c r="BT84" s="211"/>
      <c r="BU84" s="211"/>
      <c r="BV84" s="210"/>
    </row>
    <row r="85" customFormat="false" ht="12.75" hidden="false" customHeight="false" outlineLevel="0" collapsed="false">
      <c r="A85" s="138"/>
      <c r="B85" s="138"/>
      <c r="C85" s="139"/>
      <c r="D85" s="140"/>
      <c r="E85" s="141"/>
      <c r="F85" s="140"/>
      <c r="G85" s="140"/>
      <c r="H85" s="143"/>
      <c r="I85" s="140"/>
      <c r="J85" s="140"/>
      <c r="K85" s="143"/>
      <c r="L85" s="140"/>
      <c r="M85" s="140"/>
      <c r="N85" s="140"/>
      <c r="O85" s="144"/>
      <c r="P85" s="145"/>
      <c r="Q85" s="142"/>
      <c r="R85" s="138"/>
      <c r="S85" s="138"/>
      <c r="T85" s="142"/>
      <c r="U85" s="138"/>
      <c r="V85" s="138"/>
      <c r="W85" s="142"/>
      <c r="X85" s="138"/>
      <c r="Y85" s="138"/>
      <c r="Z85" s="142"/>
      <c r="AA85" s="138"/>
      <c r="AB85" s="138"/>
      <c r="AC85" s="142"/>
      <c r="AD85" s="138"/>
      <c r="AE85" s="138"/>
      <c r="AF85" s="142"/>
      <c r="AG85" s="138"/>
      <c r="AH85" s="138"/>
      <c r="AI85" s="142"/>
      <c r="AJ85" s="138"/>
      <c r="AK85" s="138"/>
      <c r="AL85" s="142"/>
      <c r="AM85" s="138"/>
      <c r="AN85" s="138"/>
      <c r="AO85" s="142"/>
      <c r="AP85" s="138"/>
      <c r="AQ85" s="138"/>
      <c r="AR85" s="142"/>
      <c r="AS85" s="138"/>
      <c r="AT85" s="138"/>
      <c r="AU85" s="142"/>
      <c r="AV85" s="138"/>
      <c r="AW85" s="138"/>
      <c r="AX85" s="142"/>
      <c r="AY85" s="138"/>
      <c r="AZ85" s="138"/>
      <c r="BA85" s="142"/>
      <c r="BB85" s="138"/>
      <c r="BC85" s="138"/>
      <c r="BD85" s="142"/>
      <c r="BE85" s="138"/>
      <c r="BF85" s="138"/>
      <c r="BG85" s="142"/>
      <c r="BH85" s="138"/>
      <c r="BI85" s="138"/>
      <c r="BJ85" s="142"/>
      <c r="BK85" s="138"/>
      <c r="BL85" s="138"/>
      <c r="BM85" s="142"/>
      <c r="BN85" s="138"/>
      <c r="BO85" s="138"/>
      <c r="BP85" s="142"/>
      <c r="BQ85" s="138"/>
      <c r="BR85" s="138"/>
      <c r="BS85" s="142"/>
      <c r="BT85" s="138"/>
      <c r="BU85" s="138"/>
      <c r="BV85" s="142"/>
    </row>
    <row r="86" customFormat="false" ht="12.75" hidden="false" customHeight="false" outlineLevel="0" collapsed="false">
      <c r="A86" s="146" t="s">
        <v>227</v>
      </c>
      <c r="B86" s="160"/>
      <c r="C86" s="161"/>
      <c r="D86" s="162"/>
      <c r="E86" s="163"/>
      <c r="F86" s="162"/>
      <c r="G86" s="162"/>
      <c r="H86" s="164"/>
      <c r="I86" s="162"/>
      <c r="J86" s="162"/>
      <c r="K86" s="164"/>
      <c r="L86" s="162"/>
      <c r="M86" s="162"/>
      <c r="N86" s="162"/>
      <c r="O86" s="165"/>
      <c r="P86" s="168" t="s">
        <v>228</v>
      </c>
      <c r="Q86" s="167" t="s">
        <v>229</v>
      </c>
      <c r="R86" s="160"/>
      <c r="S86" s="160"/>
      <c r="T86" s="167" t="s">
        <v>229</v>
      </c>
      <c r="U86" s="160"/>
      <c r="V86" s="160"/>
      <c r="W86" s="167" t="s">
        <v>229</v>
      </c>
      <c r="X86" s="160"/>
      <c r="Y86" s="160"/>
      <c r="Z86" s="167" t="s">
        <v>229</v>
      </c>
      <c r="AA86" s="160"/>
      <c r="AB86" s="160"/>
      <c r="AC86" s="167"/>
      <c r="AD86" s="160"/>
      <c r="AE86" s="160"/>
      <c r="AF86" s="167"/>
      <c r="AG86" s="160"/>
      <c r="AH86" s="160"/>
      <c r="AI86" s="167"/>
      <c r="AJ86" s="160"/>
      <c r="AK86" s="160"/>
      <c r="AL86" s="167"/>
      <c r="AM86" s="160"/>
      <c r="AN86" s="160"/>
      <c r="AO86" s="167"/>
      <c r="AP86" s="160"/>
      <c r="AQ86" s="160"/>
      <c r="AR86" s="167"/>
      <c r="AS86" s="160"/>
      <c r="AT86" s="160"/>
      <c r="AU86" s="167"/>
      <c r="AV86" s="160"/>
      <c r="AW86" s="160"/>
      <c r="AX86" s="167"/>
      <c r="AY86" s="160"/>
      <c r="AZ86" s="160"/>
      <c r="BA86" s="167"/>
      <c r="BB86" s="160"/>
      <c r="BC86" s="160"/>
      <c r="BD86" s="167"/>
      <c r="BE86" s="160"/>
      <c r="BF86" s="160"/>
      <c r="BG86" s="167"/>
      <c r="BH86" s="160"/>
      <c r="BI86" s="160"/>
      <c r="BJ86" s="167"/>
      <c r="BK86" s="160"/>
      <c r="BL86" s="160"/>
      <c r="BM86" s="167"/>
      <c r="BN86" s="160"/>
      <c r="BO86" s="160"/>
      <c r="BP86" s="167"/>
      <c r="BQ86" s="160"/>
      <c r="BR86" s="160"/>
      <c r="BS86" s="167"/>
      <c r="BT86" s="160"/>
      <c r="BU86" s="160"/>
      <c r="BV86" s="167"/>
    </row>
    <row r="87" customFormat="false" ht="12.75" hidden="false" customHeight="false" outlineLevel="0" collapsed="false">
      <c r="A87" s="168" t="s">
        <v>230</v>
      </c>
      <c r="B87" s="160"/>
      <c r="C87" s="161" t="s">
        <v>228</v>
      </c>
      <c r="D87" s="162" t="s">
        <v>228</v>
      </c>
      <c r="E87" s="163" t="s">
        <v>228</v>
      </c>
      <c r="F87" s="162" t="s">
        <v>228</v>
      </c>
      <c r="G87" s="162" t="s">
        <v>228</v>
      </c>
      <c r="H87" s="164" t="s">
        <v>228</v>
      </c>
      <c r="I87" s="162" t="s">
        <v>228</v>
      </c>
      <c r="J87" s="162" t="s">
        <v>228</v>
      </c>
      <c r="K87" s="164" t="s">
        <v>228</v>
      </c>
      <c r="L87" s="162" t="s">
        <v>228</v>
      </c>
      <c r="M87" s="162" t="s">
        <v>228</v>
      </c>
      <c r="N87" s="162" t="s">
        <v>228</v>
      </c>
      <c r="O87" s="212" t="s">
        <v>228</v>
      </c>
      <c r="P87" s="162" t="s">
        <v>228</v>
      </c>
      <c r="Q87" s="164" t="s">
        <v>228</v>
      </c>
      <c r="R87" s="162" t="s">
        <v>228</v>
      </c>
      <c r="S87" s="162" t="s">
        <v>228</v>
      </c>
      <c r="T87" s="164" t="s">
        <v>228</v>
      </c>
      <c r="U87" s="162" t="s">
        <v>228</v>
      </c>
      <c r="V87" s="162" t="s">
        <v>228</v>
      </c>
      <c r="W87" s="164" t="s">
        <v>228</v>
      </c>
      <c r="X87" s="162" t="s">
        <v>228</v>
      </c>
      <c r="Y87" s="162" t="s">
        <v>228</v>
      </c>
      <c r="Z87" s="164" t="s">
        <v>228</v>
      </c>
      <c r="AA87" s="162" t="s">
        <v>228</v>
      </c>
      <c r="AB87" s="162" t="s">
        <v>228</v>
      </c>
      <c r="AC87" s="164" t="s">
        <v>228</v>
      </c>
      <c r="AD87" s="162" t="s">
        <v>228</v>
      </c>
      <c r="AE87" s="162" t="s">
        <v>228</v>
      </c>
      <c r="AF87" s="164" t="s">
        <v>228</v>
      </c>
      <c r="AG87" s="162" t="s">
        <v>228</v>
      </c>
      <c r="AH87" s="162" t="s">
        <v>228</v>
      </c>
      <c r="AI87" s="164" t="s">
        <v>228</v>
      </c>
      <c r="AJ87" s="162" t="s">
        <v>228</v>
      </c>
      <c r="AK87" s="162" t="s">
        <v>228</v>
      </c>
      <c r="AL87" s="164" t="s">
        <v>228</v>
      </c>
      <c r="AM87" s="162" t="s">
        <v>228</v>
      </c>
      <c r="AN87" s="160"/>
      <c r="AO87" s="167"/>
      <c r="AP87" s="160"/>
      <c r="AQ87" s="160"/>
      <c r="AR87" s="167"/>
      <c r="AS87" s="160"/>
      <c r="AT87" s="160"/>
      <c r="AU87" s="167"/>
      <c r="AV87" s="160"/>
      <c r="AW87" s="160"/>
      <c r="AX87" s="167"/>
      <c r="AY87" s="160"/>
      <c r="AZ87" s="160"/>
      <c r="BA87" s="167"/>
      <c r="BB87" s="160"/>
      <c r="BC87" s="160"/>
      <c r="BD87" s="167"/>
      <c r="BE87" s="160"/>
      <c r="BF87" s="160"/>
      <c r="BG87" s="167"/>
      <c r="BH87" s="160"/>
      <c r="BI87" s="160"/>
      <c r="BJ87" s="167"/>
      <c r="BK87" s="160"/>
      <c r="BL87" s="160"/>
      <c r="BM87" s="167"/>
      <c r="BN87" s="160"/>
      <c r="BO87" s="160"/>
      <c r="BP87" s="167"/>
      <c r="BQ87" s="160"/>
      <c r="BR87" s="160"/>
      <c r="BS87" s="167"/>
      <c r="BT87" s="160"/>
      <c r="BU87" s="160"/>
      <c r="BV87" s="167"/>
    </row>
    <row r="88" customFormat="false" ht="12.75" hidden="false" customHeight="false" outlineLevel="0" collapsed="false">
      <c r="A88" s="192" t="s">
        <v>231</v>
      </c>
      <c r="B88" s="192" t="s">
        <v>15</v>
      </c>
      <c r="C88" s="213" t="n">
        <f aca="false">(ROUND((C28+C53)*C$76,0))-C112</f>
        <v>244294</v>
      </c>
      <c r="D88" s="214" t="n">
        <v>0.0092</v>
      </c>
      <c r="E88" s="215" t="n">
        <f aca="false">ROUND(C88*D88*E$8,0)</f>
        <v>69673</v>
      </c>
      <c r="F88" s="213" t="n">
        <f aca="false">(ROUND((F28+F53)*F$76,0))-F112</f>
        <v>255594</v>
      </c>
      <c r="G88" s="214" t="n">
        <v>0.0092</v>
      </c>
      <c r="H88" s="215" t="n">
        <f aca="false">ROUND(F88*G88*H$8,0)</f>
        <v>65841</v>
      </c>
      <c r="I88" s="213" t="n">
        <f aca="false">(ROUND((I28+I53)*I$76,0))-I112</f>
        <v>233294</v>
      </c>
      <c r="J88" s="214" t="n">
        <v>0.0092</v>
      </c>
      <c r="K88" s="215" t="n">
        <f aca="false">ROUND(I88*J88*K$8,0)</f>
        <v>66535</v>
      </c>
      <c r="L88" s="213" t="n">
        <f aca="false">(ROUND((L28+L53)*L$76,0))-L112</f>
        <v>306620</v>
      </c>
      <c r="M88" s="214" t="n">
        <v>0.0092</v>
      </c>
      <c r="N88" s="216" t="n">
        <f aca="false">ROUND(L88*M88*N$8,0)</f>
        <v>84627</v>
      </c>
      <c r="O88" s="213" t="n">
        <f aca="false">(ROUND((O28+O53)*O$76,0))-O112</f>
        <v>308791</v>
      </c>
      <c r="P88" s="214" t="n">
        <v>0.0092</v>
      </c>
      <c r="Q88" s="215" t="n">
        <f aca="false">ROUND(O88*P88*Q$8,0)</f>
        <v>88067</v>
      </c>
      <c r="R88" s="213" t="n">
        <f aca="false">(ROUND((R28+R53)*R$76,0))-R112</f>
        <v>301486</v>
      </c>
      <c r="S88" s="214" t="n">
        <v>0.0092</v>
      </c>
      <c r="T88" s="215" t="n">
        <f aca="false">ROUND(R88*S88*T$8,0)</f>
        <v>83210</v>
      </c>
      <c r="U88" s="213" t="n">
        <f aca="false">(ROUND((U28+U53)*U$76,0))-U112</f>
        <v>287577</v>
      </c>
      <c r="V88" s="214" t="n">
        <v>0.0092</v>
      </c>
      <c r="W88" s="215" t="n">
        <f aca="false">ROUND(U88*V88*W$8,0)</f>
        <v>82017</v>
      </c>
      <c r="X88" s="213" t="n">
        <f aca="false">(ROUND((X28+X53)*X$76,0))-X112</f>
        <v>296467</v>
      </c>
      <c r="Y88" s="214" t="n">
        <v>0.0092</v>
      </c>
      <c r="Z88" s="215" t="n">
        <f aca="false">ROUND(X88*Y88*Z$8,0)</f>
        <v>84552</v>
      </c>
      <c r="AA88" s="213" t="n">
        <f aca="false">(ROUND((AA28+AA53)*AA$76,0))-AA112</f>
        <v>262063</v>
      </c>
      <c r="AB88" s="214" t="n">
        <v>0.0092</v>
      </c>
      <c r="AC88" s="215" t="n">
        <f aca="false">ROUND(AA88*AB88*AC$8,0)</f>
        <v>72329</v>
      </c>
      <c r="AD88" s="213" t="n">
        <f aca="false">(ROUND((AD28+AD53)*AD$76,0))-AD112</f>
        <v>276440</v>
      </c>
      <c r="AE88" s="214" t="n">
        <v>0.0092</v>
      </c>
      <c r="AF88" s="215" t="n">
        <f aca="false">ROUND(AD88*AE88*AF$8,0)</f>
        <v>78841</v>
      </c>
      <c r="AG88" s="213" t="n">
        <f aca="false">(ROUND((AG28+AG53)*AG$76,0))-AG112</f>
        <v>302610</v>
      </c>
      <c r="AH88" s="214" t="n">
        <v>0.0092</v>
      </c>
      <c r="AI88" s="215" t="n">
        <f aca="false">ROUND(AG88*AH88*AI$8,0)</f>
        <v>83520</v>
      </c>
      <c r="AJ88" s="213" t="n">
        <f aca="false">(ROUND((AJ28+AJ53)*AJ$76,0))-AJ112</f>
        <v>301050</v>
      </c>
      <c r="AK88" s="214" t="n">
        <v>0.0092</v>
      </c>
      <c r="AL88" s="215" t="n">
        <f aca="false">ROUND(AJ88*AK88*AL$8,0)</f>
        <v>85859</v>
      </c>
      <c r="AM88" s="213" t="n">
        <f aca="false">ROUND((AM28+AM53)*AM$76,0)</f>
        <v>0</v>
      </c>
      <c r="AN88" s="217" t="n">
        <v>0.0093</v>
      </c>
      <c r="AO88" s="215" t="n">
        <f aca="false">ROUND(AM88*AN88*AO$8,0)</f>
        <v>0</v>
      </c>
      <c r="AP88" s="213" t="n">
        <f aca="false">ROUND((AP28+AP53)*AP$76,0)</f>
        <v>0</v>
      </c>
      <c r="AQ88" s="217" t="n">
        <v>0.0093</v>
      </c>
      <c r="AR88" s="215" t="n">
        <f aca="false">ROUND(AP88*AQ88*AR$8,0)</f>
        <v>0</v>
      </c>
      <c r="AS88" s="213" t="n">
        <f aca="false">ROUND((AS28+AS53)*AS$76,0)</f>
        <v>0</v>
      </c>
      <c r="AT88" s="217" t="n">
        <v>0.0093</v>
      </c>
      <c r="AU88" s="215" t="n">
        <f aca="false">ROUND(AS88*AT88*AU$8,0)</f>
        <v>0</v>
      </c>
      <c r="AV88" s="213" t="n">
        <f aca="false">ROUND((AV28+AV53)*AV$76,0)</f>
        <v>0</v>
      </c>
      <c r="AW88" s="217" t="n">
        <v>0.0093</v>
      </c>
      <c r="AX88" s="215" t="n">
        <f aca="false">ROUND(AV88*AW88*AX$8,0)</f>
        <v>0</v>
      </c>
      <c r="AY88" s="213" t="n">
        <f aca="false">ROUND((AY28+AY53)*AY$76,0)</f>
        <v>0</v>
      </c>
      <c r="AZ88" s="217" t="n">
        <v>0.0093</v>
      </c>
      <c r="BA88" s="215" t="n">
        <f aca="false">ROUND(AY88*AZ88*BA$8,0)</f>
        <v>0</v>
      </c>
      <c r="BB88" s="213" t="n">
        <f aca="false">ROUND((BB28+BB53)*BB$76,0)</f>
        <v>0</v>
      </c>
      <c r="BC88" s="217" t="n">
        <v>0.0093</v>
      </c>
      <c r="BD88" s="215" t="n">
        <f aca="false">ROUND(BB88*BC88*BD$8,0)</f>
        <v>0</v>
      </c>
      <c r="BE88" s="213" t="n">
        <f aca="false">ROUND((BE28+BE53)*BE$76,0)</f>
        <v>0</v>
      </c>
      <c r="BF88" s="217" t="n">
        <v>0.0093</v>
      </c>
      <c r="BG88" s="215" t="n">
        <f aca="false">ROUND(BE88*BF88*BG$8,0)</f>
        <v>0</v>
      </c>
      <c r="BH88" s="213" t="n">
        <f aca="false">ROUND((BH28+BH53)*BH$76,0)</f>
        <v>0</v>
      </c>
      <c r="BI88" s="217" t="n">
        <v>0.0093</v>
      </c>
      <c r="BJ88" s="215" t="n">
        <f aca="false">ROUND(BH88*BI88*BJ$8,0)</f>
        <v>0</v>
      </c>
      <c r="BK88" s="213" t="n">
        <f aca="false">ROUND((BK28+BK53)*BK$76,0)</f>
        <v>0</v>
      </c>
      <c r="BL88" s="217" t="n">
        <v>0.0093</v>
      </c>
      <c r="BM88" s="215" t="n">
        <f aca="false">ROUND(BK88*BL88*BM$8,0)</f>
        <v>0</v>
      </c>
      <c r="BN88" s="213" t="n">
        <f aca="false">ROUND((BN28+BN53)*BN$76,0)</f>
        <v>0</v>
      </c>
      <c r="BO88" s="217" t="n">
        <v>0.0093</v>
      </c>
      <c r="BP88" s="215" t="n">
        <f aca="false">ROUND(BN88*BO88*BP$8,0)</f>
        <v>0</v>
      </c>
      <c r="BQ88" s="213" t="n">
        <f aca="false">ROUND((BQ28+BQ53)*BQ$76,0)</f>
        <v>0</v>
      </c>
      <c r="BR88" s="217" t="n">
        <v>0.0093</v>
      </c>
      <c r="BS88" s="215" t="n">
        <f aca="false">ROUND(BQ88*BR88*BS$8,0)</f>
        <v>0</v>
      </c>
      <c r="BT88" s="213" t="n">
        <f aca="false">ROUND((BT28+BT53)*BT$76,0)</f>
        <v>0</v>
      </c>
      <c r="BU88" s="217" t="n">
        <v>0.0093</v>
      </c>
      <c r="BV88" s="215" t="n">
        <f aca="false">ROUND(BT88*BU88*BV$8,0)</f>
        <v>0</v>
      </c>
    </row>
    <row r="89" customFormat="false" ht="12.75" hidden="false" customHeight="false" outlineLevel="0" collapsed="false">
      <c r="A89" s="192" t="s">
        <v>232</v>
      </c>
      <c r="B89" s="192" t="s">
        <v>15</v>
      </c>
      <c r="C89" s="213" t="n">
        <f aca="false">(ROUND((C29+C54)*C$77,0))-C113</f>
        <v>0</v>
      </c>
      <c r="D89" s="214" t="n">
        <v>0.0103</v>
      </c>
      <c r="E89" s="215" t="n">
        <f aca="false">ROUND(C89*D89*E$8,0)</f>
        <v>0</v>
      </c>
      <c r="F89" s="213" t="n">
        <f aca="false">(ROUND((F29+F54)*F$77,0))-F113</f>
        <v>0</v>
      </c>
      <c r="G89" s="214" t="n">
        <v>0.0103</v>
      </c>
      <c r="H89" s="215" t="n">
        <f aca="false">ROUND(F89*G89*H$8,0)</f>
        <v>0</v>
      </c>
      <c r="I89" s="213" t="n">
        <f aca="false">(ROUND((I29+I54)*I$77,0))-I113</f>
        <v>0</v>
      </c>
      <c r="J89" s="214" t="n">
        <v>0.0103</v>
      </c>
      <c r="K89" s="215" t="n">
        <f aca="false">ROUND(I89*J89*K$8,0)</f>
        <v>0</v>
      </c>
      <c r="L89" s="213" t="n">
        <f aca="false">(ROUND((L29+L54)*L$77,0))-L113</f>
        <v>0</v>
      </c>
      <c r="M89" s="214" t="n">
        <v>0.0103</v>
      </c>
      <c r="N89" s="216" t="n">
        <f aca="false">ROUND(L89*M89*N$8,0)</f>
        <v>0</v>
      </c>
      <c r="O89" s="213" t="n">
        <f aca="false">(ROUND((O29+O54)*O$77,0))-O113</f>
        <v>0</v>
      </c>
      <c r="P89" s="214" t="n">
        <v>0.0103</v>
      </c>
      <c r="Q89" s="215" t="n">
        <f aca="false">ROUND(O89*P89*Q$8,0)</f>
        <v>0</v>
      </c>
      <c r="R89" s="213" t="n">
        <f aca="false">(ROUND((R29+R54)*R$77,0))-R113</f>
        <v>0</v>
      </c>
      <c r="S89" s="214" t="n">
        <v>0.0103</v>
      </c>
      <c r="T89" s="215" t="n">
        <f aca="false">ROUND(R89*S89*T$8,0)</f>
        <v>0</v>
      </c>
      <c r="U89" s="213" t="n">
        <f aca="false">(ROUND((U29+U54)*U$77,0))-U113</f>
        <v>0</v>
      </c>
      <c r="V89" s="214" t="n">
        <v>0.0103</v>
      </c>
      <c r="W89" s="215" t="n">
        <f aca="false">ROUND(U89*V89*W$8,0)</f>
        <v>0</v>
      </c>
      <c r="X89" s="213" t="n">
        <f aca="false">(ROUND((X29+X54)*X$77,0))-X113</f>
        <v>0</v>
      </c>
      <c r="Y89" s="214" t="n">
        <v>0.0103</v>
      </c>
      <c r="Z89" s="215" t="n">
        <f aca="false">ROUND(X89*Y89*Z$8,0)</f>
        <v>0</v>
      </c>
      <c r="AA89" s="213" t="n">
        <f aca="false">(ROUND((AA29+AA54)*AA$77,0))-AA113</f>
        <v>0</v>
      </c>
      <c r="AB89" s="214" t="n">
        <v>0.0103</v>
      </c>
      <c r="AC89" s="215" t="n">
        <f aca="false">ROUND(AA89*AB89*AC$8,0)</f>
        <v>0</v>
      </c>
      <c r="AD89" s="213" t="n">
        <f aca="false">(ROUND((AD29+AD54)*AD$77,0))-AD113</f>
        <v>0</v>
      </c>
      <c r="AE89" s="214" t="n">
        <v>0.0103</v>
      </c>
      <c r="AF89" s="215" t="n">
        <f aca="false">ROUND(AD89*AE89*AF$8,0)</f>
        <v>0</v>
      </c>
      <c r="AG89" s="213" t="n">
        <f aca="false">(ROUND((AG29+AG54)*AG$77,0))-AG113</f>
        <v>0</v>
      </c>
      <c r="AH89" s="214" t="n">
        <v>0.0103</v>
      </c>
      <c r="AI89" s="215" t="n">
        <f aca="false">ROUND(AG89*AH89*AI$8,0)</f>
        <v>0</v>
      </c>
      <c r="AJ89" s="213" t="n">
        <f aca="false">(ROUND((AJ29+AJ54)*AJ$77,0))-AJ113</f>
        <v>0</v>
      </c>
      <c r="AK89" s="214" t="n">
        <v>0.0103</v>
      </c>
      <c r="AL89" s="215" t="n">
        <f aca="false">ROUND(AJ89*AK89*AL$8,0)</f>
        <v>0</v>
      </c>
      <c r="AM89" s="213" t="n">
        <f aca="false">ROUND((AM29+AM54)*AM$77,0)</f>
        <v>0</v>
      </c>
      <c r="AN89" s="217" t="n">
        <v>0.0104</v>
      </c>
      <c r="AO89" s="215" t="n">
        <f aca="false">ROUND(AM89*AN89*AO$8,0)</f>
        <v>0</v>
      </c>
      <c r="AP89" s="213" t="n">
        <f aca="false">ROUND((AP29+AP54)*AP$77,0)</f>
        <v>0</v>
      </c>
      <c r="AQ89" s="217" t="n">
        <v>0.0104</v>
      </c>
      <c r="AR89" s="215" t="n">
        <f aca="false">ROUND(AP89*AQ89*AR$8,0)</f>
        <v>0</v>
      </c>
      <c r="AS89" s="213" t="n">
        <f aca="false">ROUND((AS29+AS54)*AS$77,0)</f>
        <v>0</v>
      </c>
      <c r="AT89" s="217" t="n">
        <v>0.0104</v>
      </c>
      <c r="AU89" s="215" t="n">
        <f aca="false">ROUND(AS89*AT89*AU$8,0)</f>
        <v>0</v>
      </c>
      <c r="AV89" s="213" t="n">
        <f aca="false">ROUND((AV29+AV54)*AV$77,0)</f>
        <v>0</v>
      </c>
      <c r="AW89" s="217" t="n">
        <v>0.0104</v>
      </c>
      <c r="AX89" s="215" t="n">
        <f aca="false">ROUND(AV89*AW89*AX$8,0)</f>
        <v>0</v>
      </c>
      <c r="AY89" s="213" t="n">
        <f aca="false">ROUND((AY29+AY54)*AY$77,0)</f>
        <v>0</v>
      </c>
      <c r="AZ89" s="217" t="n">
        <v>0.0104</v>
      </c>
      <c r="BA89" s="215" t="n">
        <f aca="false">ROUND(AY89*AZ89*BA$8,0)</f>
        <v>0</v>
      </c>
      <c r="BB89" s="213" t="n">
        <f aca="false">ROUND((BB29+BB54)*BB$77,0)</f>
        <v>0</v>
      </c>
      <c r="BC89" s="217" t="n">
        <v>0.0104</v>
      </c>
      <c r="BD89" s="215" t="n">
        <f aca="false">ROUND(BB89*BC89*BD$8,0)</f>
        <v>0</v>
      </c>
      <c r="BE89" s="213" t="n">
        <f aca="false">ROUND((BE29+BE54)*BE$77,0)</f>
        <v>0</v>
      </c>
      <c r="BF89" s="217" t="n">
        <v>0.0104</v>
      </c>
      <c r="BG89" s="215" t="n">
        <f aca="false">ROUND(BE89*BF89*BG$8,0)</f>
        <v>0</v>
      </c>
      <c r="BH89" s="213" t="n">
        <f aca="false">ROUND((BH29+BH54)*BH$77,0)</f>
        <v>0</v>
      </c>
      <c r="BI89" s="217" t="n">
        <v>0.0104</v>
      </c>
      <c r="BJ89" s="215" t="n">
        <f aca="false">ROUND(BH89*BI89*BJ$8,0)</f>
        <v>0</v>
      </c>
      <c r="BK89" s="213" t="n">
        <f aca="false">ROUND((BK29+BK54)*BK$77,0)</f>
        <v>0</v>
      </c>
      <c r="BL89" s="217" t="n">
        <v>0.0104</v>
      </c>
      <c r="BM89" s="215" t="n">
        <f aca="false">ROUND(BK89*BL89*BM$8,0)</f>
        <v>0</v>
      </c>
      <c r="BN89" s="213" t="n">
        <f aca="false">ROUND((BN29+BN54)*BN$77,0)</f>
        <v>0</v>
      </c>
      <c r="BO89" s="217" t="n">
        <v>0.0104</v>
      </c>
      <c r="BP89" s="215" t="n">
        <f aca="false">ROUND(BN89*BO89*BP$8,0)</f>
        <v>0</v>
      </c>
      <c r="BQ89" s="213" t="n">
        <f aca="false">ROUND((BQ29+BQ54)*BQ$77,0)</f>
        <v>0</v>
      </c>
      <c r="BR89" s="217" t="n">
        <v>0.0104</v>
      </c>
      <c r="BS89" s="215" t="n">
        <f aca="false">ROUND(BQ89*BR89*BS$8,0)</f>
        <v>0</v>
      </c>
      <c r="BT89" s="213" t="n">
        <f aca="false">ROUND((BT29+BT54)*BT$77,0)</f>
        <v>0</v>
      </c>
      <c r="BU89" s="217" t="n">
        <v>0.0104</v>
      </c>
      <c r="BV89" s="215" t="n">
        <f aca="false">ROUND(BT89*BU89*BV$8,0)</f>
        <v>0</v>
      </c>
    </row>
    <row r="90" customFormat="false" ht="12.75" hidden="false" customHeight="false" outlineLevel="0" collapsed="false">
      <c r="A90" s="192" t="s">
        <v>233</v>
      </c>
      <c r="B90" s="192" t="s">
        <v>15</v>
      </c>
      <c r="C90" s="213" t="n">
        <f aca="false">(ROUND((C30+C55)*C$77,0))-C114</f>
        <v>54900</v>
      </c>
      <c r="D90" s="214" t="n">
        <v>0.0103</v>
      </c>
      <c r="E90" s="215" t="n">
        <f aca="false">ROUND(C90*D90*E$8,0)</f>
        <v>17530</v>
      </c>
      <c r="F90" s="213" t="n">
        <f aca="false">(ROUND((F30+F55)*F$77,0))-F114</f>
        <v>59000</v>
      </c>
      <c r="G90" s="214" t="n">
        <v>0.0103</v>
      </c>
      <c r="H90" s="215" t="n">
        <f aca="false">ROUND(F90*G90*H$8,0)</f>
        <v>17016</v>
      </c>
      <c r="I90" s="213" t="n">
        <f aca="false">(ROUND((I30+I55)*I$77,0))-I114</f>
        <v>54300</v>
      </c>
      <c r="J90" s="214" t="n">
        <v>0.0103</v>
      </c>
      <c r="K90" s="215" t="n">
        <f aca="false">ROUND(I90*J90*K$8,0)</f>
        <v>17338</v>
      </c>
      <c r="L90" s="213" t="n">
        <f aca="false">(ROUND((L30+L55)*L$77,0))-L114</f>
        <v>65600</v>
      </c>
      <c r="M90" s="214" t="n">
        <v>0.0103</v>
      </c>
      <c r="N90" s="216" t="n">
        <f aca="false">ROUND(L90*M90*N$8,0)</f>
        <v>20270</v>
      </c>
      <c r="O90" s="213" t="n">
        <f aca="false">(ROUND((O30+O55)*O$77,0))-O114</f>
        <v>61000</v>
      </c>
      <c r="P90" s="214" t="n">
        <v>0.0103</v>
      </c>
      <c r="Q90" s="215" t="n">
        <f aca="false">ROUND(O90*P90*Q$8,0)</f>
        <v>19477</v>
      </c>
      <c r="R90" s="213" t="n">
        <f aca="false">(ROUND((R30+R55)*R$77,0))-R114</f>
        <v>47400</v>
      </c>
      <c r="S90" s="214" t="n">
        <v>0.0103</v>
      </c>
      <c r="T90" s="215" t="n">
        <f aca="false">ROUND(R90*S90*T$8,0)</f>
        <v>14647</v>
      </c>
      <c r="U90" s="213" t="n">
        <f aca="false">(ROUND((U30+U55)*U$77,0))-U114</f>
        <v>71700</v>
      </c>
      <c r="V90" s="214" t="n">
        <v>0.0103</v>
      </c>
      <c r="W90" s="215" t="n">
        <f aca="false">ROUND(U90*V90*W$8,0)</f>
        <v>22894</v>
      </c>
      <c r="X90" s="213" t="n">
        <f aca="false">(ROUND((X30+X55)*X$77,0))-X114</f>
        <v>63000</v>
      </c>
      <c r="Y90" s="214" t="n">
        <v>0.0103</v>
      </c>
      <c r="Z90" s="215" t="n">
        <f aca="false">ROUND(X90*Y90*Z$8,0)</f>
        <v>20116</v>
      </c>
      <c r="AA90" s="213" t="n">
        <f aca="false">(ROUND((AA30+AA55)*AA$77,0))-AA114</f>
        <v>70300</v>
      </c>
      <c r="AB90" s="214" t="n">
        <v>0.0103</v>
      </c>
      <c r="AC90" s="215" t="n">
        <f aca="false">ROUND(AA90*AB90*AC$8,0)</f>
        <v>21723</v>
      </c>
      <c r="AD90" s="213" t="n">
        <f aca="false">(ROUND((AD30+AD55)*AD$77,0))-AD114</f>
        <v>50400</v>
      </c>
      <c r="AE90" s="214" t="n">
        <v>0.0103</v>
      </c>
      <c r="AF90" s="215" t="n">
        <f aca="false">ROUND(AD90*AE90*AF$8,0)</f>
        <v>16093</v>
      </c>
      <c r="AG90" s="213" t="n">
        <f aca="false">(ROUND((AG30+AG55)*AG$77,0))-AG114</f>
        <v>58600</v>
      </c>
      <c r="AH90" s="214" t="n">
        <v>0.0103</v>
      </c>
      <c r="AI90" s="215" t="n">
        <f aca="false">ROUND(AG90*AH90*AI$8,0)</f>
        <v>18107</v>
      </c>
      <c r="AJ90" s="213" t="n">
        <f aca="false">(ROUND((AJ30+AJ55)*AJ$77,0))-AJ114</f>
        <v>44200</v>
      </c>
      <c r="AK90" s="214" t="n">
        <v>0.0103</v>
      </c>
      <c r="AL90" s="215" t="n">
        <f aca="false">ROUND(AJ90*AK90*AL$8,0)</f>
        <v>14113</v>
      </c>
      <c r="AM90" s="213" t="n">
        <f aca="false">ROUND((AM30+AM55)*AM$77,0)</f>
        <v>0</v>
      </c>
      <c r="AN90" s="217" t="n">
        <v>0.0104</v>
      </c>
      <c r="AO90" s="215" t="n">
        <f aca="false">ROUND(AM90*AN90*AO$8,0)</f>
        <v>0</v>
      </c>
      <c r="AP90" s="213" t="n">
        <f aca="false">ROUND((AP30+AP55)*AP$77,0)</f>
        <v>0</v>
      </c>
      <c r="AQ90" s="217" t="n">
        <v>0.0104</v>
      </c>
      <c r="AR90" s="215" t="n">
        <f aca="false">ROUND(AP90*AQ90*AR$8,0)</f>
        <v>0</v>
      </c>
      <c r="AS90" s="213" t="n">
        <f aca="false">ROUND((AS30+AS55)*AS$77,0)</f>
        <v>0</v>
      </c>
      <c r="AT90" s="217" t="n">
        <v>0.0104</v>
      </c>
      <c r="AU90" s="215" t="n">
        <f aca="false">ROUND(AS90*AT90*AU$8,0)</f>
        <v>0</v>
      </c>
      <c r="AV90" s="213" t="n">
        <f aca="false">ROUND((AV30+AV55)*AV$77,0)</f>
        <v>0</v>
      </c>
      <c r="AW90" s="217" t="n">
        <v>0.0104</v>
      </c>
      <c r="AX90" s="215" t="n">
        <f aca="false">ROUND(AV90*AW90*AX$8,0)</f>
        <v>0</v>
      </c>
      <c r="AY90" s="213" t="n">
        <f aca="false">ROUND((AY30+AY55)*AY$77,0)</f>
        <v>0</v>
      </c>
      <c r="AZ90" s="217" t="n">
        <v>0.0104</v>
      </c>
      <c r="BA90" s="215" t="n">
        <f aca="false">ROUND(AY90*AZ90*BA$8,0)</f>
        <v>0</v>
      </c>
      <c r="BB90" s="213" t="n">
        <f aca="false">ROUND((BB30+BB55)*BB$77,0)</f>
        <v>0</v>
      </c>
      <c r="BC90" s="217" t="n">
        <v>0.0104</v>
      </c>
      <c r="BD90" s="215" t="n">
        <f aca="false">ROUND(BB90*BC90*BD$8,0)</f>
        <v>0</v>
      </c>
      <c r="BE90" s="213" t="n">
        <f aca="false">ROUND((BE30+BE55)*BE$77,0)</f>
        <v>0</v>
      </c>
      <c r="BF90" s="217" t="n">
        <v>0.0104</v>
      </c>
      <c r="BG90" s="215" t="n">
        <f aca="false">ROUND(BE90*BF90*BG$8,0)</f>
        <v>0</v>
      </c>
      <c r="BH90" s="213" t="n">
        <f aca="false">ROUND((BH30+BH55)*BH$77,0)</f>
        <v>0</v>
      </c>
      <c r="BI90" s="217" t="n">
        <v>0.0104</v>
      </c>
      <c r="BJ90" s="215" t="n">
        <f aca="false">ROUND(BH90*BI90*BJ$8,0)</f>
        <v>0</v>
      </c>
      <c r="BK90" s="213" t="n">
        <f aca="false">ROUND((BK30+BK55)*BK$77,0)</f>
        <v>0</v>
      </c>
      <c r="BL90" s="217" t="n">
        <v>0.0104</v>
      </c>
      <c r="BM90" s="215" t="n">
        <f aca="false">ROUND(BK90*BL90*BM$8,0)</f>
        <v>0</v>
      </c>
      <c r="BN90" s="213" t="n">
        <f aca="false">ROUND((BN30+BN55)*BN$77,0)</f>
        <v>0</v>
      </c>
      <c r="BO90" s="217" t="n">
        <v>0.0104</v>
      </c>
      <c r="BP90" s="215" t="n">
        <f aca="false">ROUND(BN90*BO90*BP$8,0)</f>
        <v>0</v>
      </c>
      <c r="BQ90" s="213" t="n">
        <f aca="false">ROUND((BQ30+BQ55)*BQ$77,0)</f>
        <v>0</v>
      </c>
      <c r="BR90" s="217" t="n">
        <v>0.0104</v>
      </c>
      <c r="BS90" s="215" t="n">
        <f aca="false">ROUND(BQ90*BR90*BS$8,0)</f>
        <v>0</v>
      </c>
      <c r="BT90" s="213" t="n">
        <f aca="false">ROUND((BT30+BT55)*BT$77,0)</f>
        <v>0</v>
      </c>
      <c r="BU90" s="217" t="n">
        <v>0.0104</v>
      </c>
      <c r="BV90" s="215" t="n">
        <f aca="false">ROUND(BT90*BU90*BV$8,0)</f>
        <v>0</v>
      </c>
    </row>
    <row r="91" customFormat="false" ht="12.75" hidden="false" customHeight="false" outlineLevel="0" collapsed="false">
      <c r="A91" s="192" t="s">
        <v>234</v>
      </c>
      <c r="B91" s="192" t="s">
        <v>15</v>
      </c>
      <c r="C91" s="213" t="n">
        <f aca="false">(ROUND((C31+C56)*C$76,0))-C115</f>
        <v>0</v>
      </c>
      <c r="D91" s="214" t="n">
        <v>0.0092</v>
      </c>
      <c r="E91" s="215" t="n">
        <f aca="false">ROUND(C91*D91*E$8,0)</f>
        <v>0</v>
      </c>
      <c r="F91" s="213" t="n">
        <f aca="false">(ROUND((F31+F56)*F$76,0))-F115</f>
        <v>0</v>
      </c>
      <c r="G91" s="214" t="n">
        <v>0.0092</v>
      </c>
      <c r="H91" s="215" t="n">
        <f aca="false">ROUND(F91*G91*H$8,0)</f>
        <v>0</v>
      </c>
      <c r="I91" s="213" t="n">
        <f aca="false">(ROUND((I31+I56)*I$76,0))-I115</f>
        <v>0</v>
      </c>
      <c r="J91" s="214" t="n">
        <v>0.0092</v>
      </c>
      <c r="K91" s="215" t="n">
        <f aca="false">ROUND(I91*J91*K$8,0)</f>
        <v>0</v>
      </c>
      <c r="L91" s="213" t="n">
        <f aca="false">(ROUND((L31+L56)*L$76,0))-L115</f>
        <v>0</v>
      </c>
      <c r="M91" s="214" t="n">
        <v>0.0092</v>
      </c>
      <c r="N91" s="216" t="n">
        <f aca="false">ROUND(L91*M91*N$8,0)</f>
        <v>0</v>
      </c>
      <c r="O91" s="213" t="n">
        <f aca="false">(ROUND((O31+O56)*O$76,0))-O115</f>
        <v>0</v>
      </c>
      <c r="P91" s="214" t="n">
        <v>0.0092</v>
      </c>
      <c r="Q91" s="215" t="n">
        <f aca="false">ROUND(O91*P91*Q$8,0)</f>
        <v>0</v>
      </c>
      <c r="R91" s="213" t="n">
        <f aca="false">(ROUND((R31+R56)*R$76,0))-R115</f>
        <v>0</v>
      </c>
      <c r="S91" s="214" t="n">
        <v>0.0092</v>
      </c>
      <c r="T91" s="215" t="n">
        <f aca="false">ROUND(R91*S91*T$8,0)</f>
        <v>0</v>
      </c>
      <c r="U91" s="213" t="n">
        <f aca="false">(ROUND((U31+U56)*U$76,0))-U115</f>
        <v>0</v>
      </c>
      <c r="V91" s="214" t="n">
        <v>0.0092</v>
      </c>
      <c r="W91" s="215" t="n">
        <f aca="false">ROUND(U91*V91*W$8,0)</f>
        <v>0</v>
      </c>
      <c r="X91" s="213" t="n">
        <f aca="false">(ROUND((X31+X56)*X$76,0))-X115</f>
        <v>0</v>
      </c>
      <c r="Y91" s="214" t="n">
        <v>0.0092</v>
      </c>
      <c r="Z91" s="215" t="n">
        <f aca="false">ROUND(X91*Y91*Z$8,0)</f>
        <v>0</v>
      </c>
      <c r="AA91" s="213" t="n">
        <f aca="false">(ROUND((AA31+AA56)*AA$76,0))-AA115</f>
        <v>0</v>
      </c>
      <c r="AB91" s="214" t="n">
        <v>0.0092</v>
      </c>
      <c r="AC91" s="215" t="n">
        <f aca="false">ROUND(AA91*AB91*AC$8,0)</f>
        <v>0</v>
      </c>
      <c r="AD91" s="213" t="n">
        <f aca="false">(ROUND((AD31+AD56)*AD$76,0))-AD115</f>
        <v>0</v>
      </c>
      <c r="AE91" s="214" t="n">
        <v>0.0092</v>
      </c>
      <c r="AF91" s="215" t="n">
        <f aca="false">ROUND(AD91*AE91*AF$8,0)</f>
        <v>0</v>
      </c>
      <c r="AG91" s="213" t="n">
        <f aca="false">(ROUND((AG31+AG56)*AG$76,0))-AG115</f>
        <v>0</v>
      </c>
      <c r="AH91" s="214" t="n">
        <v>0.0092</v>
      </c>
      <c r="AI91" s="215" t="n">
        <f aca="false">ROUND(AG91*AH91*AI$8,0)</f>
        <v>0</v>
      </c>
      <c r="AJ91" s="213" t="n">
        <f aca="false">(ROUND((AJ31+AJ56)*AJ$76,0))-AJ115</f>
        <v>0</v>
      </c>
      <c r="AK91" s="214" t="n">
        <v>0.0092</v>
      </c>
      <c r="AL91" s="215" t="n">
        <f aca="false">ROUND(AJ91*AK91*AL$8,0)</f>
        <v>0</v>
      </c>
      <c r="AM91" s="213" t="n">
        <f aca="false">ROUND((AM31+AM56)*AM$76,0)</f>
        <v>0</v>
      </c>
      <c r="AN91" s="217" t="n">
        <v>0.0093</v>
      </c>
      <c r="AO91" s="215" t="n">
        <f aca="false">ROUND(AM91*AN91*AO$8,0)</f>
        <v>0</v>
      </c>
      <c r="AP91" s="213" t="n">
        <f aca="false">ROUND((AP31+AP56)*AP$76,0)</f>
        <v>0</v>
      </c>
      <c r="AQ91" s="217" t="n">
        <v>0.0093</v>
      </c>
      <c r="AR91" s="215" t="n">
        <f aca="false">ROUND(AP91*AQ91*AR$8,0)</f>
        <v>0</v>
      </c>
      <c r="AS91" s="213" t="n">
        <f aca="false">ROUND((AS31+AS56)*AS$76,0)</f>
        <v>0</v>
      </c>
      <c r="AT91" s="217" t="n">
        <v>0.0093</v>
      </c>
      <c r="AU91" s="215" t="n">
        <f aca="false">ROUND(AS91*AT91*AU$8,0)</f>
        <v>0</v>
      </c>
      <c r="AV91" s="213" t="n">
        <f aca="false">ROUND((AV31+AV56)*AV$76,0)</f>
        <v>0</v>
      </c>
      <c r="AW91" s="217" t="n">
        <v>0.0093</v>
      </c>
      <c r="AX91" s="215" t="n">
        <f aca="false">ROUND(AV91*AW91*AX$8,0)</f>
        <v>0</v>
      </c>
      <c r="AY91" s="213" t="n">
        <f aca="false">ROUND((AY31+AY56)*AY$76,0)</f>
        <v>0</v>
      </c>
      <c r="AZ91" s="217" t="n">
        <v>0.0093</v>
      </c>
      <c r="BA91" s="215" t="n">
        <f aca="false">ROUND(AY91*AZ91*BA$8,0)</f>
        <v>0</v>
      </c>
      <c r="BB91" s="213" t="n">
        <f aca="false">ROUND((BB31+BB56)*BB$76,0)</f>
        <v>0</v>
      </c>
      <c r="BC91" s="217" t="n">
        <v>0.0093</v>
      </c>
      <c r="BD91" s="215" t="n">
        <f aca="false">ROUND(BB91*BC91*BD$8,0)</f>
        <v>0</v>
      </c>
      <c r="BE91" s="213" t="n">
        <f aca="false">ROUND((BE31+BE56)*BE$76,0)</f>
        <v>0</v>
      </c>
      <c r="BF91" s="217" t="n">
        <v>0.0093</v>
      </c>
      <c r="BG91" s="215" t="n">
        <f aca="false">ROUND(BE91*BF91*BG$8,0)</f>
        <v>0</v>
      </c>
      <c r="BH91" s="213" t="n">
        <f aca="false">ROUND((BH31+BH56)*BH$76,0)</f>
        <v>0</v>
      </c>
      <c r="BI91" s="217" t="n">
        <v>0.0093</v>
      </c>
      <c r="BJ91" s="215" t="n">
        <f aca="false">ROUND(BH91*BI91*BJ$8,0)</f>
        <v>0</v>
      </c>
      <c r="BK91" s="213" t="n">
        <f aca="false">ROUND((BK31+BK56)*BK$76,0)</f>
        <v>0</v>
      </c>
      <c r="BL91" s="217" t="n">
        <v>0.0093</v>
      </c>
      <c r="BM91" s="215" t="n">
        <f aca="false">ROUND(BK91*BL91*BM$8,0)</f>
        <v>0</v>
      </c>
      <c r="BN91" s="213" t="n">
        <f aca="false">ROUND((BN31+BN56)*BN$76,0)</f>
        <v>0</v>
      </c>
      <c r="BO91" s="217" t="n">
        <v>0.0093</v>
      </c>
      <c r="BP91" s="215" t="n">
        <f aca="false">ROUND(BN91*BO91*BP$8,0)</f>
        <v>0</v>
      </c>
      <c r="BQ91" s="213" t="n">
        <f aca="false">ROUND((BQ31+BQ56)*BQ$76,0)</f>
        <v>0</v>
      </c>
      <c r="BR91" s="217" t="n">
        <v>0.0093</v>
      </c>
      <c r="BS91" s="215" t="n">
        <f aca="false">ROUND(BQ91*BR91*BS$8,0)</f>
        <v>0</v>
      </c>
      <c r="BT91" s="213" t="n">
        <f aca="false">ROUND((BT31+BT56)*BT$76,0)</f>
        <v>0</v>
      </c>
      <c r="BU91" s="217" t="n">
        <v>0.0093</v>
      </c>
      <c r="BV91" s="215" t="n">
        <f aca="false">ROUND(BT91*BU91*BV$8,0)</f>
        <v>0</v>
      </c>
    </row>
    <row r="92" customFormat="false" ht="12.75" hidden="false" customHeight="false" outlineLevel="0" collapsed="false">
      <c r="A92" s="192" t="s">
        <v>235</v>
      </c>
      <c r="B92" s="192" t="s">
        <v>15</v>
      </c>
      <c r="C92" s="213" t="n">
        <f aca="false">(ROUND((C32+C57)*C$76,0))-C116</f>
        <v>35200</v>
      </c>
      <c r="D92" s="214" t="n">
        <v>0.0092</v>
      </c>
      <c r="E92" s="215" t="n">
        <f aca="false">ROUND(C92*D92*E$8,0)</f>
        <v>10039</v>
      </c>
      <c r="F92" s="213" t="n">
        <f aca="false">(ROUND((F32+F57)*F$76,0))-F116</f>
        <v>35200</v>
      </c>
      <c r="G92" s="214" t="n">
        <v>0.0092</v>
      </c>
      <c r="H92" s="215" t="n">
        <f aca="false">ROUND(F92*G92*H$8,0)</f>
        <v>9068</v>
      </c>
      <c r="I92" s="213" t="n">
        <f aca="false">(ROUND((I32+I57)*I$76,0))-I116</f>
        <v>35200</v>
      </c>
      <c r="J92" s="214" t="n">
        <v>0.0092</v>
      </c>
      <c r="K92" s="215" t="n">
        <f aca="false">ROUND(I92*J92*K$8,0)</f>
        <v>10039</v>
      </c>
      <c r="L92" s="213" t="n">
        <f aca="false">(ROUND((L32+L57)*L$76,0))-L116</f>
        <v>44800</v>
      </c>
      <c r="M92" s="214" t="n">
        <v>0.0092</v>
      </c>
      <c r="N92" s="216" t="n">
        <f aca="false">ROUND(L92*M92*N$8,0)</f>
        <v>12365</v>
      </c>
      <c r="O92" s="213" t="n">
        <f aca="false">(ROUND((O32+O57)*O$76,0))-O116</f>
        <v>45600</v>
      </c>
      <c r="P92" s="214" t="n">
        <v>0.0092</v>
      </c>
      <c r="Q92" s="215" t="n">
        <f aca="false">ROUND(O92*P92*Q$8,0)</f>
        <v>13005</v>
      </c>
      <c r="R92" s="213" t="n">
        <f aca="false">(ROUND((R32+R57)*R$76,0))-R116</f>
        <v>44800</v>
      </c>
      <c r="S92" s="214" t="n">
        <v>0.0092</v>
      </c>
      <c r="T92" s="215" t="n">
        <f aca="false">ROUND(R92*S92*T$8,0)</f>
        <v>12365</v>
      </c>
      <c r="U92" s="213" t="n">
        <f aca="false">(ROUND((U32+U57)*U$76,0))-U116</f>
        <v>42400</v>
      </c>
      <c r="V92" s="214" t="n">
        <v>0.0092</v>
      </c>
      <c r="W92" s="215" t="n">
        <f aca="false">ROUND(U92*V92*W$8,0)</f>
        <v>12092</v>
      </c>
      <c r="X92" s="213" t="n">
        <f aca="false">(ROUND((X32+X57)*X$76,0))-X116</f>
        <v>42400</v>
      </c>
      <c r="Y92" s="214" t="n">
        <v>0.0092</v>
      </c>
      <c r="Z92" s="215" t="n">
        <f aca="false">ROUND(X92*Y92*Z$8,0)</f>
        <v>12092</v>
      </c>
      <c r="AA92" s="213" t="n">
        <f aca="false">(ROUND((AA32+AA57)*AA$76,0))-AA116</f>
        <v>39200</v>
      </c>
      <c r="AB92" s="214" t="n">
        <v>0.0092</v>
      </c>
      <c r="AC92" s="215" t="n">
        <f aca="false">ROUND(AA92*AB92*AC$8,0)</f>
        <v>10819</v>
      </c>
      <c r="AD92" s="213" t="n">
        <f aca="false">(ROUND((AD32+AD57)*AD$76,0))-AD116</f>
        <v>41600</v>
      </c>
      <c r="AE92" s="214" t="n">
        <v>0.0092</v>
      </c>
      <c r="AF92" s="215" t="n">
        <f aca="false">ROUND(AD92*AE92*AF$8,0)</f>
        <v>11864</v>
      </c>
      <c r="AG92" s="213" t="n">
        <f aca="false">(ROUND((AG32+AG57)*AG$76,0))-AG116</f>
        <v>42400</v>
      </c>
      <c r="AH92" s="214" t="n">
        <v>0.0092</v>
      </c>
      <c r="AI92" s="215" t="n">
        <f aca="false">ROUND(AG92*AH92*AI$8,0)</f>
        <v>11702</v>
      </c>
      <c r="AJ92" s="213" t="n">
        <f aca="false">(ROUND((AJ32+AJ57)*AJ$76,0))-AJ116</f>
        <v>44000</v>
      </c>
      <c r="AK92" s="214" t="n">
        <v>0.0092</v>
      </c>
      <c r="AL92" s="215" t="n">
        <f aca="false">ROUND(AJ92*AK92*AL$8,0)</f>
        <v>12549</v>
      </c>
      <c r="AM92" s="213" t="n">
        <f aca="false">ROUND((AM32+AM57)*AM$76,0)</f>
        <v>0</v>
      </c>
      <c r="AN92" s="217" t="n">
        <v>0.0093</v>
      </c>
      <c r="AO92" s="215" t="n">
        <f aca="false">ROUND(AM92*AN92*AO$8,0)</f>
        <v>0</v>
      </c>
      <c r="AP92" s="213" t="n">
        <f aca="false">ROUND((AP32+AP57)*AP$76,0)</f>
        <v>0</v>
      </c>
      <c r="AQ92" s="217" t="n">
        <v>0.0093</v>
      </c>
      <c r="AR92" s="215" t="n">
        <f aca="false">ROUND(AP92*AQ92*AR$8,0)</f>
        <v>0</v>
      </c>
      <c r="AS92" s="213" t="n">
        <f aca="false">ROUND((AS32+AS57)*AS$76,0)</f>
        <v>0</v>
      </c>
      <c r="AT92" s="217" t="n">
        <v>0.0093</v>
      </c>
      <c r="AU92" s="215" t="n">
        <f aca="false">ROUND(AS92*AT92*AU$8,0)</f>
        <v>0</v>
      </c>
      <c r="AV92" s="213" t="n">
        <f aca="false">ROUND((AV32+AV57)*AV$76,0)</f>
        <v>0</v>
      </c>
      <c r="AW92" s="217" t="n">
        <v>0.0093</v>
      </c>
      <c r="AX92" s="215" t="n">
        <f aca="false">ROUND(AV92*AW92*AX$8,0)</f>
        <v>0</v>
      </c>
      <c r="AY92" s="213" t="n">
        <f aca="false">ROUND((AY32+AY57)*AY$76,0)</f>
        <v>0</v>
      </c>
      <c r="AZ92" s="217" t="n">
        <v>0.0093</v>
      </c>
      <c r="BA92" s="215" t="n">
        <f aca="false">ROUND(AY92*AZ92*BA$8,0)</f>
        <v>0</v>
      </c>
      <c r="BB92" s="213" t="n">
        <f aca="false">ROUND((BB32+BB57)*BB$76,0)</f>
        <v>0</v>
      </c>
      <c r="BC92" s="217" t="n">
        <v>0.0093</v>
      </c>
      <c r="BD92" s="215" t="n">
        <f aca="false">ROUND(BB92*BC92*BD$8,0)</f>
        <v>0</v>
      </c>
      <c r="BE92" s="213" t="n">
        <f aca="false">ROUND((BE32+BE57)*BE$76,0)</f>
        <v>0</v>
      </c>
      <c r="BF92" s="217" t="n">
        <v>0.0093</v>
      </c>
      <c r="BG92" s="215" t="n">
        <f aca="false">ROUND(BE92*BF92*BG$8,0)</f>
        <v>0</v>
      </c>
      <c r="BH92" s="213" t="n">
        <f aca="false">ROUND((BH32+BH57)*BH$76,0)</f>
        <v>0</v>
      </c>
      <c r="BI92" s="217" t="n">
        <v>0.0093</v>
      </c>
      <c r="BJ92" s="215" t="n">
        <f aca="false">ROUND(BH92*BI92*BJ$8,0)</f>
        <v>0</v>
      </c>
      <c r="BK92" s="213" t="n">
        <f aca="false">ROUND((BK32+BK57)*BK$76,0)</f>
        <v>0</v>
      </c>
      <c r="BL92" s="217" t="n">
        <v>0.0093</v>
      </c>
      <c r="BM92" s="215" t="n">
        <f aca="false">ROUND(BK92*BL92*BM$8,0)</f>
        <v>0</v>
      </c>
      <c r="BN92" s="213" t="n">
        <f aca="false">ROUND((BN32+BN57)*BN$76,0)</f>
        <v>0</v>
      </c>
      <c r="BO92" s="217" t="n">
        <v>0.0093</v>
      </c>
      <c r="BP92" s="215" t="n">
        <f aca="false">ROUND(BN92*BO92*BP$8,0)</f>
        <v>0</v>
      </c>
      <c r="BQ92" s="213" t="n">
        <f aca="false">ROUND((BQ32+BQ57)*BQ$76,0)</f>
        <v>0</v>
      </c>
      <c r="BR92" s="217" t="n">
        <v>0.0093</v>
      </c>
      <c r="BS92" s="215" t="n">
        <f aca="false">ROUND(BQ92*BR92*BS$8,0)</f>
        <v>0</v>
      </c>
      <c r="BT92" s="213" t="n">
        <f aca="false">ROUND((BT32+BT57)*BT$76,0)</f>
        <v>0</v>
      </c>
      <c r="BU92" s="217" t="n">
        <v>0.0093</v>
      </c>
      <c r="BV92" s="215" t="n">
        <f aca="false">ROUND(BT92*BU92*BV$8,0)</f>
        <v>0</v>
      </c>
    </row>
    <row r="93" customFormat="false" ht="12.75" hidden="false" customHeight="false" outlineLevel="0" collapsed="false">
      <c r="A93" s="191" t="s">
        <v>20</v>
      </c>
      <c r="B93" s="191"/>
      <c r="C93" s="218" t="n">
        <f aca="false">SUM(C88:C92)</f>
        <v>334394</v>
      </c>
      <c r="D93" s="219"/>
      <c r="E93" s="202" t="n">
        <f aca="false">SUM(E88:E92)</f>
        <v>97242</v>
      </c>
      <c r="F93" s="218" t="n">
        <f aca="false">SUM(F88:F92)</f>
        <v>349794</v>
      </c>
      <c r="G93" s="219"/>
      <c r="H93" s="202" t="n">
        <f aca="false">SUM(H88:H92)</f>
        <v>91925</v>
      </c>
      <c r="I93" s="218" t="n">
        <f aca="false">SUM(I88:I92)</f>
        <v>322794</v>
      </c>
      <c r="J93" s="219"/>
      <c r="K93" s="202" t="n">
        <f aca="false">SUM(K88:K92)</f>
        <v>93912</v>
      </c>
      <c r="L93" s="218" t="n">
        <f aca="false">SUM(L88:L92)</f>
        <v>417020</v>
      </c>
      <c r="M93" s="219"/>
      <c r="N93" s="220" t="n">
        <f aca="false">SUM(N88:N92)</f>
        <v>117262</v>
      </c>
      <c r="O93" s="218" t="n">
        <f aca="false">SUM(O88:O92)</f>
        <v>415391</v>
      </c>
      <c r="P93" s="219"/>
      <c r="Q93" s="202" t="n">
        <f aca="false">SUM(Q88:Q92)</f>
        <v>120549</v>
      </c>
      <c r="R93" s="218" t="n">
        <f aca="false">SUM(R88:R92)</f>
        <v>393686</v>
      </c>
      <c r="S93" s="219"/>
      <c r="T93" s="202" t="n">
        <f aca="false">SUM(T88:T92)</f>
        <v>110222</v>
      </c>
      <c r="U93" s="218" t="n">
        <f aca="false">SUM(U88:U92)</f>
        <v>401677</v>
      </c>
      <c r="V93" s="219"/>
      <c r="W93" s="202" t="n">
        <f aca="false">SUM(W88:W92)</f>
        <v>117003</v>
      </c>
      <c r="X93" s="218" t="n">
        <f aca="false">SUM(X88:X92)</f>
        <v>401867</v>
      </c>
      <c r="Y93" s="219"/>
      <c r="Z93" s="202" t="n">
        <f aca="false">SUM(Z88:Z92)</f>
        <v>116760</v>
      </c>
      <c r="AA93" s="218" t="n">
        <f aca="false">SUM(AA88:AA92)</f>
        <v>371563</v>
      </c>
      <c r="AB93" s="219"/>
      <c r="AC93" s="202" t="n">
        <f aca="false">SUM(AC88:AC92)</f>
        <v>104871</v>
      </c>
      <c r="AD93" s="218" t="n">
        <f aca="false">SUM(AD88:AD92)</f>
        <v>368440</v>
      </c>
      <c r="AE93" s="219"/>
      <c r="AF93" s="202" t="n">
        <f aca="false">SUM(AF88:AF92)</f>
        <v>106798</v>
      </c>
      <c r="AG93" s="218" t="n">
        <f aca="false">SUM(AG88:AG92)</f>
        <v>403610</v>
      </c>
      <c r="AH93" s="219"/>
      <c r="AI93" s="202" t="n">
        <f aca="false">SUM(AI88:AI92)</f>
        <v>113329</v>
      </c>
      <c r="AJ93" s="218" t="n">
        <f aca="false">SUM(AJ88:AJ92)</f>
        <v>389250</v>
      </c>
      <c r="AK93" s="219"/>
      <c r="AL93" s="202" t="n">
        <f aca="false">SUM(AL88:AL92)</f>
        <v>112521</v>
      </c>
      <c r="AM93" s="218" t="n">
        <f aca="false">SUM(AM88:AM92)</f>
        <v>0</v>
      </c>
      <c r="AN93" s="221"/>
      <c r="AO93" s="202" t="n">
        <f aca="false">SUM(AO88:AO92)</f>
        <v>0</v>
      </c>
      <c r="AP93" s="218" t="n">
        <f aca="false">SUM(AP88:AP92)</f>
        <v>0</v>
      </c>
      <c r="AQ93" s="221"/>
      <c r="AR93" s="202" t="n">
        <f aca="false">SUM(AR88:AR92)</f>
        <v>0</v>
      </c>
      <c r="AS93" s="218" t="n">
        <f aca="false">SUM(AS88:AS92)</f>
        <v>0</v>
      </c>
      <c r="AT93" s="221"/>
      <c r="AU93" s="202" t="n">
        <f aca="false">SUM(AU88:AU92)</f>
        <v>0</v>
      </c>
      <c r="AV93" s="218" t="n">
        <f aca="false">SUM(AV88:AV92)</f>
        <v>0</v>
      </c>
      <c r="AW93" s="221"/>
      <c r="AX93" s="202" t="n">
        <f aca="false">SUM(AX88:AX92)</f>
        <v>0</v>
      </c>
      <c r="AY93" s="218" t="n">
        <f aca="false">SUM(AY88:AY92)</f>
        <v>0</v>
      </c>
      <c r="AZ93" s="221"/>
      <c r="BA93" s="202" t="n">
        <f aca="false">SUM(BA88:BA92)</f>
        <v>0</v>
      </c>
      <c r="BB93" s="218" t="n">
        <f aca="false">SUM(BB88:BB92)</f>
        <v>0</v>
      </c>
      <c r="BC93" s="221"/>
      <c r="BD93" s="202" t="n">
        <f aca="false">SUM(BD88:BD92)</f>
        <v>0</v>
      </c>
      <c r="BE93" s="218" t="n">
        <f aca="false">SUM(BE88:BE92)</f>
        <v>0</v>
      </c>
      <c r="BF93" s="221"/>
      <c r="BG93" s="202" t="n">
        <f aca="false">SUM(BG88:BG92)</f>
        <v>0</v>
      </c>
      <c r="BH93" s="218" t="n">
        <f aca="false">SUM(BH88:BH92)</f>
        <v>0</v>
      </c>
      <c r="BI93" s="221"/>
      <c r="BJ93" s="202" t="n">
        <f aca="false">SUM(BJ88:BJ92)</f>
        <v>0</v>
      </c>
      <c r="BK93" s="218" t="n">
        <f aca="false">SUM(BK88:BK92)</f>
        <v>0</v>
      </c>
      <c r="BL93" s="221"/>
      <c r="BM93" s="202" t="n">
        <f aca="false">SUM(BM88:BM92)</f>
        <v>0</v>
      </c>
      <c r="BN93" s="218" t="n">
        <f aca="false">SUM(BN88:BN92)</f>
        <v>0</v>
      </c>
      <c r="BO93" s="221"/>
      <c r="BP93" s="202" t="n">
        <f aca="false">SUM(BP88:BP92)</f>
        <v>0</v>
      </c>
      <c r="BQ93" s="218" t="n">
        <f aca="false">SUM(BQ88:BQ92)</f>
        <v>0</v>
      </c>
      <c r="BR93" s="221"/>
      <c r="BS93" s="202" t="n">
        <f aca="false">SUM(BS88:BS92)</f>
        <v>0</v>
      </c>
      <c r="BT93" s="218" t="n">
        <f aca="false">SUM(BT88:BT92)</f>
        <v>0</v>
      </c>
      <c r="BU93" s="221"/>
      <c r="BV93" s="202" t="n">
        <f aca="false">SUM(BV88:BV92)</f>
        <v>0</v>
      </c>
    </row>
    <row r="94" customFormat="false" ht="12.75" hidden="false" customHeight="false" outlineLevel="0" collapsed="false">
      <c r="A94" s="192" t="s">
        <v>236</v>
      </c>
      <c r="B94" s="192" t="s">
        <v>15</v>
      </c>
      <c r="C94" s="213" t="n">
        <f aca="false">(ROUND((C34+C59)*C$78,0))-C118</f>
        <v>166570</v>
      </c>
      <c r="D94" s="214" t="n">
        <v>0.0032</v>
      </c>
      <c r="E94" s="215" t="n">
        <f aca="false">ROUND(C94*D94*E$8,0)</f>
        <v>16524</v>
      </c>
      <c r="F94" s="213" t="n">
        <f aca="false">(ROUND((F34+F59)*F$78,0))-F118</f>
        <v>273140</v>
      </c>
      <c r="G94" s="214" t="n">
        <v>0.0032</v>
      </c>
      <c r="H94" s="215" t="n">
        <f aca="false">ROUND(F94*G94*H$8,0)</f>
        <v>24473</v>
      </c>
      <c r="I94" s="213" t="n">
        <f aca="false">(ROUND((I34+I59)*I$78,0))-I118</f>
        <v>277400</v>
      </c>
      <c r="J94" s="214" t="n">
        <v>0.0032</v>
      </c>
      <c r="K94" s="215" t="n">
        <f aca="false">ROUND(I94*J94*K$8,0)</f>
        <v>27518</v>
      </c>
      <c r="L94" s="213" t="n">
        <f aca="false">(ROUND((L34+L59)*L$78,0))-L118</f>
        <v>188060</v>
      </c>
      <c r="M94" s="214" t="n">
        <v>0.0032</v>
      </c>
      <c r="N94" s="216" t="n">
        <f aca="false">ROUND(L94*M94*N$8,0)</f>
        <v>18054</v>
      </c>
      <c r="O94" s="213" t="n">
        <f aca="false">(ROUND((O34+O59)*O$78,0))-O118</f>
        <v>166650</v>
      </c>
      <c r="P94" s="214" t="n">
        <v>0.0032</v>
      </c>
      <c r="Q94" s="215" t="n">
        <f aca="false">ROUND(O94*P94*Q$8,0)</f>
        <v>16532</v>
      </c>
      <c r="R94" s="213" t="n">
        <f aca="false">(ROUND((R34+R59)*R$78,0))-R118</f>
        <v>185000</v>
      </c>
      <c r="S94" s="214" t="n">
        <v>0.0032</v>
      </c>
      <c r="T94" s="215" t="n">
        <f aca="false">ROUND(R94*S94*T$8,0)</f>
        <v>17760</v>
      </c>
      <c r="U94" s="213" t="n">
        <f aca="false">(ROUND((U34+U59)*U$78,0))-U118</f>
        <v>124920</v>
      </c>
      <c r="V94" s="214" t="n">
        <v>0.0032</v>
      </c>
      <c r="W94" s="215" t="n">
        <f aca="false">ROUND(U94*V94*W$8,0)</f>
        <v>12392</v>
      </c>
      <c r="X94" s="213" t="n">
        <f aca="false">(ROUND((X34+X59)*X$78,0))-X118</f>
        <v>239720</v>
      </c>
      <c r="Y94" s="214" t="n">
        <v>0.0032</v>
      </c>
      <c r="Z94" s="215" t="n">
        <f aca="false">ROUND(X94*Y94*Z$8,0)</f>
        <v>23780</v>
      </c>
      <c r="AA94" s="213" t="n">
        <f aca="false">(ROUND((AA34+AA59)*AA$78,0))-AA118</f>
        <v>171020</v>
      </c>
      <c r="AB94" s="214" t="n">
        <v>0.0032</v>
      </c>
      <c r="AC94" s="215" t="n">
        <f aca="false">ROUND(AA94*AB94*AC$8,0)</f>
        <v>16418</v>
      </c>
      <c r="AD94" s="213" t="n">
        <f aca="false">(ROUND((AD34+AD59)*AD$78,0))-AD118</f>
        <v>223750</v>
      </c>
      <c r="AE94" s="214" t="n">
        <v>0.0032</v>
      </c>
      <c r="AF94" s="215" t="n">
        <f aca="false">ROUND(AD94*AE94*AF$8,0)</f>
        <v>22196</v>
      </c>
      <c r="AG94" s="213" t="n">
        <f aca="false">(ROUND((AG34+AG59)*AG$78,0))-AG118</f>
        <v>283690</v>
      </c>
      <c r="AH94" s="214" t="n">
        <v>0.0032</v>
      </c>
      <c r="AI94" s="215" t="n">
        <f aca="false">ROUND(AG94*AH94*AI$8,0)</f>
        <v>27234</v>
      </c>
      <c r="AJ94" s="213" t="n">
        <f aca="false">(ROUND((AJ34+AJ59)*AJ$78,0))-AJ118</f>
        <v>297500</v>
      </c>
      <c r="AK94" s="214" t="n">
        <v>0.0032</v>
      </c>
      <c r="AL94" s="215" t="n">
        <f aca="false">ROUND(AJ94*AK94*AL$8,0)</f>
        <v>29512</v>
      </c>
      <c r="AM94" s="213" t="n">
        <f aca="false">ROUND((AM34+AM59)*AM$78,0)</f>
        <v>0</v>
      </c>
      <c r="AN94" s="217" t="n">
        <v>0.0033</v>
      </c>
      <c r="AO94" s="215" t="n">
        <f aca="false">ROUND(AM94*AN94*AO$8,0)</f>
        <v>0</v>
      </c>
      <c r="AP94" s="213" t="n">
        <f aca="false">ROUND((AP34+AP59)*AP$78,0)</f>
        <v>0</v>
      </c>
      <c r="AQ94" s="217" t="n">
        <v>0.0033</v>
      </c>
      <c r="AR94" s="215" t="n">
        <f aca="false">ROUND(AP94*AQ94*AR$8,0)</f>
        <v>0</v>
      </c>
      <c r="AS94" s="213" t="n">
        <f aca="false">ROUND((AS34+AS59)*AS$78,0)</f>
        <v>0</v>
      </c>
      <c r="AT94" s="217" t="n">
        <v>0.0033</v>
      </c>
      <c r="AU94" s="215" t="n">
        <f aca="false">ROUND(AS94*AT94*AU$8,0)</f>
        <v>0</v>
      </c>
      <c r="AV94" s="213" t="n">
        <f aca="false">ROUND((AV34+AV59)*AV$78,0)</f>
        <v>0</v>
      </c>
      <c r="AW94" s="217" t="n">
        <v>0.0033</v>
      </c>
      <c r="AX94" s="215" t="n">
        <f aca="false">ROUND(AV94*AW94*AX$8,0)</f>
        <v>0</v>
      </c>
      <c r="AY94" s="213" t="n">
        <f aca="false">ROUND((AY34+AY59)*AY$78,0)</f>
        <v>0</v>
      </c>
      <c r="AZ94" s="217" t="n">
        <v>0.0033</v>
      </c>
      <c r="BA94" s="215" t="n">
        <f aca="false">ROUND(AY94*AZ94*BA$8,0)</f>
        <v>0</v>
      </c>
      <c r="BB94" s="213" t="n">
        <f aca="false">ROUND((BB34+BB59)*BB$78,0)</f>
        <v>0</v>
      </c>
      <c r="BC94" s="217" t="n">
        <v>0.0033</v>
      </c>
      <c r="BD94" s="215" t="n">
        <f aca="false">ROUND(BB94*BC94*BD$8,0)</f>
        <v>0</v>
      </c>
      <c r="BE94" s="213" t="n">
        <f aca="false">ROUND((BE34+BE59)*BE$78,0)</f>
        <v>0</v>
      </c>
      <c r="BF94" s="217" t="n">
        <v>0.0033</v>
      </c>
      <c r="BG94" s="215" t="n">
        <f aca="false">ROUND(BE94*BF94*BG$8,0)</f>
        <v>0</v>
      </c>
      <c r="BH94" s="213" t="n">
        <f aca="false">ROUND((BH34+BH59)*BH$78,0)</f>
        <v>0</v>
      </c>
      <c r="BI94" s="217" t="n">
        <v>0.0033</v>
      </c>
      <c r="BJ94" s="215" t="n">
        <f aca="false">ROUND(BH94*BI94*BJ$8,0)</f>
        <v>0</v>
      </c>
      <c r="BK94" s="213" t="n">
        <f aca="false">ROUND((BK34+BK59)*BK$78,0)</f>
        <v>0</v>
      </c>
      <c r="BL94" s="217" t="n">
        <v>0.0033</v>
      </c>
      <c r="BM94" s="215" t="n">
        <f aca="false">ROUND(BK94*BL94*BM$8,0)</f>
        <v>0</v>
      </c>
      <c r="BN94" s="213" t="n">
        <f aca="false">ROUND((BN34+BN59)*BN$78,0)</f>
        <v>0</v>
      </c>
      <c r="BO94" s="217" t="n">
        <v>0.0033</v>
      </c>
      <c r="BP94" s="215" t="n">
        <f aca="false">ROUND(BN94*BO94*BP$8,0)</f>
        <v>0</v>
      </c>
      <c r="BQ94" s="213" t="n">
        <f aca="false">ROUND((BQ34+BQ59)*BQ$78,0)</f>
        <v>0</v>
      </c>
      <c r="BR94" s="217" t="n">
        <v>0.0033</v>
      </c>
      <c r="BS94" s="215" t="n">
        <f aca="false">ROUND(BQ94*BR94*BS$8,0)</f>
        <v>0</v>
      </c>
      <c r="BT94" s="213" t="n">
        <f aca="false">ROUND((BT34+BT59)*BT$78,0)</f>
        <v>0</v>
      </c>
      <c r="BU94" s="217" t="n">
        <v>0.0033</v>
      </c>
      <c r="BV94" s="215" t="n">
        <f aca="false">ROUND(BT94*BU94*BV$8,0)</f>
        <v>0</v>
      </c>
    </row>
    <row r="95" customFormat="false" ht="12.75" hidden="false" customHeight="false" outlineLevel="0" collapsed="false">
      <c r="A95" s="191" t="s">
        <v>22</v>
      </c>
      <c r="B95" s="191"/>
      <c r="C95" s="218" t="n">
        <f aca="false">SUM(C94)</f>
        <v>166570</v>
      </c>
      <c r="D95" s="219"/>
      <c r="E95" s="202" t="n">
        <f aca="false">SUM(E94)</f>
        <v>16524</v>
      </c>
      <c r="F95" s="218" t="n">
        <f aca="false">SUM(F94)</f>
        <v>273140</v>
      </c>
      <c r="G95" s="219"/>
      <c r="H95" s="202" t="n">
        <f aca="false">SUM(H94)</f>
        <v>24473</v>
      </c>
      <c r="I95" s="218" t="n">
        <f aca="false">SUM(I94)</f>
        <v>277400</v>
      </c>
      <c r="J95" s="219"/>
      <c r="K95" s="202" t="n">
        <f aca="false">SUM(K94)</f>
        <v>27518</v>
      </c>
      <c r="L95" s="218" t="n">
        <f aca="false">SUM(L94)</f>
        <v>188060</v>
      </c>
      <c r="M95" s="219"/>
      <c r="N95" s="220" t="n">
        <f aca="false">SUM(N94)</f>
        <v>18054</v>
      </c>
      <c r="O95" s="218" t="n">
        <f aca="false">SUM(O94)</f>
        <v>166650</v>
      </c>
      <c r="P95" s="219"/>
      <c r="Q95" s="202" t="n">
        <f aca="false">SUM(Q94)</f>
        <v>16532</v>
      </c>
      <c r="R95" s="218" t="n">
        <f aca="false">SUM(R94)</f>
        <v>185000</v>
      </c>
      <c r="S95" s="219"/>
      <c r="T95" s="202" t="n">
        <f aca="false">SUM(T94)</f>
        <v>17760</v>
      </c>
      <c r="U95" s="218" t="n">
        <f aca="false">SUM(U94)</f>
        <v>124920</v>
      </c>
      <c r="V95" s="219"/>
      <c r="W95" s="202" t="n">
        <f aca="false">SUM(W94)</f>
        <v>12392</v>
      </c>
      <c r="X95" s="218" t="n">
        <f aca="false">SUM(X94)</f>
        <v>239720</v>
      </c>
      <c r="Y95" s="219"/>
      <c r="Z95" s="202" t="n">
        <f aca="false">SUM(Z94)</f>
        <v>23780</v>
      </c>
      <c r="AA95" s="218" t="n">
        <f aca="false">SUM(AA94)</f>
        <v>171020</v>
      </c>
      <c r="AB95" s="219"/>
      <c r="AC95" s="202" t="n">
        <f aca="false">SUM(AC94)</f>
        <v>16418</v>
      </c>
      <c r="AD95" s="218" t="n">
        <f aca="false">SUM(AD94)</f>
        <v>223750</v>
      </c>
      <c r="AE95" s="219"/>
      <c r="AF95" s="202" t="n">
        <f aca="false">SUM(AF94)</f>
        <v>22196</v>
      </c>
      <c r="AG95" s="218" t="n">
        <f aca="false">SUM(AG94)</f>
        <v>283690</v>
      </c>
      <c r="AH95" s="219"/>
      <c r="AI95" s="202" t="n">
        <f aca="false">SUM(AI94)</f>
        <v>27234</v>
      </c>
      <c r="AJ95" s="218" t="n">
        <f aca="false">SUM(AJ94)</f>
        <v>297500</v>
      </c>
      <c r="AK95" s="219"/>
      <c r="AL95" s="202" t="n">
        <f aca="false">SUM(AL94)</f>
        <v>29512</v>
      </c>
      <c r="AM95" s="218" t="n">
        <f aca="false">SUM(AM94)</f>
        <v>0</v>
      </c>
      <c r="AN95" s="221"/>
      <c r="AO95" s="202" t="n">
        <f aca="false">SUM(AO94)</f>
        <v>0</v>
      </c>
      <c r="AP95" s="218" t="n">
        <f aca="false">SUM(AP94)</f>
        <v>0</v>
      </c>
      <c r="AQ95" s="221"/>
      <c r="AR95" s="202" t="n">
        <f aca="false">SUM(AR94)</f>
        <v>0</v>
      </c>
      <c r="AS95" s="218" t="n">
        <f aca="false">SUM(AS94)</f>
        <v>0</v>
      </c>
      <c r="AT95" s="221"/>
      <c r="AU95" s="202" t="n">
        <f aca="false">SUM(AU94)</f>
        <v>0</v>
      </c>
      <c r="AV95" s="218" t="n">
        <f aca="false">SUM(AV94)</f>
        <v>0</v>
      </c>
      <c r="AW95" s="221"/>
      <c r="AX95" s="202" t="n">
        <f aca="false">SUM(AX94)</f>
        <v>0</v>
      </c>
      <c r="AY95" s="218" t="n">
        <f aca="false">SUM(AY94)</f>
        <v>0</v>
      </c>
      <c r="AZ95" s="221"/>
      <c r="BA95" s="202" t="n">
        <f aca="false">SUM(BA94)</f>
        <v>0</v>
      </c>
      <c r="BB95" s="218" t="n">
        <f aca="false">SUM(BB94)</f>
        <v>0</v>
      </c>
      <c r="BC95" s="221"/>
      <c r="BD95" s="202" t="n">
        <f aca="false">SUM(BD94)</f>
        <v>0</v>
      </c>
      <c r="BE95" s="218" t="n">
        <f aca="false">SUM(BE94)</f>
        <v>0</v>
      </c>
      <c r="BF95" s="221"/>
      <c r="BG95" s="202" t="n">
        <f aca="false">SUM(BG94)</f>
        <v>0</v>
      </c>
      <c r="BH95" s="218" t="n">
        <f aca="false">SUM(BH94)</f>
        <v>0</v>
      </c>
      <c r="BI95" s="221"/>
      <c r="BJ95" s="202" t="n">
        <f aca="false">SUM(BJ94)</f>
        <v>0</v>
      </c>
      <c r="BK95" s="218" t="n">
        <f aca="false">SUM(BK94)</f>
        <v>0</v>
      </c>
      <c r="BL95" s="221"/>
      <c r="BM95" s="202" t="n">
        <f aca="false">SUM(BM94)</f>
        <v>0</v>
      </c>
      <c r="BN95" s="218" t="n">
        <f aca="false">SUM(BN94)</f>
        <v>0</v>
      </c>
      <c r="BO95" s="221"/>
      <c r="BP95" s="202" t="n">
        <f aca="false">SUM(BP94)</f>
        <v>0</v>
      </c>
      <c r="BQ95" s="218" t="n">
        <f aca="false">SUM(BQ94)</f>
        <v>0</v>
      </c>
      <c r="BR95" s="221"/>
      <c r="BS95" s="202" t="n">
        <f aca="false">SUM(BS94)</f>
        <v>0</v>
      </c>
      <c r="BT95" s="218" t="n">
        <f aca="false">SUM(BT94)</f>
        <v>0</v>
      </c>
      <c r="BU95" s="221"/>
      <c r="BV95" s="202" t="n">
        <f aca="false">SUM(BV94)</f>
        <v>0</v>
      </c>
    </row>
    <row r="96" customFormat="false" ht="12.75" hidden="false" customHeight="false" outlineLevel="0" collapsed="false">
      <c r="A96" s="192" t="s">
        <v>237</v>
      </c>
      <c r="B96" s="192" t="s">
        <v>15</v>
      </c>
      <c r="C96" s="213" t="n">
        <f aca="false">(ROUND((C36+C61)*C$79,0))-C120</f>
        <v>201090</v>
      </c>
      <c r="D96" s="214" t="n">
        <v>0.0011</v>
      </c>
      <c r="E96" s="215" t="n">
        <f aca="false">ROUND(C96*D96*E$8,0)</f>
        <v>6857</v>
      </c>
      <c r="F96" s="213" t="n">
        <f aca="false">(ROUND((F36+F61)*F$79,0))-F120</f>
        <v>195320</v>
      </c>
      <c r="G96" s="214" t="n">
        <v>0.0011</v>
      </c>
      <c r="H96" s="215" t="n">
        <f aca="false">ROUND(F96*G96*H$8,0)</f>
        <v>6016</v>
      </c>
      <c r="I96" s="213" t="n">
        <f aca="false">(ROUND((I36+I61)*I$79,0))-I120</f>
        <v>185330</v>
      </c>
      <c r="J96" s="214" t="n">
        <v>0.0011</v>
      </c>
      <c r="K96" s="215" t="n">
        <f aca="false">ROUND(I96*J96*K$8,0)</f>
        <v>6320</v>
      </c>
      <c r="L96" s="213" t="n">
        <f aca="false">(ROUND((L36+L61)*L$79,0))-L120</f>
        <v>176270</v>
      </c>
      <c r="M96" s="214" t="n">
        <v>0.0011</v>
      </c>
      <c r="N96" s="216" t="n">
        <f aca="false">ROUND(L96*M96*N$8,0)</f>
        <v>5817</v>
      </c>
      <c r="O96" s="213" t="n">
        <f aca="false">(ROUND((O36+O61)*O$79,0))-O120</f>
        <v>172620</v>
      </c>
      <c r="P96" s="214" t="n">
        <v>0.0011</v>
      </c>
      <c r="Q96" s="215" t="n">
        <f aca="false">ROUND(O96*P96*Q$8,0)</f>
        <v>5886</v>
      </c>
      <c r="R96" s="213" t="n">
        <f aca="false">(ROUND((R36+R61)*R$79,0))-R120</f>
        <v>168960</v>
      </c>
      <c r="S96" s="214" t="n">
        <v>0.0011</v>
      </c>
      <c r="T96" s="215" t="n">
        <f aca="false">ROUND(R96*S96*T$8,0)</f>
        <v>5576</v>
      </c>
      <c r="U96" s="213" t="n">
        <f aca="false">(ROUND((U36+U61)*U$79,0))-U120</f>
        <v>212560</v>
      </c>
      <c r="V96" s="214" t="n">
        <v>0.0011</v>
      </c>
      <c r="W96" s="215" t="n">
        <f aca="false">ROUND(U96*V96*W$8,0)</f>
        <v>7248</v>
      </c>
      <c r="X96" s="213" t="n">
        <f aca="false">(ROUND((X36+X61)*X$79,0))-X120</f>
        <v>189240</v>
      </c>
      <c r="Y96" s="214" t="n">
        <v>0.0011</v>
      </c>
      <c r="Z96" s="215" t="n">
        <f aca="false">ROUND(X96*Y96*Z$8,0)</f>
        <v>6453</v>
      </c>
      <c r="AA96" s="213" t="n">
        <f aca="false">(ROUND((AA36+AA61)*AA$79,0))-AA120</f>
        <v>206150</v>
      </c>
      <c r="AB96" s="214" t="n">
        <v>0.0011</v>
      </c>
      <c r="AC96" s="215" t="n">
        <f aca="false">ROUND(AA96*AB96*AC$8,0)</f>
        <v>6803</v>
      </c>
      <c r="AD96" s="213" t="n">
        <f aca="false">(ROUND((AD36+AD61)*AD$79,0))-AD120</f>
        <v>174560</v>
      </c>
      <c r="AE96" s="214" t="n">
        <v>0.0011</v>
      </c>
      <c r="AF96" s="215" t="n">
        <f aca="false">ROUND(AD96*AE96*AF$8,0)</f>
        <v>5952</v>
      </c>
      <c r="AG96" s="213" t="n">
        <f aca="false">(ROUND((AG36+AG61)*AG$79,0))-AG120</f>
        <v>169380</v>
      </c>
      <c r="AH96" s="214" t="n">
        <v>0.0011</v>
      </c>
      <c r="AI96" s="215" t="n">
        <f aca="false">ROUND(AG96*AH96*AI$8,0)</f>
        <v>5590</v>
      </c>
      <c r="AJ96" s="213" t="n">
        <f aca="false">(ROUND((AJ36+AJ61)*AJ$79,0))-AJ120</f>
        <v>159240</v>
      </c>
      <c r="AK96" s="214" t="n">
        <v>0.0011</v>
      </c>
      <c r="AL96" s="215" t="n">
        <f aca="false">ROUND(AJ96*AK96*AL$8,0)</f>
        <v>5430</v>
      </c>
      <c r="AM96" s="213" t="n">
        <f aca="false">ROUND((AM36+AM61)*AM$79,0)</f>
        <v>0</v>
      </c>
      <c r="AN96" s="217" t="n">
        <v>0.0011</v>
      </c>
      <c r="AO96" s="215" t="n">
        <f aca="false">ROUND(AM96*AN96*AO$8,0)</f>
        <v>0</v>
      </c>
      <c r="AP96" s="213" t="n">
        <f aca="false">ROUND((AP36+AP61)*AP$79,0)</f>
        <v>0</v>
      </c>
      <c r="AQ96" s="217" t="n">
        <v>0.0011</v>
      </c>
      <c r="AR96" s="215" t="n">
        <f aca="false">ROUND(AP96*AQ96*AR$8,0)</f>
        <v>0</v>
      </c>
      <c r="AS96" s="213" t="n">
        <f aca="false">ROUND((AS36+AS61)*AS$79,0)</f>
        <v>0</v>
      </c>
      <c r="AT96" s="217" t="n">
        <v>0.0011</v>
      </c>
      <c r="AU96" s="215" t="n">
        <f aca="false">ROUND(AS96*AT96*AU$8,0)</f>
        <v>0</v>
      </c>
      <c r="AV96" s="213" t="n">
        <f aca="false">ROUND((AV36+AV61)*AV$79,0)</f>
        <v>0</v>
      </c>
      <c r="AW96" s="217" t="n">
        <v>0.0011</v>
      </c>
      <c r="AX96" s="215" t="n">
        <f aca="false">ROUND(AV96*AW96*AX$8,0)</f>
        <v>0</v>
      </c>
      <c r="AY96" s="213" t="n">
        <f aca="false">ROUND((AY36+AY61)*AY$79,0)</f>
        <v>0</v>
      </c>
      <c r="AZ96" s="217" t="n">
        <v>0.0011</v>
      </c>
      <c r="BA96" s="215" t="n">
        <f aca="false">ROUND(AY96*AZ96*BA$8,0)</f>
        <v>0</v>
      </c>
      <c r="BB96" s="213" t="n">
        <f aca="false">ROUND((BB36+BB61)*BB$79,0)</f>
        <v>0</v>
      </c>
      <c r="BC96" s="217" t="n">
        <v>0.0011</v>
      </c>
      <c r="BD96" s="215" t="n">
        <f aca="false">ROUND(BB96*BC96*BD$8,0)</f>
        <v>0</v>
      </c>
      <c r="BE96" s="213" t="n">
        <f aca="false">ROUND((BE36+BE61)*BE$79,0)</f>
        <v>0</v>
      </c>
      <c r="BF96" s="217" t="n">
        <v>0.0011</v>
      </c>
      <c r="BG96" s="215" t="n">
        <f aca="false">ROUND(BE96*BF96*BG$8,0)</f>
        <v>0</v>
      </c>
      <c r="BH96" s="213" t="n">
        <f aca="false">ROUND((BH36+BH61)*BH$79,0)</f>
        <v>0</v>
      </c>
      <c r="BI96" s="217" t="n">
        <v>0.0011</v>
      </c>
      <c r="BJ96" s="215" t="n">
        <f aca="false">ROUND(BH96*BI96*BJ$8,0)</f>
        <v>0</v>
      </c>
      <c r="BK96" s="213" t="n">
        <f aca="false">ROUND((BK36+BK61)*BK$79,0)</f>
        <v>0</v>
      </c>
      <c r="BL96" s="217" t="n">
        <v>0.0011</v>
      </c>
      <c r="BM96" s="215" t="n">
        <f aca="false">ROUND(BK96*BL96*BM$8,0)</f>
        <v>0</v>
      </c>
      <c r="BN96" s="213" t="n">
        <f aca="false">ROUND((BN36+BN61)*BN$79,0)</f>
        <v>0</v>
      </c>
      <c r="BO96" s="217" t="n">
        <v>0.0011</v>
      </c>
      <c r="BP96" s="215" t="n">
        <f aca="false">ROUND(BN96*BO96*BP$8,0)</f>
        <v>0</v>
      </c>
      <c r="BQ96" s="213" t="n">
        <f aca="false">ROUND((BQ36+BQ61)*BQ$79,0)</f>
        <v>0</v>
      </c>
      <c r="BR96" s="217" t="n">
        <v>0.0011</v>
      </c>
      <c r="BS96" s="215" t="n">
        <f aca="false">ROUND(BQ96*BR96*BS$8,0)</f>
        <v>0</v>
      </c>
      <c r="BT96" s="213" t="n">
        <f aca="false">ROUND((BT36+BT61)*BT$79,0)</f>
        <v>0</v>
      </c>
      <c r="BU96" s="217" t="n">
        <v>0.0011</v>
      </c>
      <c r="BV96" s="215" t="n">
        <f aca="false">ROUND(BT96*BU96*BV$8,0)</f>
        <v>0</v>
      </c>
    </row>
    <row r="97" customFormat="false" ht="12.75" hidden="false" customHeight="false" outlineLevel="0" collapsed="false">
      <c r="A97" s="191" t="s">
        <v>24</v>
      </c>
      <c r="B97" s="191"/>
      <c r="C97" s="218" t="n">
        <f aca="false">SUM(C96)</f>
        <v>201090</v>
      </c>
      <c r="D97" s="219"/>
      <c r="E97" s="202" t="n">
        <f aca="false">SUM(E96)</f>
        <v>6857</v>
      </c>
      <c r="F97" s="218" t="n">
        <f aca="false">SUM(F96)</f>
        <v>195320</v>
      </c>
      <c r="G97" s="219"/>
      <c r="H97" s="202" t="n">
        <f aca="false">SUM(H96)</f>
        <v>6016</v>
      </c>
      <c r="I97" s="218" t="n">
        <f aca="false">SUM(I96)</f>
        <v>185330</v>
      </c>
      <c r="J97" s="219"/>
      <c r="K97" s="202" t="n">
        <f aca="false">SUM(K96)</f>
        <v>6320</v>
      </c>
      <c r="L97" s="218" t="n">
        <f aca="false">SUM(L96)</f>
        <v>176270</v>
      </c>
      <c r="M97" s="219"/>
      <c r="N97" s="220" t="n">
        <f aca="false">SUM(N96)</f>
        <v>5817</v>
      </c>
      <c r="O97" s="218" t="n">
        <f aca="false">SUM(O96)</f>
        <v>172620</v>
      </c>
      <c r="P97" s="219"/>
      <c r="Q97" s="202" t="n">
        <f aca="false">SUM(Q96)</f>
        <v>5886</v>
      </c>
      <c r="R97" s="218" t="n">
        <f aca="false">SUM(R96)</f>
        <v>168960</v>
      </c>
      <c r="S97" s="219"/>
      <c r="T97" s="202" t="n">
        <f aca="false">SUM(T96)</f>
        <v>5576</v>
      </c>
      <c r="U97" s="218" t="n">
        <f aca="false">SUM(U96)</f>
        <v>212560</v>
      </c>
      <c r="V97" s="219"/>
      <c r="W97" s="202" t="n">
        <f aca="false">SUM(W96)</f>
        <v>7248</v>
      </c>
      <c r="X97" s="218" t="n">
        <f aca="false">SUM(X96)</f>
        <v>189240</v>
      </c>
      <c r="Y97" s="219"/>
      <c r="Z97" s="202" t="n">
        <f aca="false">SUM(Z96)</f>
        <v>6453</v>
      </c>
      <c r="AA97" s="218" t="n">
        <f aca="false">SUM(AA96)</f>
        <v>206150</v>
      </c>
      <c r="AB97" s="219"/>
      <c r="AC97" s="202" t="n">
        <f aca="false">SUM(AC96)</f>
        <v>6803</v>
      </c>
      <c r="AD97" s="218" t="n">
        <f aca="false">SUM(AD96)</f>
        <v>174560</v>
      </c>
      <c r="AE97" s="219"/>
      <c r="AF97" s="202" t="n">
        <f aca="false">SUM(AF96)</f>
        <v>5952</v>
      </c>
      <c r="AG97" s="218" t="n">
        <f aca="false">SUM(AG96)</f>
        <v>169380</v>
      </c>
      <c r="AH97" s="219"/>
      <c r="AI97" s="202" t="n">
        <f aca="false">SUM(AI96)</f>
        <v>5590</v>
      </c>
      <c r="AJ97" s="218" t="n">
        <f aca="false">SUM(AJ96)</f>
        <v>159240</v>
      </c>
      <c r="AK97" s="219"/>
      <c r="AL97" s="202" t="n">
        <f aca="false">SUM(AL96)</f>
        <v>5430</v>
      </c>
      <c r="AM97" s="218" t="n">
        <f aca="false">SUM(AM96)</f>
        <v>0</v>
      </c>
      <c r="AN97" s="221"/>
      <c r="AO97" s="202" t="n">
        <f aca="false">SUM(AO96)</f>
        <v>0</v>
      </c>
      <c r="AP97" s="218" t="n">
        <f aca="false">SUM(AP96)</f>
        <v>0</v>
      </c>
      <c r="AQ97" s="221"/>
      <c r="AR97" s="202" t="n">
        <f aca="false">SUM(AR96)</f>
        <v>0</v>
      </c>
      <c r="AS97" s="218" t="n">
        <f aca="false">SUM(AS96)</f>
        <v>0</v>
      </c>
      <c r="AT97" s="221"/>
      <c r="AU97" s="202" t="n">
        <f aca="false">SUM(AU96)</f>
        <v>0</v>
      </c>
      <c r="AV97" s="218" t="n">
        <f aca="false">SUM(AV96)</f>
        <v>0</v>
      </c>
      <c r="AW97" s="221"/>
      <c r="AX97" s="202" t="n">
        <f aca="false">SUM(AX96)</f>
        <v>0</v>
      </c>
      <c r="AY97" s="218" t="n">
        <f aca="false">SUM(AY96)</f>
        <v>0</v>
      </c>
      <c r="AZ97" s="221"/>
      <c r="BA97" s="202" t="n">
        <f aca="false">SUM(BA96)</f>
        <v>0</v>
      </c>
      <c r="BB97" s="218" t="n">
        <f aca="false">SUM(BB96)</f>
        <v>0</v>
      </c>
      <c r="BC97" s="221"/>
      <c r="BD97" s="202" t="n">
        <f aca="false">SUM(BD96)</f>
        <v>0</v>
      </c>
      <c r="BE97" s="218" t="n">
        <f aca="false">SUM(BE96)</f>
        <v>0</v>
      </c>
      <c r="BF97" s="221"/>
      <c r="BG97" s="202" t="n">
        <f aca="false">SUM(BG96)</f>
        <v>0</v>
      </c>
      <c r="BH97" s="218" t="n">
        <f aca="false">SUM(BH96)</f>
        <v>0</v>
      </c>
      <c r="BI97" s="221"/>
      <c r="BJ97" s="202" t="n">
        <f aca="false">SUM(BJ96)</f>
        <v>0</v>
      </c>
      <c r="BK97" s="218" t="n">
        <f aca="false">SUM(BK96)</f>
        <v>0</v>
      </c>
      <c r="BL97" s="221"/>
      <c r="BM97" s="202" t="n">
        <f aca="false">SUM(BM96)</f>
        <v>0</v>
      </c>
      <c r="BN97" s="218" t="n">
        <f aca="false">SUM(BN96)</f>
        <v>0</v>
      </c>
      <c r="BO97" s="221"/>
      <c r="BP97" s="202" t="n">
        <f aca="false">SUM(BP96)</f>
        <v>0</v>
      </c>
      <c r="BQ97" s="218" t="n">
        <f aca="false">SUM(BQ96)</f>
        <v>0</v>
      </c>
      <c r="BR97" s="221"/>
      <c r="BS97" s="202" t="n">
        <f aca="false">SUM(BS96)</f>
        <v>0</v>
      </c>
      <c r="BT97" s="218" t="n">
        <f aca="false">SUM(BT96)</f>
        <v>0</v>
      </c>
      <c r="BU97" s="221"/>
      <c r="BV97" s="202" t="n">
        <f aca="false">SUM(BV96)</f>
        <v>0</v>
      </c>
    </row>
    <row r="98" customFormat="false" ht="12.75" hidden="false" customHeight="false" outlineLevel="0" collapsed="false">
      <c r="A98" s="192" t="s">
        <v>238</v>
      </c>
      <c r="B98" s="192" t="s">
        <v>15</v>
      </c>
      <c r="C98" s="213" t="n">
        <f aca="false">(ROUND((C38+C63)*C$80,0))-C122</f>
        <v>0</v>
      </c>
      <c r="D98" s="214" t="n">
        <v>0.0011</v>
      </c>
      <c r="E98" s="215" t="n">
        <f aca="false">ROUND(C98*D98*E$8,0)</f>
        <v>0</v>
      </c>
      <c r="F98" s="213" t="n">
        <f aca="false">(ROUND((F38+F63)*F$80,0))-F122</f>
        <v>0</v>
      </c>
      <c r="G98" s="214" t="n">
        <v>0.0011</v>
      </c>
      <c r="H98" s="215" t="n">
        <f aca="false">ROUND(F98*G98*H$8,0)</f>
        <v>0</v>
      </c>
      <c r="I98" s="213" t="n">
        <f aca="false">(ROUND((I38+I63)*I$80,0))-I122</f>
        <v>0</v>
      </c>
      <c r="J98" s="214" t="n">
        <v>0.0011</v>
      </c>
      <c r="K98" s="215" t="n">
        <f aca="false">ROUND(I98*J98*K$8,0)</f>
        <v>0</v>
      </c>
      <c r="L98" s="213" t="n">
        <f aca="false">(ROUND((L38+L63)*L$80,0))-L122</f>
        <v>0</v>
      </c>
      <c r="M98" s="214" t="n">
        <v>0.0011</v>
      </c>
      <c r="N98" s="216" t="n">
        <f aca="false">ROUND(L98*M98*N$8,0)</f>
        <v>0</v>
      </c>
      <c r="O98" s="213" t="n">
        <f aca="false">(ROUND((O38+O63)*O$80,0))-O122</f>
        <v>0</v>
      </c>
      <c r="P98" s="214" t="n">
        <v>0.0011</v>
      </c>
      <c r="Q98" s="215" t="n">
        <f aca="false">ROUND(O98*P98*Q$8,0)</f>
        <v>0</v>
      </c>
      <c r="R98" s="213" t="n">
        <f aca="false">(ROUND((R38+R63)*R$80,0))-R122</f>
        <v>0</v>
      </c>
      <c r="S98" s="214" t="n">
        <v>0.0011</v>
      </c>
      <c r="T98" s="215" t="n">
        <f aca="false">ROUND(R98*S98*T$8,0)</f>
        <v>0</v>
      </c>
      <c r="U98" s="213" t="n">
        <f aca="false">(ROUND((U38+U63)*U$80,0))-U122</f>
        <v>0</v>
      </c>
      <c r="V98" s="214" t="n">
        <v>0.0011</v>
      </c>
      <c r="W98" s="215" t="n">
        <f aca="false">ROUND(U98*V98*W$8,0)</f>
        <v>0</v>
      </c>
      <c r="X98" s="213" t="n">
        <f aca="false">(ROUND((X38+X63)*X$80,0))-X122</f>
        <v>0</v>
      </c>
      <c r="Y98" s="214" t="n">
        <v>0.0011</v>
      </c>
      <c r="Z98" s="215" t="n">
        <f aca="false">ROUND(X98*Y98*Z$8,0)</f>
        <v>0</v>
      </c>
      <c r="AA98" s="213" t="n">
        <f aca="false">(ROUND((AA38+AA63)*AA$80,0))-AA122</f>
        <v>0</v>
      </c>
      <c r="AB98" s="214" t="n">
        <v>0.0011</v>
      </c>
      <c r="AC98" s="215" t="n">
        <f aca="false">ROUND(AA98*AB98*AC$8,0)</f>
        <v>0</v>
      </c>
      <c r="AD98" s="213" t="n">
        <f aca="false">(ROUND((AD38+AD63)*AD$80,0))-AD122</f>
        <v>0</v>
      </c>
      <c r="AE98" s="214" t="n">
        <v>0.0011</v>
      </c>
      <c r="AF98" s="215" t="n">
        <f aca="false">ROUND(AD98*AE98*AF$8,0)</f>
        <v>0</v>
      </c>
      <c r="AG98" s="213" t="n">
        <f aca="false">(ROUND((AG38+AG63)*AG$80,0))-AG122</f>
        <v>0</v>
      </c>
      <c r="AH98" s="214" t="n">
        <v>0.0011</v>
      </c>
      <c r="AI98" s="215" t="n">
        <f aca="false">ROUND(AG98*AH98*AI$8,0)</f>
        <v>0</v>
      </c>
      <c r="AJ98" s="213" t="n">
        <f aca="false">(ROUND((AJ38+AJ63)*AJ$80,0))-AJ122</f>
        <v>0</v>
      </c>
      <c r="AK98" s="214" t="n">
        <v>0.0011</v>
      </c>
      <c r="AL98" s="215" t="n">
        <f aca="false">ROUND(AJ98*AK98*AL$8,0)</f>
        <v>0</v>
      </c>
      <c r="AM98" s="213" t="n">
        <f aca="false">ROUND((AM38+AM63)*AM$80,0)</f>
        <v>0</v>
      </c>
      <c r="AN98" s="217" t="n">
        <v>0.0011</v>
      </c>
      <c r="AO98" s="215" t="n">
        <f aca="false">ROUND(AM98*AN98*AO$8,0)</f>
        <v>0</v>
      </c>
      <c r="AP98" s="213" t="n">
        <f aca="false">ROUND((AP38+AP63)*AP$80,0)</f>
        <v>0</v>
      </c>
      <c r="AQ98" s="217" t="n">
        <v>0.0011</v>
      </c>
      <c r="AR98" s="215" t="n">
        <f aca="false">ROUND(AP98*AQ98*AR$8,0)</f>
        <v>0</v>
      </c>
      <c r="AS98" s="213" t="n">
        <f aca="false">ROUND((AS38+AS63)*AS$80,0)</f>
        <v>0</v>
      </c>
      <c r="AT98" s="217" t="n">
        <v>0.0011</v>
      </c>
      <c r="AU98" s="215" t="n">
        <f aca="false">ROUND(AS98*AT98*AU$8,0)</f>
        <v>0</v>
      </c>
      <c r="AV98" s="213" t="n">
        <f aca="false">ROUND((AV38+AV63)*AV$80,0)</f>
        <v>0</v>
      </c>
      <c r="AW98" s="217" t="n">
        <v>0.0011</v>
      </c>
      <c r="AX98" s="215" t="n">
        <f aca="false">ROUND(AV98*AW98*AX$8,0)</f>
        <v>0</v>
      </c>
      <c r="AY98" s="213" t="n">
        <f aca="false">ROUND((AY38+AY63)*AY$80,0)</f>
        <v>0</v>
      </c>
      <c r="AZ98" s="217" t="n">
        <v>0.0011</v>
      </c>
      <c r="BA98" s="215" t="n">
        <f aca="false">ROUND(AY98*AZ98*BA$8,0)</f>
        <v>0</v>
      </c>
      <c r="BB98" s="213" t="n">
        <f aca="false">ROUND((BB38+BB63)*BB$80,0)</f>
        <v>0</v>
      </c>
      <c r="BC98" s="217" t="n">
        <v>0.0011</v>
      </c>
      <c r="BD98" s="215" t="n">
        <f aca="false">ROUND(BB98*BC98*BD$8,0)</f>
        <v>0</v>
      </c>
      <c r="BE98" s="213" t="n">
        <f aca="false">ROUND((BE38+BE63)*BE$80,0)</f>
        <v>0</v>
      </c>
      <c r="BF98" s="217" t="n">
        <v>0.0011</v>
      </c>
      <c r="BG98" s="215" t="n">
        <f aca="false">ROUND(BE98*BF98*BG$8,0)</f>
        <v>0</v>
      </c>
      <c r="BH98" s="213" t="n">
        <f aca="false">ROUND((BH38+BH63)*BH$80,0)</f>
        <v>0</v>
      </c>
      <c r="BI98" s="217" t="n">
        <v>0.0011</v>
      </c>
      <c r="BJ98" s="215" t="n">
        <f aca="false">ROUND(BH98*BI98*BJ$8,0)</f>
        <v>0</v>
      </c>
      <c r="BK98" s="213" t="n">
        <f aca="false">ROUND((BK38+BK63)*BK$80,0)</f>
        <v>0</v>
      </c>
      <c r="BL98" s="217" t="n">
        <v>0.0011</v>
      </c>
      <c r="BM98" s="215" t="n">
        <f aca="false">ROUND(BK98*BL98*BM$8,0)</f>
        <v>0</v>
      </c>
      <c r="BN98" s="213" t="n">
        <f aca="false">ROUND((BN38+BN63)*BN$80,0)</f>
        <v>0</v>
      </c>
      <c r="BO98" s="217" t="n">
        <v>0.0011</v>
      </c>
      <c r="BP98" s="215" t="n">
        <f aca="false">ROUND(BN98*BO98*BP$8,0)</f>
        <v>0</v>
      </c>
      <c r="BQ98" s="213" t="n">
        <f aca="false">ROUND((BQ38+BQ63)*BQ$80,0)</f>
        <v>0</v>
      </c>
      <c r="BR98" s="217" t="n">
        <v>0.0011</v>
      </c>
      <c r="BS98" s="215" t="n">
        <f aca="false">ROUND(BQ98*BR98*BS$8,0)</f>
        <v>0</v>
      </c>
      <c r="BT98" s="213" t="n">
        <f aca="false">ROUND((BT38+BT63)*BT$80,0)</f>
        <v>0</v>
      </c>
      <c r="BU98" s="217" t="n">
        <v>0.0011</v>
      </c>
      <c r="BV98" s="215" t="n">
        <f aca="false">ROUND(BT98*BU98*BV$8,0)</f>
        <v>0</v>
      </c>
    </row>
    <row r="99" customFormat="false" ht="12.75" hidden="false" customHeight="false" outlineLevel="0" collapsed="false">
      <c r="A99" s="192" t="s">
        <v>239</v>
      </c>
      <c r="B99" s="192" t="s">
        <v>15</v>
      </c>
      <c r="C99" s="213" t="n">
        <f aca="false">(ROUND((C39+C64)*C$80,0))-C123</f>
        <v>477600</v>
      </c>
      <c r="D99" s="214" t="n">
        <v>0.0011</v>
      </c>
      <c r="E99" s="215" t="n">
        <f aca="false">ROUND(C99*D99*E$8,0)</f>
        <v>16286</v>
      </c>
      <c r="F99" s="213" t="n">
        <f aca="false">(ROUND((F39+F64)*F$80,0))-F123</f>
        <v>487550</v>
      </c>
      <c r="G99" s="214" t="n">
        <v>0.0011</v>
      </c>
      <c r="H99" s="215" t="n">
        <f aca="false">ROUND(F99*G99*H$8,0)</f>
        <v>15017</v>
      </c>
      <c r="I99" s="213" t="n">
        <f aca="false">(ROUND((I39+I64)*I$80,0))-I123</f>
        <v>453625</v>
      </c>
      <c r="J99" s="214" t="n">
        <v>0.0011</v>
      </c>
      <c r="K99" s="215" t="n">
        <f aca="false">ROUND(I99*J99*K$8,0)</f>
        <v>15469</v>
      </c>
      <c r="L99" s="213" t="n">
        <f aca="false">(ROUND((L39+L64)*L$80,0))-L123</f>
        <v>439300</v>
      </c>
      <c r="M99" s="214" t="n">
        <v>0.0011</v>
      </c>
      <c r="N99" s="216" t="n">
        <f aca="false">ROUND(L99*M99*N$8,0)</f>
        <v>14497</v>
      </c>
      <c r="O99" s="213" t="n">
        <f aca="false">(ROUND((O39+O64)*O$80,0))-O123</f>
        <v>410650</v>
      </c>
      <c r="P99" s="214" t="n">
        <v>0.0011</v>
      </c>
      <c r="Q99" s="215" t="n">
        <f aca="false">ROUND(O99*P99*Q$8,0)</f>
        <v>14003</v>
      </c>
      <c r="R99" s="213" t="n">
        <f aca="false">(ROUND((R39+R64)*R$80,0))-R123</f>
        <v>405875</v>
      </c>
      <c r="S99" s="214" t="n">
        <v>0.0011</v>
      </c>
      <c r="T99" s="215" t="n">
        <f aca="false">ROUND(R99*S99*T$8,0)</f>
        <v>13394</v>
      </c>
      <c r="U99" s="213" t="n">
        <f aca="false">(ROUND((U39+U64)*U$80,0))-U123</f>
        <v>453625</v>
      </c>
      <c r="V99" s="214" t="n">
        <v>0.0011</v>
      </c>
      <c r="W99" s="215" t="n">
        <f aca="false">ROUND(U99*V99*W$8,0)</f>
        <v>15469</v>
      </c>
      <c r="X99" s="213" t="n">
        <f aca="false">(ROUND((X39+X64)*X$80,0))-X123</f>
        <v>429750</v>
      </c>
      <c r="Y99" s="214" t="n">
        <v>0.0011</v>
      </c>
      <c r="Z99" s="215" t="n">
        <f aca="false">ROUND(X99*Y99*Z$8,0)</f>
        <v>14654</v>
      </c>
      <c r="AA99" s="213" t="n">
        <f aca="false">(ROUND((AA39+AA64)*AA$80,0))-AA123</f>
        <v>434525</v>
      </c>
      <c r="AB99" s="214" t="n">
        <v>0.0011</v>
      </c>
      <c r="AC99" s="215" t="n">
        <f aca="false">ROUND(AA99*AB99*AC$8,0)</f>
        <v>14339</v>
      </c>
      <c r="AD99" s="213" t="n">
        <f aca="false">(ROUND((AD39+AD64)*AD$80,0))-AD123</f>
        <v>439300</v>
      </c>
      <c r="AE99" s="214" t="n">
        <v>0.0011</v>
      </c>
      <c r="AF99" s="215" t="n">
        <f aca="false">ROUND(AD99*AE99*AF$8,0)</f>
        <v>14980</v>
      </c>
      <c r="AG99" s="213" t="n">
        <f aca="false">(ROUND((AG39+AG64)*AG$80,0))-AG123</f>
        <v>414960</v>
      </c>
      <c r="AH99" s="214" t="n">
        <v>0.0011</v>
      </c>
      <c r="AI99" s="215" t="n">
        <f aca="false">ROUND(AG99*AH99*AI$8,0)</f>
        <v>13694</v>
      </c>
      <c r="AJ99" s="213" t="n">
        <f aca="false">(ROUND((AJ39+AJ64)*AJ$80,0))-AJ123</f>
        <v>419520</v>
      </c>
      <c r="AK99" s="214" t="n">
        <v>0.0011</v>
      </c>
      <c r="AL99" s="215" t="n">
        <f aca="false">ROUND(AJ99*AK99*AL$8,0)</f>
        <v>14306</v>
      </c>
      <c r="AM99" s="213" t="n">
        <f aca="false">ROUND((AM39+AM64)*AM$80,0)</f>
        <v>0</v>
      </c>
      <c r="AN99" s="217" t="n">
        <v>0.0013</v>
      </c>
      <c r="AO99" s="215" t="n">
        <f aca="false">ROUND(AM99*AN99*AO$8,0)</f>
        <v>0</v>
      </c>
      <c r="AP99" s="213" t="n">
        <f aca="false">ROUND((AP39+AP64)*AP$80,0)</f>
        <v>0</v>
      </c>
      <c r="AQ99" s="217" t="n">
        <v>0.0011</v>
      </c>
      <c r="AR99" s="215" t="n">
        <f aca="false">ROUND(AP99*AQ99*AR$8,0)</f>
        <v>0</v>
      </c>
      <c r="AS99" s="213" t="n">
        <f aca="false">ROUND((AS39+AS64)*AS$80,0)</f>
        <v>0</v>
      </c>
      <c r="AT99" s="217" t="n">
        <v>0.0011</v>
      </c>
      <c r="AU99" s="215" t="n">
        <f aca="false">ROUND(AS99*AT99*AU$8,0)</f>
        <v>0</v>
      </c>
      <c r="AV99" s="213" t="n">
        <f aca="false">ROUND((AV39+AV64)*AV$80,0)</f>
        <v>0</v>
      </c>
      <c r="AW99" s="217" t="n">
        <v>0.0011</v>
      </c>
      <c r="AX99" s="215" t="n">
        <f aca="false">ROUND(AV99*AW99*AX$8,0)</f>
        <v>0</v>
      </c>
      <c r="AY99" s="213" t="n">
        <f aca="false">ROUND((AY39+AY64)*AY$80,0)</f>
        <v>0</v>
      </c>
      <c r="AZ99" s="217" t="n">
        <v>0.0011</v>
      </c>
      <c r="BA99" s="215" t="n">
        <f aca="false">ROUND(AY99*AZ99*BA$8,0)</f>
        <v>0</v>
      </c>
      <c r="BB99" s="213" t="n">
        <f aca="false">ROUND((BB39+BB64)*BB$80,0)</f>
        <v>0</v>
      </c>
      <c r="BC99" s="217" t="n">
        <v>0.0011</v>
      </c>
      <c r="BD99" s="215" t="n">
        <f aca="false">ROUND(BB99*BC99*BD$8,0)</f>
        <v>0</v>
      </c>
      <c r="BE99" s="213" t="n">
        <f aca="false">ROUND((BE39+BE64)*BE$80,0)</f>
        <v>0</v>
      </c>
      <c r="BF99" s="217" t="n">
        <v>0.0011</v>
      </c>
      <c r="BG99" s="215" t="n">
        <f aca="false">ROUND(BE99*BF99*BG$8,0)</f>
        <v>0</v>
      </c>
      <c r="BH99" s="213" t="n">
        <f aca="false">ROUND((BH39+BH64)*BH$80,0)</f>
        <v>0</v>
      </c>
      <c r="BI99" s="217" t="n">
        <v>0.0011</v>
      </c>
      <c r="BJ99" s="215" t="n">
        <f aca="false">ROUND(BH99*BI99*BJ$8,0)</f>
        <v>0</v>
      </c>
      <c r="BK99" s="213" t="n">
        <f aca="false">ROUND((BK39+BK64)*BK$80,0)</f>
        <v>0</v>
      </c>
      <c r="BL99" s="217" t="n">
        <v>0.0011</v>
      </c>
      <c r="BM99" s="215" t="n">
        <f aca="false">ROUND(BK99*BL99*BM$8,0)</f>
        <v>0</v>
      </c>
      <c r="BN99" s="213" t="n">
        <f aca="false">ROUND((BN39+BN64)*BN$80,0)</f>
        <v>0</v>
      </c>
      <c r="BO99" s="217" t="n">
        <v>0.0011</v>
      </c>
      <c r="BP99" s="215" t="n">
        <f aca="false">ROUND(BN99*BO99*BP$8,0)</f>
        <v>0</v>
      </c>
      <c r="BQ99" s="213" t="n">
        <f aca="false">ROUND((BQ39+BQ64)*BQ$80,0)</f>
        <v>0</v>
      </c>
      <c r="BR99" s="217" t="n">
        <v>0.0011</v>
      </c>
      <c r="BS99" s="215" t="n">
        <f aca="false">ROUND(BQ99*BR99*BS$8,0)</f>
        <v>0</v>
      </c>
      <c r="BT99" s="213" t="n">
        <f aca="false">ROUND((BT39+BT64)*BT$80,0)</f>
        <v>0</v>
      </c>
      <c r="BU99" s="217" t="n">
        <v>0.0011</v>
      </c>
      <c r="BV99" s="215" t="n">
        <f aca="false">ROUND(BT99*BU99*BV$8,0)</f>
        <v>0</v>
      </c>
    </row>
    <row r="100" customFormat="false" ht="12.75" hidden="false" customHeight="false" outlineLevel="0" collapsed="false">
      <c r="A100" s="191" t="s">
        <v>26</v>
      </c>
      <c r="B100" s="191"/>
      <c r="C100" s="218" t="n">
        <f aca="false">SUM(C98:C99)</f>
        <v>477600</v>
      </c>
      <c r="D100" s="219"/>
      <c r="E100" s="202" t="n">
        <f aca="false">SUM(E98:E99)</f>
        <v>16286</v>
      </c>
      <c r="F100" s="218" t="n">
        <f aca="false">SUM(F98:F99)</f>
        <v>487550</v>
      </c>
      <c r="G100" s="219"/>
      <c r="H100" s="202" t="n">
        <f aca="false">SUM(H98:H99)</f>
        <v>15017</v>
      </c>
      <c r="I100" s="218" t="n">
        <f aca="false">SUM(I98:I99)</f>
        <v>453625</v>
      </c>
      <c r="J100" s="219"/>
      <c r="K100" s="202" t="n">
        <f aca="false">SUM(K98:K99)</f>
        <v>15469</v>
      </c>
      <c r="L100" s="218" t="n">
        <f aca="false">SUM(L98:L99)</f>
        <v>439300</v>
      </c>
      <c r="M100" s="219"/>
      <c r="N100" s="220" t="n">
        <f aca="false">SUM(N98:N99)</f>
        <v>14497</v>
      </c>
      <c r="O100" s="218" t="n">
        <f aca="false">SUM(O98:O99)</f>
        <v>410650</v>
      </c>
      <c r="P100" s="219"/>
      <c r="Q100" s="202" t="n">
        <f aca="false">SUM(Q98:Q99)</f>
        <v>14003</v>
      </c>
      <c r="R100" s="218" t="n">
        <f aca="false">SUM(R98:R99)</f>
        <v>405875</v>
      </c>
      <c r="S100" s="219"/>
      <c r="T100" s="202" t="n">
        <f aca="false">SUM(T98:T99)</f>
        <v>13394</v>
      </c>
      <c r="U100" s="218" t="n">
        <f aca="false">SUM(U98:U99)</f>
        <v>453625</v>
      </c>
      <c r="V100" s="219"/>
      <c r="W100" s="202" t="n">
        <f aca="false">SUM(W98:W99)</f>
        <v>15469</v>
      </c>
      <c r="X100" s="218" t="n">
        <f aca="false">SUM(X98:X99)</f>
        <v>429750</v>
      </c>
      <c r="Y100" s="219"/>
      <c r="Z100" s="202" t="n">
        <f aca="false">SUM(Z98:Z99)</f>
        <v>14654</v>
      </c>
      <c r="AA100" s="218" t="n">
        <f aca="false">SUM(AA98:AA99)</f>
        <v>434525</v>
      </c>
      <c r="AB100" s="219"/>
      <c r="AC100" s="202" t="n">
        <f aca="false">SUM(AC98:AC99)</f>
        <v>14339</v>
      </c>
      <c r="AD100" s="218" t="n">
        <f aca="false">SUM(AD98:AD99)</f>
        <v>439300</v>
      </c>
      <c r="AE100" s="219"/>
      <c r="AF100" s="202" t="n">
        <f aca="false">SUM(AF98:AF99)</f>
        <v>14980</v>
      </c>
      <c r="AG100" s="218" t="n">
        <f aca="false">SUM(AG98:AG99)</f>
        <v>414960</v>
      </c>
      <c r="AH100" s="219"/>
      <c r="AI100" s="202" t="n">
        <f aca="false">SUM(AI98:AI99)</f>
        <v>13694</v>
      </c>
      <c r="AJ100" s="218" t="n">
        <f aca="false">SUM(AJ98:AJ99)</f>
        <v>419520</v>
      </c>
      <c r="AK100" s="219"/>
      <c r="AL100" s="202" t="n">
        <f aca="false">SUM(AL98:AL99)</f>
        <v>14306</v>
      </c>
      <c r="AM100" s="218" t="n">
        <f aca="false">SUM(AM98:AM99)</f>
        <v>0</v>
      </c>
      <c r="AN100" s="221"/>
      <c r="AO100" s="202" t="n">
        <f aca="false">SUM(AO98:AO99)</f>
        <v>0</v>
      </c>
      <c r="AP100" s="218" t="n">
        <f aca="false">SUM(AP98:AP99)</f>
        <v>0</v>
      </c>
      <c r="AQ100" s="221"/>
      <c r="AR100" s="202" t="n">
        <f aca="false">SUM(AR98:AR99)</f>
        <v>0</v>
      </c>
      <c r="AS100" s="218" t="n">
        <f aca="false">SUM(AS98:AS99)</f>
        <v>0</v>
      </c>
      <c r="AT100" s="221"/>
      <c r="AU100" s="202" t="n">
        <f aca="false">SUM(AU98:AU99)</f>
        <v>0</v>
      </c>
      <c r="AV100" s="218" t="n">
        <f aca="false">SUM(AV98:AV99)</f>
        <v>0</v>
      </c>
      <c r="AW100" s="221"/>
      <c r="AX100" s="202" t="n">
        <f aca="false">SUM(AX98:AX99)</f>
        <v>0</v>
      </c>
      <c r="AY100" s="218" t="n">
        <f aca="false">SUM(AY98:AY99)</f>
        <v>0</v>
      </c>
      <c r="AZ100" s="221"/>
      <c r="BA100" s="202" t="n">
        <f aca="false">SUM(BA98:BA99)</f>
        <v>0</v>
      </c>
      <c r="BB100" s="218" t="n">
        <f aca="false">SUM(BB98:BB99)</f>
        <v>0</v>
      </c>
      <c r="BC100" s="221"/>
      <c r="BD100" s="202" t="n">
        <f aca="false">SUM(BD98:BD99)</f>
        <v>0</v>
      </c>
      <c r="BE100" s="218" t="n">
        <f aca="false">SUM(BE98:BE99)</f>
        <v>0</v>
      </c>
      <c r="BF100" s="221"/>
      <c r="BG100" s="202" t="n">
        <f aca="false">SUM(BG98:BG99)</f>
        <v>0</v>
      </c>
      <c r="BH100" s="218" t="n">
        <f aca="false">SUM(BH98:BH99)</f>
        <v>0</v>
      </c>
      <c r="BI100" s="221"/>
      <c r="BJ100" s="202" t="n">
        <f aca="false">SUM(BJ98:BJ99)</f>
        <v>0</v>
      </c>
      <c r="BK100" s="218" t="n">
        <f aca="false">SUM(BK98:BK99)</f>
        <v>0</v>
      </c>
      <c r="BL100" s="221"/>
      <c r="BM100" s="202" t="n">
        <f aca="false">SUM(BM98:BM99)</f>
        <v>0</v>
      </c>
      <c r="BN100" s="218" t="n">
        <f aca="false">SUM(BN98:BN99)</f>
        <v>0</v>
      </c>
      <c r="BO100" s="221"/>
      <c r="BP100" s="202" t="n">
        <f aca="false">SUM(BP98:BP99)</f>
        <v>0</v>
      </c>
      <c r="BQ100" s="218" t="n">
        <f aca="false">SUM(BQ98:BQ99)</f>
        <v>0</v>
      </c>
      <c r="BR100" s="221"/>
      <c r="BS100" s="202" t="n">
        <f aca="false">SUM(BS98:BS99)</f>
        <v>0</v>
      </c>
      <c r="BT100" s="218" t="n">
        <f aca="false">SUM(BT98:BT99)</f>
        <v>0</v>
      </c>
      <c r="BU100" s="221"/>
      <c r="BV100" s="202" t="n">
        <f aca="false">SUM(BV98:BV99)</f>
        <v>0</v>
      </c>
    </row>
    <row r="101" customFormat="false" ht="12.75" hidden="false" customHeight="false" outlineLevel="0" collapsed="false">
      <c r="A101" s="192" t="s">
        <v>240</v>
      </c>
      <c r="B101" s="192" t="s">
        <v>15</v>
      </c>
      <c r="C101" s="213" t="n">
        <f aca="false">(ROUND((C41+C66)*C$81,0))-C125</f>
        <v>357825</v>
      </c>
      <c r="D101" s="214" t="n">
        <v>0.0285</v>
      </c>
      <c r="E101" s="215" t="n">
        <f aca="false">ROUND(C101*D101*E$8,0)</f>
        <v>316138</v>
      </c>
      <c r="F101" s="213" t="n">
        <f aca="false">(ROUND((F41+F66)*F$81,0))-F125</f>
        <v>346815</v>
      </c>
      <c r="G101" s="214" t="n">
        <v>0.0285</v>
      </c>
      <c r="H101" s="215" t="n">
        <f aca="false">ROUND(F101*G101*H$8,0)</f>
        <v>276758</v>
      </c>
      <c r="I101" s="213" t="n">
        <f aca="false">(ROUND((I41+I66)*I$81,0))-I125</f>
        <v>330300</v>
      </c>
      <c r="J101" s="214" t="n">
        <v>0.0285</v>
      </c>
      <c r="K101" s="215" t="n">
        <f aca="false">ROUND(I101*J101*K$8,0)</f>
        <v>291820</v>
      </c>
      <c r="L101" s="213" t="n">
        <f aca="false">(ROUND((L41+L66)*L$81,0))-L125</f>
        <v>297270</v>
      </c>
      <c r="M101" s="214" t="n">
        <v>0.0285</v>
      </c>
      <c r="N101" s="216" t="n">
        <f aca="false">ROUND(L101*M101*N$8,0)</f>
        <v>254166</v>
      </c>
      <c r="O101" s="213" t="n">
        <f aca="false">(ROUND((O41+O66)*O$81,0))-O125</f>
        <v>297270</v>
      </c>
      <c r="P101" s="214" t="n">
        <v>0.0285</v>
      </c>
      <c r="Q101" s="215" t="n">
        <f aca="false">ROUND(O101*P101*Q$8,0)</f>
        <v>262638</v>
      </c>
      <c r="R101" s="213" t="n">
        <f aca="false">(ROUND((R41+R66)*R$81,0))-R125</f>
        <v>435045</v>
      </c>
      <c r="S101" s="214" t="n">
        <v>0.0285</v>
      </c>
      <c r="T101" s="215" t="n">
        <f aca="false">ROUND(R101*S101*T$8,0)</f>
        <v>371963</v>
      </c>
      <c r="U101" s="213" t="n">
        <f aca="false">(ROUND((U41+U66)*U$81,0))-U125</f>
        <v>469350</v>
      </c>
      <c r="V101" s="214" t="n">
        <v>0.0285</v>
      </c>
      <c r="W101" s="215" t="n">
        <f aca="false">ROUND(U101*V101*W$8,0)</f>
        <v>414671</v>
      </c>
      <c r="X101" s="213" t="n">
        <f aca="false">(ROUND((X41+X66)*X$81,0))-X125</f>
        <v>449235</v>
      </c>
      <c r="Y101" s="214" t="n">
        <v>0.0285</v>
      </c>
      <c r="Z101" s="215" t="n">
        <f aca="false">ROUND(X101*Y101*Z$8,0)</f>
        <v>396899</v>
      </c>
      <c r="AA101" s="213" t="n">
        <f aca="false">(ROUND((AA41+AA66)*AA$81,0))-AA125</f>
        <v>469350</v>
      </c>
      <c r="AB101" s="214" t="n">
        <v>0.0285</v>
      </c>
      <c r="AC101" s="215" t="n">
        <f aca="false">ROUND(AA101*AB101*AC$8,0)</f>
        <v>401294</v>
      </c>
      <c r="AD101" s="213" t="n">
        <f aca="false">(ROUND((AD41+AD66)*AD$81,0))-AD125</f>
        <v>476055</v>
      </c>
      <c r="AE101" s="214" t="n">
        <v>0.0285</v>
      </c>
      <c r="AF101" s="215" t="n">
        <f aca="false">ROUND(AD101*AE101*AF$8,0)</f>
        <v>420595</v>
      </c>
      <c r="AG101" s="213" t="n">
        <f aca="false">(ROUND((AG41+AG66)*AG$81,0))-AG125</f>
        <v>493240</v>
      </c>
      <c r="AH101" s="214" t="n">
        <v>0.0285</v>
      </c>
      <c r="AI101" s="215" t="n">
        <f aca="false">ROUND(AG101*AH101*AI$8,0)</f>
        <v>421720</v>
      </c>
      <c r="AJ101" s="213" t="n">
        <f aca="false">(ROUND((AJ41+AJ66)*AJ$81,0))-AJ125</f>
        <v>454300</v>
      </c>
      <c r="AK101" s="214" t="n">
        <v>0.0285</v>
      </c>
      <c r="AL101" s="215" t="n">
        <f aca="false">ROUND(AJ101*AK101*AL$8,0)</f>
        <v>401374</v>
      </c>
      <c r="AM101" s="213" t="n">
        <f aca="false">ROUND((AM41+AM66)*AM$81,0)</f>
        <v>0</v>
      </c>
      <c r="AN101" s="217" t="n">
        <v>0.0286</v>
      </c>
      <c r="AO101" s="215" t="n">
        <f aca="false">ROUND(AM101*AN101*AO$8,0)</f>
        <v>0</v>
      </c>
      <c r="AP101" s="213" t="n">
        <f aca="false">ROUND((AP41+AP66)*AP$81,0)</f>
        <v>0</v>
      </c>
      <c r="AQ101" s="217" t="n">
        <v>0.0246</v>
      </c>
      <c r="AR101" s="215" t="n">
        <f aca="false">ROUND(AP101*AQ101*AR$8,0)</f>
        <v>0</v>
      </c>
      <c r="AS101" s="213" t="n">
        <f aca="false">ROUND((AS41+AS66)*AS$81,0)</f>
        <v>0</v>
      </c>
      <c r="AT101" s="217" t="n">
        <v>0.0246</v>
      </c>
      <c r="AU101" s="215" t="n">
        <f aca="false">ROUND(AS101*AT101*AU$8,0)</f>
        <v>0</v>
      </c>
      <c r="AV101" s="213" t="n">
        <f aca="false">ROUND((AV41+AV66)*AV$81,0)</f>
        <v>0</v>
      </c>
      <c r="AW101" s="217" t="n">
        <v>0.0246</v>
      </c>
      <c r="AX101" s="215" t="n">
        <f aca="false">ROUND(AV101*AW101*AX$8,0)</f>
        <v>0</v>
      </c>
      <c r="AY101" s="213" t="n">
        <f aca="false">ROUND((AY41+AY66)*AY$81,0)</f>
        <v>0</v>
      </c>
      <c r="AZ101" s="217" t="n">
        <v>0.0246</v>
      </c>
      <c r="BA101" s="215" t="n">
        <f aca="false">ROUND(AY101*AZ101*BA$8,0)</f>
        <v>0</v>
      </c>
      <c r="BB101" s="213" t="n">
        <f aca="false">ROUND((BB41+BB66)*BB$81,0)</f>
        <v>0</v>
      </c>
      <c r="BC101" s="217" t="n">
        <v>0.0246</v>
      </c>
      <c r="BD101" s="215" t="n">
        <f aca="false">ROUND(BB101*BC101*BD$8,0)</f>
        <v>0</v>
      </c>
      <c r="BE101" s="213" t="n">
        <f aca="false">ROUND((BE41+BE66)*BE$81,0)</f>
        <v>0</v>
      </c>
      <c r="BF101" s="217" t="n">
        <v>0.0246</v>
      </c>
      <c r="BG101" s="215" t="n">
        <f aca="false">ROUND(BE101*BF101*BG$8,0)</f>
        <v>0</v>
      </c>
      <c r="BH101" s="213" t="n">
        <f aca="false">ROUND((BH41+BH66)*BH$81,0)</f>
        <v>0</v>
      </c>
      <c r="BI101" s="217" t="n">
        <v>0.0246</v>
      </c>
      <c r="BJ101" s="215" t="n">
        <f aca="false">ROUND(BH101*BI101*BJ$8,0)</f>
        <v>0</v>
      </c>
      <c r="BK101" s="213" t="n">
        <f aca="false">ROUND((BK41+BK66)*BK$81,0)</f>
        <v>0</v>
      </c>
      <c r="BL101" s="217" t="n">
        <v>0.0246</v>
      </c>
      <c r="BM101" s="215" t="n">
        <f aca="false">ROUND(BK101*BL101*BM$8,0)</f>
        <v>0</v>
      </c>
      <c r="BN101" s="213" t="n">
        <f aca="false">ROUND((BN41+BN66)*BN$81,0)</f>
        <v>0</v>
      </c>
      <c r="BO101" s="217" t="n">
        <v>0.0246</v>
      </c>
      <c r="BP101" s="215" t="n">
        <f aca="false">ROUND(BN101*BO101*BP$8,0)</f>
        <v>0</v>
      </c>
      <c r="BQ101" s="213" t="n">
        <f aca="false">ROUND((BQ41+BQ66)*BQ$81,0)</f>
        <v>0</v>
      </c>
      <c r="BR101" s="217" t="n">
        <v>0.0246</v>
      </c>
      <c r="BS101" s="215" t="n">
        <f aca="false">ROUND(BQ101*BR101*BS$8,0)</f>
        <v>0</v>
      </c>
      <c r="BT101" s="213" t="n">
        <f aca="false">ROUND((BT41+BT66)*BT$81,0)</f>
        <v>0</v>
      </c>
      <c r="BU101" s="217" t="n">
        <v>0.0246</v>
      </c>
      <c r="BV101" s="215" t="n">
        <f aca="false">ROUND(BT101*BU101*BV$8,0)</f>
        <v>0</v>
      </c>
    </row>
    <row r="102" customFormat="false" ht="12.75" hidden="false" customHeight="false" outlineLevel="0" collapsed="false">
      <c r="A102" s="192" t="s">
        <v>241</v>
      </c>
      <c r="B102" s="192" t="s">
        <v>15</v>
      </c>
      <c r="C102" s="213" t="n">
        <f aca="false">(ROUND((C42+C67)*C$82,0))-C126</f>
        <v>51600</v>
      </c>
      <c r="D102" s="214" t="n">
        <v>0.0185</v>
      </c>
      <c r="E102" s="215" t="n">
        <f aca="false">ROUND(C102*D102*E$8,0)</f>
        <v>29593</v>
      </c>
      <c r="F102" s="213" t="n">
        <f aca="false">(ROUND((F42+F67)*F$82,0))-F126</f>
        <v>52200</v>
      </c>
      <c r="G102" s="214" t="n">
        <v>0.0185</v>
      </c>
      <c r="H102" s="215" t="n">
        <f aca="false">ROUND(F102*G102*H$8,0)</f>
        <v>27040</v>
      </c>
      <c r="I102" s="213" t="n">
        <f aca="false">(ROUND((I42+I67)*I$82,0))-I126</f>
        <v>56400</v>
      </c>
      <c r="J102" s="214" t="n">
        <v>0.0185</v>
      </c>
      <c r="K102" s="215" t="n">
        <f aca="false">ROUND(I102*J102*K$8,0)</f>
        <v>32345</v>
      </c>
      <c r="L102" s="213" t="n">
        <f aca="false">(ROUND((L42+L67)*L$82,0))-L126</f>
        <v>49200</v>
      </c>
      <c r="M102" s="214" t="n">
        <v>0.0185</v>
      </c>
      <c r="N102" s="216" t="n">
        <f aca="false">ROUND(L102*M102*N$8,0)</f>
        <v>27306</v>
      </c>
      <c r="O102" s="213" t="n">
        <f aca="false">(ROUND((O42+O67)*O$82,0))-O126</f>
        <v>52200</v>
      </c>
      <c r="P102" s="214" t="n">
        <v>0.0185</v>
      </c>
      <c r="Q102" s="215" t="n">
        <f aca="false">ROUND(O102*P102*Q$8,0)</f>
        <v>29937</v>
      </c>
      <c r="R102" s="213" t="n">
        <f aca="false">(ROUND((R42+R67)*R$82,0))-R126</f>
        <v>55200</v>
      </c>
      <c r="S102" s="214" t="n">
        <v>0.0185</v>
      </c>
      <c r="T102" s="215" t="n">
        <f aca="false">ROUND(R102*S102*T$8,0)</f>
        <v>30636</v>
      </c>
      <c r="U102" s="213" t="n">
        <f aca="false">(ROUND((U42+U67)*U$82,0))-U126</f>
        <v>54600</v>
      </c>
      <c r="V102" s="214" t="n">
        <v>0.0185</v>
      </c>
      <c r="W102" s="215" t="n">
        <f aca="false">ROUND(U102*V102*W$8,0)</f>
        <v>31313</v>
      </c>
      <c r="X102" s="213" t="n">
        <f aca="false">(ROUND((X42+X67)*X$82,0))-X126</f>
        <v>56400</v>
      </c>
      <c r="Y102" s="214" t="n">
        <v>0.0185</v>
      </c>
      <c r="Z102" s="215" t="n">
        <f aca="false">ROUND(X102*Y102*Z$8,0)</f>
        <v>32345</v>
      </c>
      <c r="AA102" s="213" t="n">
        <f aca="false">(ROUND((AA42+AA67)*AA$82,0))-AA126</f>
        <v>52200</v>
      </c>
      <c r="AB102" s="214" t="n">
        <v>0.0185</v>
      </c>
      <c r="AC102" s="215" t="n">
        <f aca="false">ROUND(AA102*AB102*AC$8,0)</f>
        <v>28971</v>
      </c>
      <c r="AD102" s="213" t="n">
        <f aca="false">(ROUND((AD42+AD67)*AD$82,0))-AD126</f>
        <v>56400</v>
      </c>
      <c r="AE102" s="214" t="n">
        <v>0.0185</v>
      </c>
      <c r="AF102" s="215" t="n">
        <f aca="false">ROUND(AD102*AE102*AF$8,0)</f>
        <v>32345</v>
      </c>
      <c r="AG102" s="213" t="n">
        <f aca="false">(ROUND((AG42+AG67)*AG$82,0))-AG126</f>
        <v>58800</v>
      </c>
      <c r="AH102" s="214" t="n">
        <v>0.0185</v>
      </c>
      <c r="AI102" s="215" t="n">
        <f aca="false">ROUND(AG102*AH102*AI$8,0)</f>
        <v>32634</v>
      </c>
      <c r="AJ102" s="213" t="n">
        <f aca="false">(ROUND((AJ42+AJ67)*AJ$82,0))-AJ126</f>
        <v>59400</v>
      </c>
      <c r="AK102" s="214" t="n">
        <v>0.0185</v>
      </c>
      <c r="AL102" s="215" t="n">
        <f aca="false">ROUND(AJ102*AK102*AL$8,0)</f>
        <v>34066</v>
      </c>
      <c r="AM102" s="213" t="n">
        <f aca="false">ROUND((AM42+AM67)*AM$82,0)</f>
        <v>0</v>
      </c>
      <c r="AN102" s="217" t="n">
        <v>0.0186</v>
      </c>
      <c r="AO102" s="215" t="n">
        <f aca="false">ROUND(AM102*AN102*AO$8,0)</f>
        <v>0</v>
      </c>
      <c r="AP102" s="213" t="n">
        <f aca="false">ROUND((AP42+AP67)*AP$82,0)</f>
        <v>0</v>
      </c>
      <c r="AQ102" s="217" t="n">
        <v>0.0186</v>
      </c>
      <c r="AR102" s="215" t="n">
        <f aca="false">ROUND(AP102*AQ102*AR$8,0)</f>
        <v>0</v>
      </c>
      <c r="AS102" s="213" t="n">
        <f aca="false">ROUND((AS42+AS67)*AS$82,0)</f>
        <v>0</v>
      </c>
      <c r="AT102" s="217" t="n">
        <v>0.0186</v>
      </c>
      <c r="AU102" s="215" t="n">
        <f aca="false">ROUND(AS102*AT102*AU$8,0)</f>
        <v>0</v>
      </c>
      <c r="AV102" s="213" t="n">
        <f aca="false">ROUND((AV42+AV67)*AV$82,0)</f>
        <v>0</v>
      </c>
      <c r="AW102" s="217" t="n">
        <v>0.0186</v>
      </c>
      <c r="AX102" s="215" t="n">
        <f aca="false">ROUND(AV102*AW102*AX$8,0)</f>
        <v>0</v>
      </c>
      <c r="AY102" s="213" t="n">
        <f aca="false">ROUND((AY42+AY67)*AY$82,0)</f>
        <v>0</v>
      </c>
      <c r="AZ102" s="217" t="n">
        <v>0.0186</v>
      </c>
      <c r="BA102" s="215" t="n">
        <f aca="false">ROUND(AY102*AZ102*BA$8,0)</f>
        <v>0</v>
      </c>
      <c r="BB102" s="213" t="n">
        <f aca="false">ROUND((BB42+BB67)*BB$82,0)</f>
        <v>0</v>
      </c>
      <c r="BC102" s="217" t="n">
        <v>0.0186</v>
      </c>
      <c r="BD102" s="215" t="n">
        <f aca="false">ROUND(BB102*BC102*BD$8,0)</f>
        <v>0</v>
      </c>
      <c r="BE102" s="213" t="n">
        <f aca="false">ROUND((BE42+BE67)*BE$82,0)</f>
        <v>0</v>
      </c>
      <c r="BF102" s="217" t="n">
        <v>0.0186</v>
      </c>
      <c r="BG102" s="215" t="n">
        <f aca="false">ROUND(BE102*BF102*BG$8,0)</f>
        <v>0</v>
      </c>
      <c r="BH102" s="213" t="n">
        <f aca="false">ROUND((BH42+BH67)*BH$82,0)</f>
        <v>0</v>
      </c>
      <c r="BI102" s="217" t="n">
        <v>0.0186</v>
      </c>
      <c r="BJ102" s="215" t="n">
        <f aca="false">ROUND(BH102*BI102*BJ$8,0)</f>
        <v>0</v>
      </c>
      <c r="BK102" s="213" t="n">
        <f aca="false">ROUND((BK42+BK67)*BK$82,0)</f>
        <v>0</v>
      </c>
      <c r="BL102" s="217" t="n">
        <v>0.0186</v>
      </c>
      <c r="BM102" s="215" t="n">
        <f aca="false">ROUND(BK102*BL102*BM$8,0)</f>
        <v>0</v>
      </c>
      <c r="BN102" s="213" t="n">
        <f aca="false">ROUND((BN42+BN67)*BN$82,0)</f>
        <v>0</v>
      </c>
      <c r="BO102" s="217" t="n">
        <v>0.0186</v>
      </c>
      <c r="BP102" s="215" t="n">
        <f aca="false">ROUND(BN102*BO102*BP$8,0)</f>
        <v>0</v>
      </c>
      <c r="BQ102" s="213" t="n">
        <f aca="false">ROUND((BQ42+BQ67)*BQ$82,0)</f>
        <v>0</v>
      </c>
      <c r="BR102" s="217" t="n">
        <v>0.0186</v>
      </c>
      <c r="BS102" s="215" t="n">
        <f aca="false">ROUND(BQ102*BR102*BS$8,0)</f>
        <v>0</v>
      </c>
      <c r="BT102" s="213" t="n">
        <f aca="false">ROUND((BT42+BT67)*BT$82,0)</f>
        <v>0</v>
      </c>
      <c r="BU102" s="217" t="n">
        <v>0.0186</v>
      </c>
      <c r="BV102" s="215" t="n">
        <f aca="false">ROUND(BT102*BU102*BV$8,0)</f>
        <v>0</v>
      </c>
    </row>
    <row r="103" customFormat="false" ht="12.75" hidden="false" customHeight="false" outlineLevel="0" collapsed="false">
      <c r="A103" s="192" t="s">
        <v>242</v>
      </c>
      <c r="B103" s="192" t="s">
        <v>15</v>
      </c>
      <c r="C103" s="213" t="n">
        <f aca="false">(ROUND((C43+C68)*C$82,0))-C127</f>
        <v>181546</v>
      </c>
      <c r="D103" s="214" t="n">
        <v>0.0185</v>
      </c>
      <c r="E103" s="215" t="n">
        <f aca="false">ROUND(C103*D103*E$8,0)</f>
        <v>104117</v>
      </c>
      <c r="F103" s="213" t="n">
        <f aca="false">(ROUND((F43+F68)*F$82,0))-F127</f>
        <v>183657</v>
      </c>
      <c r="G103" s="214" t="n">
        <v>0.0185</v>
      </c>
      <c r="H103" s="215" t="n">
        <f aca="false">ROUND(F103*G103*H$8,0)</f>
        <v>95134</v>
      </c>
      <c r="I103" s="213" t="n">
        <f aca="false">(ROUND((I43+I68)*I$82,0))-I127</f>
        <v>217234</v>
      </c>
      <c r="J103" s="214" t="n">
        <v>0.0185</v>
      </c>
      <c r="K103" s="215" t="n">
        <f aca="false">ROUND(I103*J103*K$8,0)</f>
        <v>124584</v>
      </c>
      <c r="L103" s="213" t="n">
        <f aca="false">(ROUND((L43+L68)*L$82,0))-L127</f>
        <v>189502</v>
      </c>
      <c r="M103" s="214" t="n">
        <v>0.0185</v>
      </c>
      <c r="N103" s="216" t="n">
        <f aca="false">ROUND(L103*M103*N$8,0)</f>
        <v>105174</v>
      </c>
      <c r="O103" s="213" t="n">
        <f aca="false">(ROUND((O43+O68)*O$82,0))-O127</f>
        <v>201057</v>
      </c>
      <c r="P103" s="214" t="n">
        <v>0.0185</v>
      </c>
      <c r="Q103" s="215" t="n">
        <f aca="false">ROUND(O103*P103*Q$8,0)</f>
        <v>115306</v>
      </c>
      <c r="R103" s="213" t="n">
        <f aca="false">(ROUND((R43+R68)*R$82,0))-R127</f>
        <v>212612</v>
      </c>
      <c r="S103" s="214" t="n">
        <v>0.0185</v>
      </c>
      <c r="T103" s="215" t="n">
        <f aca="false">ROUND(R103*S103*T$8,0)</f>
        <v>118000</v>
      </c>
      <c r="U103" s="213" t="n">
        <f aca="false">(ROUND((U43+U68)*U$82,0))-U127</f>
        <v>210301</v>
      </c>
      <c r="V103" s="214" t="n">
        <v>0.0185</v>
      </c>
      <c r="W103" s="215" t="n">
        <f aca="false">ROUND(U103*V103*W$8,0)</f>
        <v>120608</v>
      </c>
      <c r="X103" s="213" t="n">
        <f aca="false">(ROUND((X43+X68)*X$82,0))-X127</f>
        <v>217234</v>
      </c>
      <c r="Y103" s="214" t="n">
        <v>0.0185</v>
      </c>
      <c r="Z103" s="215" t="n">
        <f aca="false">ROUND(X103*Y103*Z$8,0)</f>
        <v>124584</v>
      </c>
      <c r="AA103" s="213" t="n">
        <f aca="false">(ROUND((AA43+AA68)*AA$82,0))-AA127</f>
        <v>201057</v>
      </c>
      <c r="AB103" s="214" t="n">
        <v>0.0185</v>
      </c>
      <c r="AC103" s="215" t="n">
        <f aca="false">ROUND(AA103*AB103*AC$8,0)</f>
        <v>111587</v>
      </c>
      <c r="AD103" s="213" t="n">
        <f aca="false">(ROUND((AD43+AD68)*AD$82,0))-AD127</f>
        <v>217234</v>
      </c>
      <c r="AE103" s="214" t="n">
        <v>0.0185</v>
      </c>
      <c r="AF103" s="215" t="n">
        <f aca="false">ROUND(AD103*AE103*AF$8,0)</f>
        <v>124584</v>
      </c>
      <c r="AG103" s="213" t="n">
        <f aca="false">(ROUND((AG43+AG68)*AG$82,0))-AG127</f>
        <v>247548</v>
      </c>
      <c r="AH103" s="214" t="n">
        <v>0.0185</v>
      </c>
      <c r="AI103" s="215" t="n">
        <f aca="false">ROUND(AG103*AH103*AI$8,0)</f>
        <v>137389</v>
      </c>
      <c r="AJ103" s="213" t="n">
        <f aca="false">(ROUND((AJ43+AJ68)*AJ$82,0))-AJ127</f>
        <v>250074</v>
      </c>
      <c r="AK103" s="214" t="n">
        <v>0.0185</v>
      </c>
      <c r="AL103" s="215" t="n">
        <f aca="false">ROUND(AJ103*AK103*AL$8,0)</f>
        <v>143417</v>
      </c>
      <c r="AM103" s="213" t="n">
        <f aca="false">ROUND((AM43+AM68)*AM$82,0)</f>
        <v>0</v>
      </c>
      <c r="AN103" s="217" t="n">
        <v>0.0186</v>
      </c>
      <c r="AO103" s="215" t="n">
        <f aca="false">ROUND(AM103*AN103*AO$8,0)</f>
        <v>0</v>
      </c>
      <c r="AP103" s="213" t="n">
        <f aca="false">ROUND((AP43+AP68)*AP$82,0)</f>
        <v>0</v>
      </c>
      <c r="AQ103" s="217" t="n">
        <v>0.0186</v>
      </c>
      <c r="AR103" s="215" t="n">
        <f aca="false">ROUND(AP103*AQ103*AR$8,0)</f>
        <v>0</v>
      </c>
      <c r="AS103" s="213" t="n">
        <f aca="false">ROUND((AS43+AS68)*AS$82,0)</f>
        <v>0</v>
      </c>
      <c r="AT103" s="217" t="n">
        <v>0.0186</v>
      </c>
      <c r="AU103" s="215" t="n">
        <f aca="false">ROUND(AS103*AT103*AU$8,0)</f>
        <v>0</v>
      </c>
      <c r="AV103" s="213" t="n">
        <f aca="false">ROUND((AV43+AV68)*AV$82,0)</f>
        <v>0</v>
      </c>
      <c r="AW103" s="217" t="n">
        <v>0.0186</v>
      </c>
      <c r="AX103" s="215" t="n">
        <f aca="false">ROUND(AV103*AW103*AX$8,0)</f>
        <v>0</v>
      </c>
      <c r="AY103" s="213" t="n">
        <f aca="false">ROUND((AY43+AY68)*AY$82,0)</f>
        <v>0</v>
      </c>
      <c r="AZ103" s="217" t="n">
        <v>0.0186</v>
      </c>
      <c r="BA103" s="215" t="n">
        <f aca="false">ROUND(AY103*AZ103*BA$8,0)</f>
        <v>0</v>
      </c>
      <c r="BB103" s="213" t="n">
        <f aca="false">ROUND((BB43+BB68)*BB$82,0)</f>
        <v>0</v>
      </c>
      <c r="BC103" s="217" t="n">
        <v>0.0186</v>
      </c>
      <c r="BD103" s="215" t="n">
        <f aca="false">ROUND(BB103*BC103*BD$8,0)</f>
        <v>0</v>
      </c>
      <c r="BE103" s="213" t="n">
        <f aca="false">ROUND((BE43+BE68)*BE$82,0)</f>
        <v>0</v>
      </c>
      <c r="BF103" s="217" t="n">
        <v>0.0186</v>
      </c>
      <c r="BG103" s="215" t="n">
        <f aca="false">ROUND(BE103*BF103*BG$8,0)</f>
        <v>0</v>
      </c>
      <c r="BH103" s="213" t="n">
        <f aca="false">ROUND((BH43+BH68)*BH$82,0)</f>
        <v>0</v>
      </c>
      <c r="BI103" s="217" t="n">
        <v>0.0186</v>
      </c>
      <c r="BJ103" s="215" t="n">
        <f aca="false">ROUND(BH103*BI103*BJ$8,0)</f>
        <v>0</v>
      </c>
      <c r="BK103" s="213" t="n">
        <f aca="false">ROUND((BK43+BK68)*BK$82,0)</f>
        <v>0</v>
      </c>
      <c r="BL103" s="217" t="n">
        <v>0.0186</v>
      </c>
      <c r="BM103" s="215" t="n">
        <f aca="false">ROUND(BK103*BL103*BM$8,0)</f>
        <v>0</v>
      </c>
      <c r="BN103" s="213" t="n">
        <f aca="false">ROUND((BN43+BN68)*BN$82,0)</f>
        <v>0</v>
      </c>
      <c r="BO103" s="217" t="n">
        <v>0.0186</v>
      </c>
      <c r="BP103" s="215" t="n">
        <f aca="false">ROUND(BN103*BO103*BP$8,0)</f>
        <v>0</v>
      </c>
      <c r="BQ103" s="213" t="n">
        <f aca="false">ROUND((BQ43+BQ68)*BQ$82,0)</f>
        <v>0</v>
      </c>
      <c r="BR103" s="217" t="n">
        <v>0.0186</v>
      </c>
      <c r="BS103" s="215" t="n">
        <f aca="false">ROUND(BQ103*BR103*BS$8,0)</f>
        <v>0</v>
      </c>
      <c r="BT103" s="213" t="n">
        <f aca="false">ROUND((BT43+BT68)*BT$82,0)</f>
        <v>0</v>
      </c>
      <c r="BU103" s="217" t="n">
        <v>0.0186</v>
      </c>
      <c r="BV103" s="215" t="n">
        <f aca="false">ROUND(BT103*BU103*BV$8,0)</f>
        <v>0</v>
      </c>
    </row>
    <row r="104" customFormat="false" ht="12.75" hidden="false" customHeight="false" outlineLevel="0" collapsed="false">
      <c r="A104" s="192" t="s">
        <v>243</v>
      </c>
      <c r="B104" s="192" t="s">
        <v>15</v>
      </c>
      <c r="C104" s="213" t="n">
        <f aca="false">(ROUND((C44+C69)*C$83,0))-C128</f>
        <v>426650</v>
      </c>
      <c r="D104" s="214" t="n">
        <v>0.0208</v>
      </c>
      <c r="E104" s="215" t="n">
        <f aca="false">ROUND(C104*D104*E$8,0)</f>
        <v>275104</v>
      </c>
      <c r="F104" s="213" t="n">
        <f aca="false">(ROUND((F44+F69)*F$83,0))-F128</f>
        <v>437250</v>
      </c>
      <c r="G104" s="214" t="n">
        <v>0.0208</v>
      </c>
      <c r="H104" s="215" t="n">
        <f aca="false">ROUND(F104*G104*H$8,0)</f>
        <v>254654</v>
      </c>
      <c r="I104" s="213" t="n">
        <f aca="false">(ROUND((I44+I69)*I$83,0))-I128</f>
        <v>392000</v>
      </c>
      <c r="J104" s="214" t="n">
        <v>0.0208</v>
      </c>
      <c r="K104" s="215" t="n">
        <f aca="false">ROUND(I104*J104*K$8,0)</f>
        <v>252762</v>
      </c>
      <c r="L104" s="213" t="n">
        <f aca="false">(ROUND((L44+L69)*L$83,0))-L128</f>
        <v>372400</v>
      </c>
      <c r="M104" s="214" t="n">
        <v>0.0208</v>
      </c>
      <c r="N104" s="216" t="n">
        <f aca="false">ROUND(L104*M104*N$8,0)</f>
        <v>232378</v>
      </c>
      <c r="O104" s="213" t="n">
        <f aca="false">(ROUND((O44+O69)*O$83,0))-O128</f>
        <v>357700</v>
      </c>
      <c r="P104" s="214" t="n">
        <v>0.0208</v>
      </c>
      <c r="Q104" s="215" t="n">
        <f aca="false">ROUND(O104*P104*Q$8,0)</f>
        <v>230645</v>
      </c>
      <c r="R104" s="213" t="n">
        <f aca="false">(ROUND((R44+R69)*R$83,0))-R128</f>
        <v>367500</v>
      </c>
      <c r="S104" s="214" t="n">
        <v>0.0208</v>
      </c>
      <c r="T104" s="215" t="n">
        <f aca="false">ROUND(R104*S104*T$8,0)</f>
        <v>229320</v>
      </c>
      <c r="U104" s="213" t="n">
        <f aca="false">(ROUND((U44+U69)*U$83,0))-U128</f>
        <v>365050</v>
      </c>
      <c r="V104" s="214" t="n">
        <v>0.0208</v>
      </c>
      <c r="W104" s="215" t="n">
        <f aca="false">ROUND(U104*V104*W$8,0)</f>
        <v>235384</v>
      </c>
      <c r="X104" s="213" t="n">
        <f aca="false">(ROUND((X44+X69)*X$83,0))-X128</f>
        <v>392000</v>
      </c>
      <c r="Y104" s="214" t="n">
        <v>0.0208</v>
      </c>
      <c r="Z104" s="215" t="n">
        <f aca="false">ROUND(X104*Y104*Z$8,0)</f>
        <v>252762</v>
      </c>
      <c r="AA104" s="213" t="n">
        <f aca="false">(ROUND((AA44+AA69)*AA$83,0))-AA128</f>
        <v>387100</v>
      </c>
      <c r="AB104" s="214" t="n">
        <v>0.0208</v>
      </c>
      <c r="AC104" s="215" t="n">
        <f aca="false">ROUND(AA104*AB104*AC$8,0)</f>
        <v>241550</v>
      </c>
      <c r="AD104" s="213" t="n">
        <f aca="false">(ROUND((AD44+AD69)*AD$83,0))-AD128</f>
        <v>367500</v>
      </c>
      <c r="AE104" s="214" t="n">
        <v>0.0208</v>
      </c>
      <c r="AF104" s="215" t="n">
        <f aca="false">ROUND(AD104*AE104*AF$8,0)</f>
        <v>236964</v>
      </c>
      <c r="AG104" s="213" t="n">
        <f aca="false">(ROUND((AG44+AG69)*AG$83,0))-AG128</f>
        <v>274400</v>
      </c>
      <c r="AH104" s="214" t="n">
        <v>0.0208</v>
      </c>
      <c r="AI104" s="215" t="n">
        <f aca="false">ROUND(AG104*AH104*AI$8,0)</f>
        <v>171226</v>
      </c>
      <c r="AJ104" s="213" t="n">
        <f aca="false">(ROUND((AJ44+AJ69)*AJ$83,0))-AJ128</f>
        <v>306250</v>
      </c>
      <c r="AK104" s="214" t="n">
        <v>0.0208</v>
      </c>
      <c r="AL104" s="215" t="n">
        <f aca="false">ROUND(AJ104*AK104*AL$8,0)</f>
        <v>197470</v>
      </c>
      <c r="AM104" s="213" t="n">
        <f aca="false">ROUND((AM44+AM69)*AM$83,0)</f>
        <v>0</v>
      </c>
      <c r="AN104" s="217" t="n">
        <v>0.021</v>
      </c>
      <c r="AO104" s="215" t="n">
        <f aca="false">ROUND(AM104*AN104*AO$8,0)</f>
        <v>0</v>
      </c>
      <c r="AP104" s="213" t="n">
        <f aca="false">ROUND((AP44+AP69)*AP$83,0)</f>
        <v>0</v>
      </c>
      <c r="AQ104" s="217" t="n">
        <v>0.0175</v>
      </c>
      <c r="AR104" s="215" t="n">
        <f aca="false">ROUND(AP104*AQ104*AR$8,0)</f>
        <v>0</v>
      </c>
      <c r="AS104" s="213" t="n">
        <f aca="false">ROUND((AS44+AS69)*AS$83,0)</f>
        <v>0</v>
      </c>
      <c r="AT104" s="217" t="n">
        <v>0.0175</v>
      </c>
      <c r="AU104" s="215" t="n">
        <f aca="false">ROUND(AS104*AT104*AU$8,0)</f>
        <v>0</v>
      </c>
      <c r="AV104" s="213" t="n">
        <f aca="false">ROUND((AV44+AV69)*AV$83,0)</f>
        <v>0</v>
      </c>
      <c r="AW104" s="217" t="n">
        <v>0.0175</v>
      </c>
      <c r="AX104" s="215" t="n">
        <f aca="false">ROUND(AV104*AW104*AX$8,0)</f>
        <v>0</v>
      </c>
      <c r="AY104" s="213" t="n">
        <f aca="false">ROUND((AY44+AY69)*AY$83,0)</f>
        <v>0</v>
      </c>
      <c r="AZ104" s="217" t="n">
        <v>0.0175</v>
      </c>
      <c r="BA104" s="215" t="n">
        <f aca="false">ROUND(AY104*AZ104*BA$8,0)</f>
        <v>0</v>
      </c>
      <c r="BB104" s="213" t="n">
        <f aca="false">ROUND((BB44+BB69)*BB$83,0)</f>
        <v>0</v>
      </c>
      <c r="BC104" s="217" t="n">
        <v>0.0175</v>
      </c>
      <c r="BD104" s="215" t="n">
        <f aca="false">ROUND(BB104*BC104*BD$8,0)</f>
        <v>0</v>
      </c>
      <c r="BE104" s="213" t="n">
        <f aca="false">ROUND((BE44+BE69)*BE$83,0)</f>
        <v>0</v>
      </c>
      <c r="BF104" s="217" t="n">
        <v>0.0175</v>
      </c>
      <c r="BG104" s="215" t="n">
        <f aca="false">ROUND(BE104*BF104*BG$8,0)</f>
        <v>0</v>
      </c>
      <c r="BH104" s="213" t="n">
        <f aca="false">ROUND((BH44+BH69)*BH$83,0)</f>
        <v>0</v>
      </c>
      <c r="BI104" s="217" t="n">
        <v>0.0175</v>
      </c>
      <c r="BJ104" s="215" t="n">
        <f aca="false">ROUND(BH104*BI104*BJ$8,0)</f>
        <v>0</v>
      </c>
      <c r="BK104" s="213" t="n">
        <f aca="false">ROUND((BK44+BK69)*BK$83,0)</f>
        <v>0</v>
      </c>
      <c r="BL104" s="217" t="n">
        <v>0.0175</v>
      </c>
      <c r="BM104" s="215" t="n">
        <f aca="false">ROUND(BK104*BL104*BM$8,0)</f>
        <v>0</v>
      </c>
      <c r="BN104" s="213" t="n">
        <f aca="false">ROUND((BN44+BN69)*BN$83,0)</f>
        <v>0</v>
      </c>
      <c r="BO104" s="217" t="n">
        <v>0.0175</v>
      </c>
      <c r="BP104" s="215" t="n">
        <f aca="false">ROUND(BN104*BO104*BP$8,0)</f>
        <v>0</v>
      </c>
      <c r="BQ104" s="213" t="n">
        <f aca="false">ROUND((BQ44+BQ69)*BQ$83,0)</f>
        <v>0</v>
      </c>
      <c r="BR104" s="217" t="n">
        <v>0.0175</v>
      </c>
      <c r="BS104" s="215" t="n">
        <f aca="false">ROUND(BQ104*BR104*BS$8,0)</f>
        <v>0</v>
      </c>
      <c r="BT104" s="213" t="n">
        <f aca="false">ROUND((BT44+BT69)*BT$83,0)</f>
        <v>0</v>
      </c>
      <c r="BU104" s="217" t="n">
        <v>0.0175</v>
      </c>
      <c r="BV104" s="215" t="n">
        <f aca="false">ROUND(BT104*BU104*BV$8,0)</f>
        <v>0</v>
      </c>
    </row>
    <row r="105" customFormat="false" ht="12.75" hidden="false" customHeight="false" outlineLevel="0" collapsed="false">
      <c r="A105" s="192" t="s">
        <v>244</v>
      </c>
      <c r="B105" s="192" t="s">
        <v>15</v>
      </c>
      <c r="C105" s="213" t="n">
        <f aca="false">(ROUND((C45+C70)*C$83,0))-C129</f>
        <v>2093</v>
      </c>
      <c r="D105" s="214" t="n">
        <v>0.0174</v>
      </c>
      <c r="E105" s="215" t="n">
        <f aca="false">ROUND(C105*D105*E$8,0)</f>
        <v>1129</v>
      </c>
      <c r="F105" s="213" t="n">
        <f aca="false">(ROUND((F45+F70)*F$83,0))-F129</f>
        <v>2145</v>
      </c>
      <c r="G105" s="214" t="n">
        <v>0.0174</v>
      </c>
      <c r="H105" s="215" t="n">
        <f aca="false">ROUND(F105*G105*H$8,0)</f>
        <v>1045</v>
      </c>
      <c r="I105" s="213" t="n">
        <f aca="false">(ROUND((I45+I70)*I$83,0))-I129</f>
        <v>2080</v>
      </c>
      <c r="J105" s="214" t="n">
        <v>0.0174</v>
      </c>
      <c r="K105" s="215" t="n">
        <f aca="false">ROUND(I105*J105*K$8,0)</f>
        <v>1122</v>
      </c>
      <c r="L105" s="213" t="n">
        <f aca="false">(ROUND((L45+L70)*L$83,0))-L129</f>
        <v>1976</v>
      </c>
      <c r="M105" s="214" t="n">
        <v>0.0174</v>
      </c>
      <c r="N105" s="216" t="n">
        <f aca="false">ROUND(L105*M105*N$8,0)</f>
        <v>1031</v>
      </c>
      <c r="O105" s="213" t="n">
        <f aca="false">(ROUND((O45+O70)*O$83,0))-O129</f>
        <v>1898</v>
      </c>
      <c r="P105" s="214" t="n">
        <v>0.0174</v>
      </c>
      <c r="Q105" s="215" t="n">
        <f aca="false">ROUND(O105*P105*Q$8,0)</f>
        <v>1024</v>
      </c>
      <c r="R105" s="213" t="n">
        <f aca="false">(ROUND((R45+R70)*R$83,0))-R129</f>
        <v>1950</v>
      </c>
      <c r="S105" s="214" t="n">
        <v>0.0174</v>
      </c>
      <c r="T105" s="215" t="n">
        <f aca="false">ROUND(R105*S105*T$8,0)</f>
        <v>1018</v>
      </c>
      <c r="U105" s="213" t="n">
        <f aca="false">(ROUND((U45+U70)*U$83,0))-U129</f>
        <v>1937</v>
      </c>
      <c r="V105" s="214" t="n">
        <v>0.0174</v>
      </c>
      <c r="W105" s="215" t="n">
        <f aca="false">ROUND(U105*V105*W$8,0)</f>
        <v>1045</v>
      </c>
      <c r="X105" s="213" t="n">
        <f aca="false">(ROUND((X45+X70)*X$83,0))-X129</f>
        <v>2080</v>
      </c>
      <c r="Y105" s="214" t="n">
        <v>0.0174</v>
      </c>
      <c r="Z105" s="215" t="n">
        <f aca="false">ROUND(X105*Y105*Z$8,0)</f>
        <v>1122</v>
      </c>
      <c r="AA105" s="213" t="n">
        <f aca="false">(ROUND((AA45+AA70)*AA$83,0))-AA129</f>
        <v>2054</v>
      </c>
      <c r="AB105" s="214" t="n">
        <v>0.0174</v>
      </c>
      <c r="AC105" s="215" t="n">
        <f aca="false">ROUND(AA105*AB105*AC$8,0)</f>
        <v>1072</v>
      </c>
      <c r="AD105" s="213" t="n">
        <f aca="false">(ROUND((AD45+AD70)*AD$83,0))-AD129</f>
        <v>1950</v>
      </c>
      <c r="AE105" s="214" t="n">
        <v>0.0174</v>
      </c>
      <c r="AF105" s="215" t="n">
        <f aca="false">ROUND(AD105*AE105*AF$8,0)</f>
        <v>1052</v>
      </c>
      <c r="AG105" s="213" t="n">
        <f aca="false">(ROUND((AG45+AG70)*AG$83,0))-AG129</f>
        <v>1456</v>
      </c>
      <c r="AH105" s="214" t="n">
        <v>0.0174</v>
      </c>
      <c r="AI105" s="215" t="n">
        <f aca="false">ROUND(AG105*AH105*AI$8,0)</f>
        <v>760</v>
      </c>
      <c r="AJ105" s="213" t="n">
        <f aca="false">(ROUND((AJ45+AJ70)*AJ$83,0))-AJ129</f>
        <v>1625</v>
      </c>
      <c r="AK105" s="214" t="n">
        <v>0.0174</v>
      </c>
      <c r="AL105" s="215" t="n">
        <f aca="false">ROUND(AJ105*AK105*AL$8,0)</f>
        <v>877</v>
      </c>
      <c r="AM105" s="213" t="n">
        <f aca="false">ROUND((AM45+AM70)*AM$83,0)</f>
        <v>0</v>
      </c>
      <c r="AN105" s="217" t="n">
        <v>0.0175</v>
      </c>
      <c r="AO105" s="215" t="n">
        <f aca="false">ROUND(AM105*AN105*AO$8,0)</f>
        <v>0</v>
      </c>
      <c r="AP105" s="213" t="n">
        <f aca="false">ROUND((AP45+AP70)*AP$83,0)</f>
        <v>0</v>
      </c>
      <c r="AQ105" s="217" t="n">
        <v>0.0175</v>
      </c>
      <c r="AR105" s="215" t="n">
        <f aca="false">ROUND(AP105*AQ105*AR$8,0)</f>
        <v>0</v>
      </c>
      <c r="AS105" s="213" t="n">
        <f aca="false">ROUND((AS45+AS70)*AS$83,0)</f>
        <v>0</v>
      </c>
      <c r="AT105" s="217" t="n">
        <v>0.0175</v>
      </c>
      <c r="AU105" s="215" t="n">
        <f aca="false">ROUND(AS105*AT105*AU$8,0)</f>
        <v>0</v>
      </c>
      <c r="AV105" s="213" t="n">
        <f aca="false">ROUND((AV45+AV70)*AV$83,0)</f>
        <v>0</v>
      </c>
      <c r="AW105" s="217" t="n">
        <v>0.0175</v>
      </c>
      <c r="AX105" s="215" t="n">
        <f aca="false">ROUND(AV105*AW105*AX$8,0)</f>
        <v>0</v>
      </c>
      <c r="AY105" s="213" t="n">
        <f aca="false">ROUND((AY45+AY70)*AY$83,0)</f>
        <v>0</v>
      </c>
      <c r="AZ105" s="217" t="n">
        <v>0.0175</v>
      </c>
      <c r="BA105" s="215" t="n">
        <f aca="false">ROUND(AY105*AZ105*BA$8,0)</f>
        <v>0</v>
      </c>
      <c r="BB105" s="213" t="n">
        <f aca="false">ROUND((BB45+BB70)*BB$83,0)</f>
        <v>0</v>
      </c>
      <c r="BC105" s="217" t="n">
        <v>0.0175</v>
      </c>
      <c r="BD105" s="215" t="n">
        <f aca="false">ROUND(BB105*BC105*BD$8,0)</f>
        <v>0</v>
      </c>
      <c r="BE105" s="213" t="n">
        <f aca="false">ROUND((BE45+BE70)*BE$83,0)</f>
        <v>0</v>
      </c>
      <c r="BF105" s="217" t="n">
        <v>0.0175</v>
      </c>
      <c r="BG105" s="215" t="n">
        <f aca="false">ROUND(BE105*BF105*BG$8,0)</f>
        <v>0</v>
      </c>
      <c r="BH105" s="213" t="n">
        <f aca="false">ROUND((BH45+BH70)*BH$83,0)</f>
        <v>0</v>
      </c>
      <c r="BI105" s="217" t="n">
        <v>0.0175</v>
      </c>
      <c r="BJ105" s="215" t="n">
        <f aca="false">ROUND(BH105*BI105*BJ$8,0)</f>
        <v>0</v>
      </c>
      <c r="BK105" s="213" t="n">
        <f aca="false">ROUND((BK45+BK70)*BK$83,0)</f>
        <v>0</v>
      </c>
      <c r="BL105" s="217" t="n">
        <v>0.0175</v>
      </c>
      <c r="BM105" s="215" t="n">
        <f aca="false">ROUND(BK105*BL105*BM$8,0)</f>
        <v>0</v>
      </c>
      <c r="BN105" s="213" t="n">
        <f aca="false">ROUND((BN45+BN70)*BN$83,0)</f>
        <v>0</v>
      </c>
      <c r="BO105" s="217" t="n">
        <v>0.0175</v>
      </c>
      <c r="BP105" s="215" t="n">
        <f aca="false">ROUND(BN105*BO105*BP$8,0)</f>
        <v>0</v>
      </c>
      <c r="BQ105" s="213" t="n">
        <f aca="false">ROUND((BQ45+BQ70)*BQ$83,0)</f>
        <v>0</v>
      </c>
      <c r="BR105" s="217" t="n">
        <v>0.0175</v>
      </c>
      <c r="BS105" s="215" t="n">
        <f aca="false">ROUND(BQ105*BR105*BS$8,0)</f>
        <v>0</v>
      </c>
      <c r="BT105" s="213" t="n">
        <f aca="false">ROUND((BT45+BT70)*BT$83,0)</f>
        <v>0</v>
      </c>
      <c r="BU105" s="217" t="n">
        <v>0.0175</v>
      </c>
      <c r="BV105" s="215" t="n">
        <f aca="false">ROUND(BT105*BU105*BV$8,0)</f>
        <v>0</v>
      </c>
    </row>
    <row r="106" customFormat="false" ht="12.75" hidden="false" customHeight="false" outlineLevel="0" collapsed="false">
      <c r="A106" s="191" t="s">
        <v>29</v>
      </c>
      <c r="B106" s="191"/>
      <c r="C106" s="218" t="n">
        <f aca="false">SUM(C101:C105)</f>
        <v>1019714</v>
      </c>
      <c r="D106" s="219"/>
      <c r="E106" s="202" t="n">
        <f aca="false">SUM(E101:E105)</f>
        <v>726081</v>
      </c>
      <c r="F106" s="218" t="n">
        <f aca="false">SUM(F101:F105)</f>
        <v>1022067</v>
      </c>
      <c r="G106" s="219"/>
      <c r="H106" s="202" t="n">
        <f aca="false">SUM(H101:H105)</f>
        <v>654631</v>
      </c>
      <c r="I106" s="218" t="n">
        <f aca="false">SUM(I101:I105)</f>
        <v>998014</v>
      </c>
      <c r="J106" s="221"/>
      <c r="K106" s="202" t="n">
        <f aca="false">SUM(K101:K105)</f>
        <v>702633</v>
      </c>
      <c r="L106" s="218" t="n">
        <f aca="false">SUM(L101:L105)</f>
        <v>910348</v>
      </c>
      <c r="M106" s="221"/>
      <c r="N106" s="220" t="n">
        <f aca="false">SUM(N101:N105)</f>
        <v>620055</v>
      </c>
      <c r="O106" s="218" t="n">
        <f aca="false">SUM(O101:O105)</f>
        <v>910125</v>
      </c>
      <c r="P106" s="221"/>
      <c r="Q106" s="202" t="n">
        <f aca="false">SUM(Q101:Q105)</f>
        <v>639550</v>
      </c>
      <c r="R106" s="218" t="n">
        <f aca="false">SUM(R101:R105)</f>
        <v>1072307</v>
      </c>
      <c r="S106" s="221"/>
      <c r="T106" s="202" t="n">
        <f aca="false">SUM(T101:T105)</f>
        <v>750937</v>
      </c>
      <c r="U106" s="218" t="n">
        <f aca="false">SUM(U101:U105)</f>
        <v>1101238</v>
      </c>
      <c r="V106" s="221"/>
      <c r="W106" s="202" t="n">
        <f aca="false">SUM(W101:W105)</f>
        <v>803021</v>
      </c>
      <c r="X106" s="218" t="n">
        <f aca="false">SUM(X101:X105)</f>
        <v>1116949</v>
      </c>
      <c r="Y106" s="221"/>
      <c r="Z106" s="202" t="n">
        <f aca="false">SUM(Z101:Z105)</f>
        <v>807712</v>
      </c>
      <c r="AA106" s="218" t="n">
        <f aca="false">SUM(AA101:AA105)</f>
        <v>1111761</v>
      </c>
      <c r="AB106" s="221"/>
      <c r="AC106" s="202" t="n">
        <f aca="false">SUM(AC101:AC105)</f>
        <v>784474</v>
      </c>
      <c r="AD106" s="218" t="n">
        <f aca="false">SUM(AD101:AD105)</f>
        <v>1119139</v>
      </c>
      <c r="AE106" s="221"/>
      <c r="AF106" s="202" t="n">
        <f aca="false">SUM(AF101:AF105)</f>
        <v>815540</v>
      </c>
      <c r="AG106" s="218" t="n">
        <f aca="false">SUM(AG101:AG105)</f>
        <v>1075444</v>
      </c>
      <c r="AH106" s="221"/>
      <c r="AI106" s="202" t="n">
        <f aca="false">SUM(AI101:AI105)</f>
        <v>763729</v>
      </c>
      <c r="AJ106" s="218" t="n">
        <f aca="false">SUM(AJ101:AJ105)</f>
        <v>1071649</v>
      </c>
      <c r="AK106" s="221"/>
      <c r="AL106" s="202" t="n">
        <f aca="false">SUM(AL101:AL105)</f>
        <v>777204</v>
      </c>
      <c r="AM106" s="218" t="n">
        <f aca="false">SUM(AM101:AM105)</f>
        <v>0</v>
      </c>
      <c r="AN106" s="221"/>
      <c r="AO106" s="202" t="n">
        <f aca="false">SUM(AO101:AO105)</f>
        <v>0</v>
      </c>
      <c r="AP106" s="218" t="n">
        <f aca="false">SUM(AP101:AP105)</f>
        <v>0</v>
      </c>
      <c r="AQ106" s="221"/>
      <c r="AR106" s="202" t="n">
        <f aca="false">SUM(AR101:AR105)</f>
        <v>0</v>
      </c>
      <c r="AS106" s="218" t="n">
        <f aca="false">SUM(AS101:AS105)</f>
        <v>0</v>
      </c>
      <c r="AT106" s="221"/>
      <c r="AU106" s="202" t="n">
        <f aca="false">SUM(AU101:AU105)</f>
        <v>0</v>
      </c>
      <c r="AV106" s="218" t="n">
        <f aca="false">SUM(AV101:AV105)</f>
        <v>0</v>
      </c>
      <c r="AW106" s="221"/>
      <c r="AX106" s="202" t="n">
        <f aca="false">SUM(AX101:AX105)</f>
        <v>0</v>
      </c>
      <c r="AY106" s="218" t="n">
        <f aca="false">SUM(AY101:AY105)</f>
        <v>0</v>
      </c>
      <c r="AZ106" s="221"/>
      <c r="BA106" s="202" t="n">
        <f aca="false">SUM(BA101:BA105)</f>
        <v>0</v>
      </c>
      <c r="BB106" s="218" t="n">
        <f aca="false">SUM(BB101:BB105)</f>
        <v>0</v>
      </c>
      <c r="BC106" s="221"/>
      <c r="BD106" s="202" t="n">
        <f aca="false">SUM(BD101:BD105)</f>
        <v>0</v>
      </c>
      <c r="BE106" s="218" t="n">
        <f aca="false">SUM(BE101:BE105)</f>
        <v>0</v>
      </c>
      <c r="BF106" s="221"/>
      <c r="BG106" s="202" t="n">
        <f aca="false">SUM(BG101:BG105)</f>
        <v>0</v>
      </c>
      <c r="BH106" s="218" t="n">
        <f aca="false">SUM(BH101:BH105)</f>
        <v>0</v>
      </c>
      <c r="BI106" s="221"/>
      <c r="BJ106" s="202" t="n">
        <f aca="false">SUM(BJ101:BJ105)</f>
        <v>0</v>
      </c>
      <c r="BK106" s="218" t="n">
        <f aca="false">SUM(BK101:BK105)</f>
        <v>0</v>
      </c>
      <c r="BL106" s="221"/>
      <c r="BM106" s="202" t="n">
        <f aca="false">SUM(BM101:BM105)</f>
        <v>0</v>
      </c>
      <c r="BN106" s="218" t="n">
        <f aca="false">SUM(BN101:BN105)</f>
        <v>0</v>
      </c>
      <c r="BO106" s="221"/>
      <c r="BP106" s="202" t="n">
        <f aca="false">SUM(BP101:BP105)</f>
        <v>0</v>
      </c>
      <c r="BQ106" s="218" t="n">
        <f aca="false">SUM(BQ101:BQ105)</f>
        <v>0</v>
      </c>
      <c r="BR106" s="221"/>
      <c r="BS106" s="202" t="n">
        <f aca="false">SUM(BS101:BS105)</f>
        <v>0</v>
      </c>
      <c r="BT106" s="218" t="n">
        <f aca="false">SUM(BT101:BT105)</f>
        <v>0</v>
      </c>
      <c r="BU106" s="221"/>
      <c r="BV106" s="202" t="n">
        <f aca="false">SUM(BV101:BV105)</f>
        <v>0</v>
      </c>
    </row>
    <row r="107" customFormat="false" ht="12.75" hidden="false" customHeight="false" outlineLevel="0" collapsed="false">
      <c r="A107" s="4"/>
      <c r="C107" s="134"/>
      <c r="D107" s="135"/>
      <c r="E107" s="132"/>
      <c r="F107" s="222"/>
      <c r="G107" s="4"/>
      <c r="H107" s="136"/>
      <c r="I107" s="135"/>
      <c r="J107" s="135"/>
      <c r="K107" s="136"/>
      <c r="L107" s="135"/>
      <c r="M107" s="135"/>
      <c r="N107" s="135"/>
      <c r="O107" s="133"/>
      <c r="P107" s="223"/>
      <c r="Q107" s="108"/>
      <c r="R107" s="41"/>
      <c r="S107" s="41"/>
      <c r="T107" s="224"/>
      <c r="U107" s="4"/>
      <c r="V107" s="41"/>
      <c r="W107" s="108"/>
      <c r="X107" s="41"/>
      <c r="Y107" s="41"/>
      <c r="Z107" s="108"/>
      <c r="AA107" s="41"/>
      <c r="AB107" s="41"/>
    </row>
    <row r="108" customFormat="false" ht="12.75" hidden="false" customHeight="false" outlineLevel="0" collapsed="false">
      <c r="A108" s="4"/>
      <c r="C108" s="134"/>
      <c r="D108" s="135"/>
      <c r="E108" s="132"/>
      <c r="F108" s="222"/>
      <c r="G108" s="4"/>
      <c r="H108" s="136"/>
      <c r="I108" s="135"/>
      <c r="J108" s="135"/>
      <c r="K108" s="136"/>
      <c r="L108" s="135"/>
      <c r="M108" s="135"/>
      <c r="N108" s="135"/>
      <c r="O108" s="133"/>
      <c r="P108" s="223"/>
      <c r="Q108" s="108"/>
      <c r="R108" s="41"/>
      <c r="S108" s="41"/>
      <c r="T108" s="224"/>
      <c r="U108" s="4"/>
      <c r="V108" s="41"/>
      <c r="W108" s="108"/>
      <c r="X108" s="41"/>
      <c r="Y108" s="41"/>
      <c r="Z108" s="108"/>
      <c r="AA108" s="41"/>
      <c r="AB108" s="41"/>
    </row>
    <row r="109" customFormat="false" ht="12.75" hidden="false" customHeight="false" outlineLevel="0" collapsed="false">
      <c r="A109" s="138"/>
      <c r="B109" s="138"/>
      <c r="C109" s="139"/>
      <c r="D109" s="140"/>
      <c r="E109" s="141"/>
      <c r="F109" s="140"/>
      <c r="G109" s="140"/>
      <c r="H109" s="143"/>
      <c r="I109" s="140"/>
      <c r="J109" s="140"/>
      <c r="K109" s="143"/>
      <c r="L109" s="140"/>
      <c r="M109" s="140"/>
      <c r="N109" s="140"/>
      <c r="O109" s="144"/>
      <c r="P109" s="145"/>
      <c r="Q109" s="142"/>
      <c r="R109" s="138"/>
      <c r="S109" s="138"/>
      <c r="T109" s="142"/>
      <c r="U109" s="138"/>
      <c r="V109" s="138"/>
      <c r="W109" s="142"/>
      <c r="X109" s="138"/>
      <c r="Y109" s="138"/>
      <c r="Z109" s="142"/>
      <c r="AA109" s="138"/>
      <c r="AB109" s="138"/>
      <c r="AC109" s="142"/>
      <c r="AD109" s="138"/>
      <c r="AE109" s="138"/>
      <c r="AF109" s="142"/>
      <c r="AG109" s="138"/>
      <c r="AH109" s="138"/>
      <c r="AI109" s="142"/>
      <c r="AJ109" s="138"/>
      <c r="AK109" s="138"/>
      <c r="AL109" s="142"/>
      <c r="AM109" s="138"/>
      <c r="AN109" s="138"/>
      <c r="AO109" s="142"/>
      <c r="AP109" s="138"/>
      <c r="AQ109" s="138"/>
      <c r="AR109" s="142"/>
      <c r="AS109" s="138"/>
      <c r="AT109" s="138"/>
      <c r="AU109" s="142"/>
      <c r="AV109" s="138"/>
      <c r="AW109" s="138"/>
      <c r="AX109" s="142"/>
      <c r="AY109" s="138"/>
      <c r="AZ109" s="138"/>
      <c r="BA109" s="142"/>
      <c r="BB109" s="138"/>
      <c r="BC109" s="138"/>
      <c r="BD109" s="142"/>
      <c r="BE109" s="138"/>
      <c r="BF109" s="138"/>
      <c r="BG109" s="142"/>
      <c r="BH109" s="138"/>
      <c r="BI109" s="138"/>
      <c r="BJ109" s="142"/>
      <c r="BK109" s="138"/>
      <c r="BL109" s="138"/>
      <c r="BM109" s="142"/>
      <c r="BN109" s="138"/>
      <c r="BO109" s="138"/>
      <c r="BP109" s="142"/>
      <c r="BQ109" s="138"/>
      <c r="BR109" s="138"/>
      <c r="BS109" s="142"/>
      <c r="BT109" s="138"/>
      <c r="BU109" s="138"/>
      <c r="BV109" s="142"/>
    </row>
    <row r="110" customFormat="false" ht="12.75" hidden="false" customHeight="false" outlineLevel="0" collapsed="false">
      <c r="A110" s="187" t="s">
        <v>245</v>
      </c>
      <c r="B110" s="160"/>
      <c r="C110" s="161"/>
      <c r="D110" s="162"/>
      <c r="E110" s="163"/>
      <c r="F110" s="162"/>
      <c r="G110" s="162"/>
      <c r="H110" s="164"/>
      <c r="I110" s="162"/>
      <c r="J110" s="162"/>
      <c r="K110" s="164"/>
      <c r="L110" s="162"/>
      <c r="M110" s="162"/>
      <c r="N110" s="162"/>
      <c r="O110" s="165"/>
      <c r="P110" s="168" t="s">
        <v>228</v>
      </c>
      <c r="Q110" s="167" t="s">
        <v>229</v>
      </c>
      <c r="R110" s="160"/>
      <c r="S110" s="160"/>
      <c r="T110" s="167" t="s">
        <v>229</v>
      </c>
      <c r="U110" s="160"/>
      <c r="V110" s="160"/>
      <c r="W110" s="167" t="s">
        <v>229</v>
      </c>
      <c r="X110" s="160"/>
      <c r="Y110" s="160"/>
      <c r="Z110" s="167" t="s">
        <v>229</v>
      </c>
      <c r="AA110" s="160"/>
      <c r="AB110" s="160"/>
      <c r="AC110" s="167"/>
      <c r="AD110" s="160"/>
      <c r="AE110" s="160"/>
      <c r="AF110" s="167"/>
      <c r="AG110" s="160"/>
      <c r="AH110" s="160"/>
      <c r="AI110" s="167"/>
      <c r="AJ110" s="160"/>
      <c r="AK110" s="160"/>
      <c r="AL110" s="167"/>
      <c r="AM110" s="160"/>
      <c r="AN110" s="160"/>
      <c r="AO110" s="167"/>
      <c r="AP110" s="160"/>
      <c r="AQ110" s="160"/>
      <c r="AR110" s="167"/>
      <c r="AS110" s="160"/>
      <c r="AT110" s="160"/>
      <c r="AU110" s="167"/>
      <c r="AV110" s="160"/>
      <c r="AW110" s="160"/>
      <c r="AX110" s="167"/>
      <c r="AY110" s="160"/>
      <c r="AZ110" s="160"/>
      <c r="BA110" s="167"/>
      <c r="BB110" s="160"/>
      <c r="BC110" s="160"/>
      <c r="BD110" s="167"/>
      <c r="BE110" s="160"/>
      <c r="BF110" s="160"/>
      <c r="BG110" s="167"/>
      <c r="BH110" s="160"/>
      <c r="BI110" s="160"/>
      <c r="BJ110" s="167"/>
      <c r="BK110" s="160"/>
      <c r="BL110" s="160"/>
      <c r="BM110" s="167"/>
      <c r="BN110" s="160"/>
      <c r="BO110" s="160"/>
      <c r="BP110" s="167"/>
      <c r="BQ110" s="160"/>
      <c r="BR110" s="160"/>
      <c r="BS110" s="167"/>
      <c r="BT110" s="160"/>
      <c r="BU110" s="160"/>
      <c r="BV110" s="167"/>
    </row>
    <row r="111" customFormat="false" ht="12.75" hidden="false" customHeight="false" outlineLevel="0" collapsed="false">
      <c r="A111" s="168" t="s">
        <v>246</v>
      </c>
      <c r="B111" s="160"/>
      <c r="C111" s="161" t="s">
        <v>228</v>
      </c>
      <c r="D111" s="162" t="s">
        <v>228</v>
      </c>
      <c r="E111" s="163" t="s">
        <v>228</v>
      </c>
      <c r="F111" s="162" t="s">
        <v>228</v>
      </c>
      <c r="G111" s="162" t="s">
        <v>228</v>
      </c>
      <c r="H111" s="164" t="s">
        <v>228</v>
      </c>
      <c r="I111" s="162" t="s">
        <v>228</v>
      </c>
      <c r="J111" s="162" t="s">
        <v>228</v>
      </c>
      <c r="K111" s="164" t="s">
        <v>228</v>
      </c>
      <c r="L111" s="162" t="s">
        <v>228</v>
      </c>
      <c r="M111" s="162" t="s">
        <v>228</v>
      </c>
      <c r="N111" s="162" t="s">
        <v>228</v>
      </c>
      <c r="O111" s="212" t="s">
        <v>228</v>
      </c>
      <c r="P111" s="162" t="s">
        <v>228</v>
      </c>
      <c r="Q111" s="164" t="s">
        <v>228</v>
      </c>
      <c r="R111" s="162" t="s">
        <v>228</v>
      </c>
      <c r="S111" s="162" t="s">
        <v>228</v>
      </c>
      <c r="T111" s="164" t="s">
        <v>228</v>
      </c>
      <c r="U111" s="162" t="s">
        <v>228</v>
      </c>
      <c r="V111" s="162" t="s">
        <v>228</v>
      </c>
      <c r="W111" s="164" t="s">
        <v>228</v>
      </c>
      <c r="X111" s="162" t="s">
        <v>228</v>
      </c>
      <c r="Y111" s="162" t="s">
        <v>228</v>
      </c>
      <c r="Z111" s="164" t="s">
        <v>228</v>
      </c>
      <c r="AA111" s="162" t="s">
        <v>228</v>
      </c>
      <c r="AB111" s="162" t="s">
        <v>228</v>
      </c>
      <c r="AC111" s="164" t="s">
        <v>228</v>
      </c>
      <c r="AD111" s="162" t="s">
        <v>228</v>
      </c>
      <c r="AE111" s="162" t="s">
        <v>228</v>
      </c>
      <c r="AF111" s="164" t="s">
        <v>228</v>
      </c>
      <c r="AG111" s="162" t="s">
        <v>228</v>
      </c>
      <c r="AH111" s="162" t="s">
        <v>228</v>
      </c>
      <c r="AI111" s="164" t="s">
        <v>228</v>
      </c>
      <c r="AJ111" s="162" t="s">
        <v>228</v>
      </c>
      <c r="AK111" s="162" t="s">
        <v>228</v>
      </c>
      <c r="AL111" s="164" t="s">
        <v>228</v>
      </c>
      <c r="AM111" s="162" t="s">
        <v>228</v>
      </c>
      <c r="AN111" s="160"/>
      <c r="AO111" s="167"/>
      <c r="AP111" s="160"/>
      <c r="AQ111" s="160"/>
      <c r="AR111" s="167"/>
      <c r="AS111" s="160"/>
      <c r="AT111" s="160"/>
      <c r="AU111" s="167"/>
      <c r="AV111" s="160"/>
      <c r="AW111" s="160"/>
      <c r="AX111" s="167"/>
      <c r="AY111" s="160"/>
      <c r="AZ111" s="160"/>
      <c r="BA111" s="167"/>
      <c r="BB111" s="160"/>
      <c r="BC111" s="160"/>
      <c r="BD111" s="167"/>
      <c r="BE111" s="160"/>
      <c r="BF111" s="160"/>
      <c r="BG111" s="167"/>
      <c r="BH111" s="160"/>
      <c r="BI111" s="160"/>
      <c r="BJ111" s="167"/>
      <c r="BK111" s="160"/>
      <c r="BL111" s="160"/>
      <c r="BM111" s="167"/>
      <c r="BN111" s="160"/>
      <c r="BO111" s="160"/>
      <c r="BP111" s="167"/>
      <c r="BQ111" s="160"/>
      <c r="BR111" s="160"/>
      <c r="BS111" s="167"/>
      <c r="BT111" s="160"/>
      <c r="BU111" s="160"/>
      <c r="BV111" s="167"/>
    </row>
    <row r="112" customFormat="false" ht="12.75" hidden="false" customHeight="false" outlineLevel="0" collapsed="false">
      <c r="A112" s="41" t="s">
        <v>231</v>
      </c>
      <c r="B112" s="225" t="s">
        <v>247</v>
      </c>
      <c r="C112" s="226" t="n">
        <v>35200</v>
      </c>
      <c r="D112" s="227" t="n">
        <v>0.03</v>
      </c>
      <c r="E112" s="132" t="n">
        <f aca="false">C112*D112*E$8</f>
        <v>32736</v>
      </c>
      <c r="F112" s="225" t="n">
        <v>23900</v>
      </c>
      <c r="G112" s="225" t="n">
        <v>0.03</v>
      </c>
      <c r="H112" s="132" t="n">
        <f aca="false">F112*G112*H$8</f>
        <v>20076</v>
      </c>
      <c r="I112" s="227" t="n">
        <v>26400</v>
      </c>
      <c r="J112" s="227" t="n">
        <v>0.03</v>
      </c>
      <c r="K112" s="132" t="n">
        <f aca="false">I112*J112*K$8</f>
        <v>24552</v>
      </c>
      <c r="L112" s="227" t="n">
        <v>23900</v>
      </c>
      <c r="M112" s="227" t="n">
        <v>0.03</v>
      </c>
      <c r="N112" s="228" t="n">
        <f aca="false">L112*M112*N$8</f>
        <v>21510</v>
      </c>
      <c r="O112" s="229" t="n">
        <v>20000</v>
      </c>
      <c r="P112" s="229" t="n">
        <v>0.03</v>
      </c>
      <c r="Q112" s="132" t="n">
        <f aca="false">O112*P112*Q$8</f>
        <v>18600</v>
      </c>
      <c r="R112" s="225" t="n">
        <v>23900</v>
      </c>
      <c r="S112" s="225" t="n">
        <v>0.03</v>
      </c>
      <c r="T112" s="132" t="n">
        <f aca="false">R112*S112*T$8</f>
        <v>21510</v>
      </c>
      <c r="U112" s="225" t="n">
        <v>22800</v>
      </c>
      <c r="V112" s="225" t="n">
        <v>0.03</v>
      </c>
      <c r="W112" s="132" t="n">
        <f aca="false">U112*V112*W$8+116666</f>
        <v>137870</v>
      </c>
      <c r="X112" s="225" t="n">
        <v>12200</v>
      </c>
      <c r="Y112" s="225" t="n">
        <v>0.03</v>
      </c>
      <c r="Z112" s="132" t="n">
        <f aca="false">X112*Y112*Z$8+116666</f>
        <v>128012</v>
      </c>
      <c r="AA112" s="225" t="n">
        <v>20200</v>
      </c>
      <c r="AB112" s="225" t="n">
        <v>0.03</v>
      </c>
      <c r="AC112" s="132" t="n">
        <f aca="false">AA112*AB112*AC$8+116666</f>
        <v>134846</v>
      </c>
      <c r="AD112" s="225" t="n">
        <v>10600</v>
      </c>
      <c r="AE112" s="225" t="n">
        <v>0.03</v>
      </c>
      <c r="AF112" s="132" t="n">
        <f aca="false">AD112*AE112*AF$8+116666</f>
        <v>126524</v>
      </c>
      <c r="AG112" s="225" t="n">
        <v>13800</v>
      </c>
      <c r="AH112" s="225" t="n">
        <v>0.03</v>
      </c>
      <c r="AI112" s="132" t="n">
        <f aca="false">AG112*AH112*AI$8+116666</f>
        <v>129086</v>
      </c>
      <c r="AJ112" s="225" t="n">
        <v>27300</v>
      </c>
      <c r="AK112" s="225" t="n">
        <v>0.03</v>
      </c>
      <c r="AL112" s="132" t="n">
        <f aca="false">AJ112*AK112*AL$8+116670</f>
        <v>142059</v>
      </c>
      <c r="AM112" s="41"/>
      <c r="AN112" s="41"/>
      <c r="AO112" s="132" t="n">
        <f aca="false">AM112*AN112*AO$8</f>
        <v>0</v>
      </c>
      <c r="AP112" s="41"/>
      <c r="AQ112" s="41"/>
      <c r="AR112" s="132" t="n">
        <f aca="false">AP112*AQ112*AR$8</f>
        <v>0</v>
      </c>
      <c r="AS112" s="41"/>
      <c r="AT112" s="41"/>
      <c r="AU112" s="132" t="n">
        <f aca="false">AS112*AT112*AU$8</f>
        <v>0</v>
      </c>
      <c r="AV112" s="41"/>
      <c r="AW112" s="41"/>
      <c r="AX112" s="132" t="n">
        <f aca="false">AV112*AW112*AX$8</f>
        <v>0</v>
      </c>
      <c r="AY112" s="41"/>
      <c r="AZ112" s="41"/>
      <c r="BA112" s="132" t="n">
        <f aca="false">AY112*AZ112*BA$8</f>
        <v>0</v>
      </c>
      <c r="BB112" s="41"/>
      <c r="BC112" s="41"/>
      <c r="BD112" s="132" t="n">
        <f aca="false">BB112*BC112*BD$8</f>
        <v>0</v>
      </c>
      <c r="BE112" s="41"/>
      <c r="BF112" s="41"/>
      <c r="BG112" s="132" t="n">
        <f aca="false">BE112*BF112*BG$8</f>
        <v>0</v>
      </c>
      <c r="BH112" s="41"/>
      <c r="BI112" s="41"/>
      <c r="BJ112" s="132" t="n">
        <f aca="false">BH112*BI112*BJ$8</f>
        <v>0</v>
      </c>
      <c r="BK112" s="41"/>
      <c r="BL112" s="41"/>
      <c r="BM112" s="132" t="n">
        <f aca="false">BK112*BL112*BM$8</f>
        <v>0</v>
      </c>
      <c r="BN112" s="41"/>
      <c r="BO112" s="41"/>
      <c r="BP112" s="132" t="n">
        <f aca="false">BN112*BO112*BP$8</f>
        <v>0</v>
      </c>
      <c r="BQ112" s="41"/>
      <c r="BR112" s="41"/>
      <c r="BS112" s="132" t="n">
        <f aca="false">BQ112*BR112*BS$8</f>
        <v>0</v>
      </c>
      <c r="BT112" s="41"/>
      <c r="BU112" s="41"/>
      <c r="BV112" s="132" t="n">
        <f aca="false">BT112*BU112*BV$8</f>
        <v>0</v>
      </c>
    </row>
    <row r="113" customFormat="false" ht="12.75" hidden="false" customHeight="false" outlineLevel="0" collapsed="false">
      <c r="A113" s="41" t="s">
        <v>232</v>
      </c>
      <c r="B113" s="225" t="s">
        <v>247</v>
      </c>
      <c r="C113" s="230"/>
      <c r="D113" s="227"/>
      <c r="E113" s="132" t="n">
        <f aca="false">C113*D113*E$8</f>
        <v>0</v>
      </c>
      <c r="F113" s="225"/>
      <c r="G113" s="225"/>
      <c r="H113" s="132" t="n">
        <f aca="false">F113*G113*H$8</f>
        <v>0</v>
      </c>
      <c r="I113" s="227"/>
      <c r="J113" s="227"/>
      <c r="K113" s="132" t="n">
        <f aca="false">I113*J113*K$8</f>
        <v>0</v>
      </c>
      <c r="L113" s="227"/>
      <c r="M113" s="227"/>
      <c r="N113" s="228" t="n">
        <f aca="false">L113*M113*N$8</f>
        <v>0</v>
      </c>
      <c r="O113" s="229"/>
      <c r="P113" s="229"/>
      <c r="Q113" s="132" t="n">
        <f aca="false">O113*P113*Q$8</f>
        <v>0</v>
      </c>
      <c r="R113" s="225"/>
      <c r="S113" s="225"/>
      <c r="T113" s="132" t="n">
        <f aca="false">R113*S113*T$8</f>
        <v>0</v>
      </c>
      <c r="U113" s="225"/>
      <c r="V113" s="225"/>
      <c r="W113" s="132" t="n">
        <f aca="false">U113*V113*W$8</f>
        <v>0</v>
      </c>
      <c r="X113" s="225"/>
      <c r="Y113" s="225"/>
      <c r="Z113" s="132" t="n">
        <f aca="false">X113*Y113*Z$8</f>
        <v>0</v>
      </c>
      <c r="AA113" s="225"/>
      <c r="AB113" s="225"/>
      <c r="AC113" s="132" t="n">
        <f aca="false">AA113*AB113*AC$8</f>
        <v>0</v>
      </c>
      <c r="AD113" s="225"/>
      <c r="AE113" s="225"/>
      <c r="AF113" s="132" t="n">
        <f aca="false">AD113*AE113*AF$8</f>
        <v>0</v>
      </c>
      <c r="AG113" s="225"/>
      <c r="AH113" s="225"/>
      <c r="AI113" s="132" t="n">
        <f aca="false">AG113*AH113*AI$8</f>
        <v>0</v>
      </c>
      <c r="AJ113" s="225"/>
      <c r="AK113" s="225"/>
      <c r="AL113" s="132" t="n">
        <f aca="false">AJ113*AK113*AL$8</f>
        <v>0</v>
      </c>
      <c r="AM113" s="41"/>
      <c r="AN113" s="41"/>
      <c r="AO113" s="132" t="n">
        <f aca="false">AM113*AN113*AO$8</f>
        <v>0</v>
      </c>
      <c r="AP113" s="41"/>
      <c r="AQ113" s="41"/>
      <c r="AR113" s="132" t="n">
        <f aca="false">AP113*AQ113*AR$8</f>
        <v>0</v>
      </c>
      <c r="AS113" s="41"/>
      <c r="AT113" s="41"/>
      <c r="AU113" s="132" t="n">
        <f aca="false">AS113*AT113*AU$8</f>
        <v>0</v>
      </c>
      <c r="AV113" s="41"/>
      <c r="AW113" s="41"/>
      <c r="AX113" s="132" t="n">
        <f aca="false">AV113*AW113*AX$8</f>
        <v>0</v>
      </c>
      <c r="AY113" s="41"/>
      <c r="AZ113" s="41"/>
      <c r="BA113" s="132" t="n">
        <f aca="false">AY113*AZ113*BA$8</f>
        <v>0</v>
      </c>
      <c r="BB113" s="41"/>
      <c r="BC113" s="41"/>
      <c r="BD113" s="132" t="n">
        <f aca="false">BB113*BC113*BD$8</f>
        <v>0</v>
      </c>
      <c r="BE113" s="41"/>
      <c r="BF113" s="41"/>
      <c r="BG113" s="132" t="n">
        <f aca="false">BE113*BF113*BG$8</f>
        <v>0</v>
      </c>
      <c r="BH113" s="41"/>
      <c r="BI113" s="41"/>
      <c r="BJ113" s="132" t="n">
        <f aca="false">BH113*BI113*BJ$8</f>
        <v>0</v>
      </c>
      <c r="BK113" s="41"/>
      <c r="BL113" s="41"/>
      <c r="BM113" s="132" t="n">
        <f aca="false">BK113*BL113*BM$8</f>
        <v>0</v>
      </c>
      <c r="BN113" s="41"/>
      <c r="BO113" s="41"/>
      <c r="BP113" s="132" t="n">
        <f aca="false">BN113*BO113*BP$8</f>
        <v>0</v>
      </c>
      <c r="BQ113" s="41"/>
      <c r="BR113" s="41"/>
      <c r="BS113" s="132" t="n">
        <f aca="false">BQ113*BR113*BS$8</f>
        <v>0</v>
      </c>
      <c r="BT113" s="41"/>
      <c r="BU113" s="41"/>
      <c r="BV113" s="132" t="n">
        <f aca="false">BT113*BU113*BV$8</f>
        <v>0</v>
      </c>
    </row>
    <row r="114" customFormat="false" ht="12.75" hidden="false" customHeight="false" outlineLevel="0" collapsed="false">
      <c r="A114" s="41" t="s">
        <v>233</v>
      </c>
      <c r="B114" s="225" t="s">
        <v>247</v>
      </c>
      <c r="C114" s="230" t="n">
        <v>1900</v>
      </c>
      <c r="D114" s="227" t="n">
        <v>0.02</v>
      </c>
      <c r="E114" s="132" t="n">
        <f aca="false">C114*D114*E$8</f>
        <v>1178</v>
      </c>
      <c r="F114" s="225" t="n">
        <v>1800</v>
      </c>
      <c r="G114" s="225" t="n">
        <v>0.02</v>
      </c>
      <c r="H114" s="132" t="n">
        <f aca="false">F114*G114*H$8</f>
        <v>1008</v>
      </c>
      <c r="I114" s="227" t="n">
        <v>2500</v>
      </c>
      <c r="J114" s="227" t="n">
        <v>0.02</v>
      </c>
      <c r="K114" s="132" t="n">
        <f aca="false">I114*J114*K$8</f>
        <v>1550</v>
      </c>
      <c r="L114" s="227" t="n">
        <v>8000</v>
      </c>
      <c r="M114" s="227" t="n">
        <v>0.02</v>
      </c>
      <c r="N114" s="228" t="n">
        <f aca="false">L114*M114*N$8</f>
        <v>4800</v>
      </c>
      <c r="O114" s="229" t="n">
        <v>7000</v>
      </c>
      <c r="P114" s="229" t="n">
        <v>0.02</v>
      </c>
      <c r="Q114" s="132" t="n">
        <f aca="false">O114*P114*Q$8</f>
        <v>4340</v>
      </c>
      <c r="R114" s="225" t="n">
        <v>20600</v>
      </c>
      <c r="S114" s="225" t="n">
        <v>0.02</v>
      </c>
      <c r="T114" s="132" t="n">
        <f aca="false">R114*S114*T$8</f>
        <v>12360</v>
      </c>
      <c r="U114" s="225" t="n">
        <v>1900</v>
      </c>
      <c r="V114" s="225" t="n">
        <v>0.02</v>
      </c>
      <c r="W114" s="132" t="n">
        <f aca="false">U114*V114*W$8</f>
        <v>1178</v>
      </c>
      <c r="X114" s="225" t="n">
        <v>1800</v>
      </c>
      <c r="Y114" s="225" t="n">
        <v>0.02</v>
      </c>
      <c r="Z114" s="132" t="n">
        <f aca="false">X114*Y114*Z$8</f>
        <v>1116</v>
      </c>
      <c r="AA114" s="225" t="n">
        <v>2500</v>
      </c>
      <c r="AB114" s="225" t="n">
        <v>0.02</v>
      </c>
      <c r="AC114" s="132" t="n">
        <f aca="false">AA114*AB114*AC$8</f>
        <v>1500</v>
      </c>
      <c r="AD114" s="225" t="n">
        <v>8000</v>
      </c>
      <c r="AE114" s="225" t="n">
        <v>0.02</v>
      </c>
      <c r="AF114" s="132" t="n">
        <f aca="false">AD114*AE114*AF$8</f>
        <v>4960</v>
      </c>
      <c r="AG114" s="225" t="n">
        <v>7000</v>
      </c>
      <c r="AH114" s="225" t="n">
        <v>0.02</v>
      </c>
      <c r="AI114" s="132" t="n">
        <f aca="false">AG114*AH114*AI$8</f>
        <v>4200</v>
      </c>
      <c r="AJ114" s="225" t="n">
        <v>20600</v>
      </c>
      <c r="AK114" s="225" t="n">
        <v>0.02</v>
      </c>
      <c r="AL114" s="132" t="n">
        <f aca="false">AJ114*AK114*AL$8</f>
        <v>12772</v>
      </c>
      <c r="AM114" s="41" t="n">
        <v>0</v>
      </c>
      <c r="AN114" s="41" t="n">
        <v>0</v>
      </c>
      <c r="AO114" s="132" t="n">
        <f aca="false">AM114*AN114*AO$8</f>
        <v>0</v>
      </c>
      <c r="AP114" s="41" t="n">
        <v>0</v>
      </c>
      <c r="AQ114" s="41" t="n">
        <v>0</v>
      </c>
      <c r="AR114" s="132" t="n">
        <f aca="false">AP114*AQ114*AR$8</f>
        <v>0</v>
      </c>
      <c r="AS114" s="41"/>
      <c r="AT114" s="41"/>
      <c r="AU114" s="132" t="n">
        <f aca="false">AS114*AT114*AU$8</f>
        <v>0</v>
      </c>
      <c r="AV114" s="41"/>
      <c r="AW114" s="41"/>
      <c r="AX114" s="132" t="n">
        <f aca="false">AV114*AW114*AX$8</f>
        <v>0</v>
      </c>
      <c r="AY114" s="41"/>
      <c r="AZ114" s="41"/>
      <c r="BA114" s="132" t="n">
        <f aca="false">AY114*AZ114*BA$8</f>
        <v>0</v>
      </c>
      <c r="BB114" s="41"/>
      <c r="BC114" s="41"/>
      <c r="BD114" s="132" t="n">
        <f aca="false">BB114*BC114*BD$8</f>
        <v>0</v>
      </c>
      <c r="BE114" s="41"/>
      <c r="BF114" s="41"/>
      <c r="BG114" s="132" t="n">
        <f aca="false">BE114*BF114*BG$8</f>
        <v>0</v>
      </c>
      <c r="BH114" s="41"/>
      <c r="BI114" s="41"/>
      <c r="BJ114" s="132" t="n">
        <f aca="false">BH114*BI114*BJ$8</f>
        <v>0</v>
      </c>
      <c r="BK114" s="41"/>
      <c r="BL114" s="41"/>
      <c r="BM114" s="132" t="n">
        <f aca="false">BK114*BL114*BM$8</f>
        <v>0</v>
      </c>
      <c r="BN114" s="41"/>
      <c r="BO114" s="41"/>
      <c r="BP114" s="132" t="n">
        <f aca="false">BN114*BO114*BP$8</f>
        <v>0</v>
      </c>
      <c r="BQ114" s="41"/>
      <c r="BR114" s="41"/>
      <c r="BS114" s="132" t="n">
        <f aca="false">BQ114*BR114*BS$8</f>
        <v>0</v>
      </c>
      <c r="BT114" s="41"/>
      <c r="BU114" s="41"/>
      <c r="BV114" s="132" t="n">
        <f aca="false">BT114*BU114*BV$8</f>
        <v>0</v>
      </c>
    </row>
    <row r="115" customFormat="false" ht="12.75" hidden="false" customHeight="false" outlineLevel="0" collapsed="false">
      <c r="A115" s="41" t="s">
        <v>234</v>
      </c>
      <c r="B115" s="225" t="s">
        <v>247</v>
      </c>
      <c r="C115" s="230"/>
      <c r="D115" s="227"/>
      <c r="E115" s="132" t="n">
        <f aca="false">C115*D115*E$8</f>
        <v>0</v>
      </c>
      <c r="F115" s="225"/>
      <c r="G115" s="225"/>
      <c r="H115" s="132" t="n">
        <f aca="false">F115*G115*H$8</f>
        <v>0</v>
      </c>
      <c r="I115" s="227"/>
      <c r="J115" s="227"/>
      <c r="K115" s="132" t="n">
        <f aca="false">I115*J115*K$8</f>
        <v>0</v>
      </c>
      <c r="L115" s="227"/>
      <c r="M115" s="227"/>
      <c r="N115" s="228" t="n">
        <f aca="false">L115*M115*N$8</f>
        <v>0</v>
      </c>
      <c r="O115" s="229"/>
      <c r="P115" s="229"/>
      <c r="Q115" s="132" t="n">
        <f aca="false">O115*P115*Q$8</f>
        <v>0</v>
      </c>
      <c r="R115" s="225"/>
      <c r="S115" s="225"/>
      <c r="T115" s="132" t="n">
        <f aca="false">R115*S115*T$8</f>
        <v>0</v>
      </c>
      <c r="U115" s="225"/>
      <c r="V115" s="225"/>
      <c r="W115" s="132" t="n">
        <f aca="false">U115*V115*W$8</f>
        <v>0</v>
      </c>
      <c r="X115" s="225"/>
      <c r="Y115" s="225"/>
      <c r="Z115" s="132" t="n">
        <f aca="false">X115*Y115*Z$8</f>
        <v>0</v>
      </c>
      <c r="AA115" s="225"/>
      <c r="AB115" s="225"/>
      <c r="AC115" s="132" t="n">
        <f aca="false">AA115*AB115*AC$8</f>
        <v>0</v>
      </c>
      <c r="AD115" s="225"/>
      <c r="AE115" s="225"/>
      <c r="AF115" s="132" t="n">
        <f aca="false">AD115*AE115*AF$8</f>
        <v>0</v>
      </c>
      <c r="AG115" s="225"/>
      <c r="AH115" s="225"/>
      <c r="AI115" s="132" t="n">
        <f aca="false">AG115*AH115*AI$8</f>
        <v>0</v>
      </c>
      <c r="AJ115" s="225"/>
      <c r="AK115" s="225"/>
      <c r="AL115" s="132" t="n">
        <f aca="false">AJ115*AK115*AL$8</f>
        <v>0</v>
      </c>
      <c r="AM115" s="41"/>
      <c r="AN115" s="41"/>
      <c r="AO115" s="132" t="n">
        <f aca="false">AM115*AN115*AO$8</f>
        <v>0</v>
      </c>
      <c r="AP115" s="41"/>
      <c r="AQ115" s="41"/>
      <c r="AR115" s="132" t="n">
        <f aca="false">AP115*AQ115*AR$8</f>
        <v>0</v>
      </c>
      <c r="AS115" s="41"/>
      <c r="AT115" s="41"/>
      <c r="AU115" s="132" t="n">
        <f aca="false">AS115*AT115*AU$8</f>
        <v>0</v>
      </c>
      <c r="AV115" s="41"/>
      <c r="AW115" s="41"/>
      <c r="AX115" s="132" t="n">
        <f aca="false">AV115*AW115*AX$8</f>
        <v>0</v>
      </c>
      <c r="AY115" s="41"/>
      <c r="AZ115" s="41"/>
      <c r="BA115" s="132" t="n">
        <f aca="false">AY115*AZ115*BA$8</f>
        <v>0</v>
      </c>
      <c r="BB115" s="41"/>
      <c r="BC115" s="41"/>
      <c r="BD115" s="132" t="n">
        <f aca="false">BB115*BC115*BD$8</f>
        <v>0</v>
      </c>
      <c r="BE115" s="41"/>
      <c r="BF115" s="41"/>
      <c r="BG115" s="132" t="n">
        <f aca="false">BE115*BF115*BG$8</f>
        <v>0</v>
      </c>
      <c r="BH115" s="41"/>
      <c r="BI115" s="41"/>
      <c r="BJ115" s="132" t="n">
        <f aca="false">BH115*BI115*BJ$8</f>
        <v>0</v>
      </c>
      <c r="BK115" s="41"/>
      <c r="BL115" s="41"/>
      <c r="BM115" s="132" t="n">
        <f aca="false">BK115*BL115*BM$8</f>
        <v>0</v>
      </c>
      <c r="BN115" s="41"/>
      <c r="BO115" s="41"/>
      <c r="BP115" s="132" t="n">
        <f aca="false">BN115*BO115*BP$8</f>
        <v>0</v>
      </c>
      <c r="BQ115" s="41"/>
      <c r="BR115" s="41"/>
      <c r="BS115" s="132" t="n">
        <f aca="false">BQ115*BR115*BS$8</f>
        <v>0</v>
      </c>
      <c r="BT115" s="41"/>
      <c r="BU115" s="41"/>
      <c r="BV115" s="132" t="n">
        <f aca="false">BT115*BU115*BV$8</f>
        <v>0</v>
      </c>
    </row>
    <row r="116" customFormat="false" ht="12.75" hidden="false" customHeight="false" outlineLevel="0" collapsed="false">
      <c r="A116" s="41" t="s">
        <v>235</v>
      </c>
      <c r="B116" s="225" t="s">
        <v>247</v>
      </c>
      <c r="C116" s="230"/>
      <c r="D116" s="227"/>
      <c r="E116" s="132" t="n">
        <f aca="false">C116*D116*E$8</f>
        <v>0</v>
      </c>
      <c r="F116" s="225"/>
      <c r="G116" s="225"/>
      <c r="H116" s="132" t="n">
        <f aca="false">F116*G116*H$8</f>
        <v>0</v>
      </c>
      <c r="I116" s="227"/>
      <c r="J116" s="227"/>
      <c r="K116" s="132" t="n">
        <f aca="false">I116*J116*K$8</f>
        <v>0</v>
      </c>
      <c r="L116" s="227"/>
      <c r="M116" s="227"/>
      <c r="N116" s="228" t="n">
        <f aca="false">L116*M116*N$8</f>
        <v>0</v>
      </c>
      <c r="O116" s="229"/>
      <c r="P116" s="229"/>
      <c r="Q116" s="132" t="n">
        <f aca="false">O116*P116*Q$8</f>
        <v>0</v>
      </c>
      <c r="R116" s="225"/>
      <c r="S116" s="225"/>
      <c r="T116" s="132" t="n">
        <f aca="false">R116*S116*T$8</f>
        <v>0</v>
      </c>
      <c r="U116" s="225"/>
      <c r="V116" s="225"/>
      <c r="W116" s="132" t="n">
        <f aca="false">U116*V116*W$8</f>
        <v>0</v>
      </c>
      <c r="X116" s="225"/>
      <c r="Y116" s="225"/>
      <c r="Z116" s="132" t="n">
        <f aca="false">X116*Y116*Z$8</f>
        <v>0</v>
      </c>
      <c r="AA116" s="225"/>
      <c r="AB116" s="225"/>
      <c r="AC116" s="132" t="n">
        <f aca="false">AA116*AB116*AC$8</f>
        <v>0</v>
      </c>
      <c r="AD116" s="225"/>
      <c r="AE116" s="225"/>
      <c r="AF116" s="132" t="n">
        <f aca="false">AD116*AE116*AF$8</f>
        <v>0</v>
      </c>
      <c r="AG116" s="225"/>
      <c r="AH116" s="225"/>
      <c r="AI116" s="132" t="n">
        <f aca="false">AG116*AH116*AI$8</f>
        <v>0</v>
      </c>
      <c r="AJ116" s="225"/>
      <c r="AK116" s="225"/>
      <c r="AL116" s="132" t="n">
        <f aca="false">AJ116*AK116*AL$8</f>
        <v>0</v>
      </c>
      <c r="AM116" s="41"/>
      <c r="AN116" s="41"/>
      <c r="AO116" s="132" t="n">
        <f aca="false">AM116*AN116*AO$8</f>
        <v>0</v>
      </c>
      <c r="AP116" s="41"/>
      <c r="AQ116" s="41"/>
      <c r="AR116" s="132" t="n">
        <f aca="false">AP116*AQ116*AR$8</f>
        <v>0</v>
      </c>
      <c r="AS116" s="41"/>
      <c r="AT116" s="41"/>
      <c r="AU116" s="132" t="n">
        <f aca="false">AS116*AT116*AU$8</f>
        <v>0</v>
      </c>
      <c r="AV116" s="41"/>
      <c r="AW116" s="41"/>
      <c r="AX116" s="132" t="n">
        <f aca="false">AV116*AW116*AX$8</f>
        <v>0</v>
      </c>
      <c r="AY116" s="41"/>
      <c r="AZ116" s="41"/>
      <c r="BA116" s="132" t="n">
        <f aca="false">AY116*AZ116*BA$8</f>
        <v>0</v>
      </c>
      <c r="BB116" s="41"/>
      <c r="BC116" s="41"/>
      <c r="BD116" s="132" t="n">
        <f aca="false">BB116*BC116*BD$8</f>
        <v>0</v>
      </c>
      <c r="BE116" s="41"/>
      <c r="BF116" s="41"/>
      <c r="BG116" s="132" t="n">
        <f aca="false">BE116*BF116*BG$8</f>
        <v>0</v>
      </c>
      <c r="BH116" s="41"/>
      <c r="BI116" s="41"/>
      <c r="BJ116" s="132" t="n">
        <f aca="false">BH116*BI116*BJ$8</f>
        <v>0</v>
      </c>
      <c r="BK116" s="41"/>
      <c r="BL116" s="41"/>
      <c r="BM116" s="132" t="n">
        <f aca="false">BK116*BL116*BM$8</f>
        <v>0</v>
      </c>
      <c r="BN116" s="41"/>
      <c r="BO116" s="41"/>
      <c r="BP116" s="132" t="n">
        <f aca="false">BN116*BO116*BP$8</f>
        <v>0</v>
      </c>
      <c r="BQ116" s="41"/>
      <c r="BR116" s="41"/>
      <c r="BS116" s="132" t="n">
        <f aca="false">BQ116*BR116*BS$8</f>
        <v>0</v>
      </c>
      <c r="BT116" s="41"/>
      <c r="BU116" s="41"/>
      <c r="BV116" s="132" t="n">
        <f aca="false">BT116*BU116*BV$8</f>
        <v>0</v>
      </c>
    </row>
    <row r="117" customFormat="false" ht="12.75" hidden="false" customHeight="false" outlineLevel="0" collapsed="false">
      <c r="A117" s="222" t="s">
        <v>20</v>
      </c>
      <c r="B117" s="231"/>
      <c r="C117" s="232"/>
      <c r="D117" s="233"/>
      <c r="E117" s="234" t="n">
        <f aca="false">SUM(E112:E116)</f>
        <v>33914</v>
      </c>
      <c r="F117" s="231"/>
      <c r="G117" s="231"/>
      <c r="H117" s="234" t="n">
        <f aca="false">SUM(H112:H116)</f>
        <v>21084</v>
      </c>
      <c r="I117" s="233"/>
      <c r="J117" s="233"/>
      <c r="K117" s="234" t="n">
        <f aca="false">SUM(K112:K116)</f>
        <v>26102</v>
      </c>
      <c r="L117" s="233"/>
      <c r="M117" s="233"/>
      <c r="N117" s="235" t="n">
        <f aca="false">SUM(N112:N116)</f>
        <v>26310</v>
      </c>
      <c r="O117" s="236"/>
      <c r="P117" s="236"/>
      <c r="Q117" s="234" t="n">
        <f aca="false">SUM(Q112:Q116)</f>
        <v>22940</v>
      </c>
      <c r="R117" s="231"/>
      <c r="S117" s="231"/>
      <c r="T117" s="234" t="n">
        <f aca="false">SUM(T112:T116)</f>
        <v>33870</v>
      </c>
      <c r="U117" s="231"/>
      <c r="V117" s="231"/>
      <c r="W117" s="234" t="n">
        <f aca="false">SUM(W112:W116)</f>
        <v>139048</v>
      </c>
      <c r="X117" s="231"/>
      <c r="Y117" s="231"/>
      <c r="Z117" s="234" t="n">
        <f aca="false">SUM(Z112:Z116)</f>
        <v>129128</v>
      </c>
      <c r="AA117" s="231"/>
      <c r="AB117" s="231"/>
      <c r="AC117" s="234" t="n">
        <f aca="false">SUM(AC112:AC116)</f>
        <v>136346</v>
      </c>
      <c r="AD117" s="231"/>
      <c r="AE117" s="231"/>
      <c r="AF117" s="234" t="n">
        <f aca="false">SUM(AF112:AF116)</f>
        <v>131484</v>
      </c>
      <c r="AG117" s="231"/>
      <c r="AH117" s="231"/>
      <c r="AI117" s="234" t="n">
        <f aca="false">SUM(AI112:AI116)</f>
        <v>133286</v>
      </c>
      <c r="AJ117" s="231"/>
      <c r="AK117" s="231"/>
      <c r="AL117" s="234" t="n">
        <f aca="false">SUM(AL112:AL116)</f>
        <v>154831</v>
      </c>
      <c r="AM117" s="222"/>
      <c r="AN117" s="222"/>
      <c r="AO117" s="234" t="n">
        <f aca="false">SUM(AO112:AO116)</f>
        <v>0</v>
      </c>
      <c r="AP117" s="222"/>
      <c r="AQ117" s="222"/>
      <c r="AR117" s="234" t="n">
        <f aca="false">SUM(AR112:AR116)</f>
        <v>0</v>
      </c>
      <c r="AS117" s="222"/>
      <c r="AT117" s="222"/>
      <c r="AU117" s="234" t="n">
        <f aca="false">SUM(AU112:AU116)</f>
        <v>0</v>
      </c>
      <c r="AV117" s="222"/>
      <c r="AW117" s="222"/>
      <c r="AX117" s="234" t="n">
        <f aca="false">SUM(AX112:AX116)</f>
        <v>0</v>
      </c>
      <c r="AY117" s="222"/>
      <c r="AZ117" s="222"/>
      <c r="BA117" s="234" t="n">
        <f aca="false">SUM(BA112:BA116)</f>
        <v>0</v>
      </c>
      <c r="BB117" s="222"/>
      <c r="BC117" s="222"/>
      <c r="BD117" s="234" t="n">
        <f aca="false">SUM(BD112:BD116)</f>
        <v>0</v>
      </c>
      <c r="BE117" s="222"/>
      <c r="BF117" s="222"/>
      <c r="BG117" s="234" t="n">
        <f aca="false">SUM(BG112:BG116)</f>
        <v>0</v>
      </c>
      <c r="BH117" s="222"/>
      <c r="BI117" s="222"/>
      <c r="BJ117" s="234" t="n">
        <f aca="false">SUM(BJ112:BJ116)</f>
        <v>0</v>
      </c>
      <c r="BK117" s="222"/>
      <c r="BL117" s="222"/>
      <c r="BM117" s="234" t="n">
        <f aca="false">SUM(BM112:BM116)</f>
        <v>0</v>
      </c>
      <c r="BN117" s="222"/>
      <c r="BO117" s="222"/>
      <c r="BP117" s="234" t="n">
        <f aca="false">SUM(BP112:BP116)</f>
        <v>0</v>
      </c>
      <c r="BQ117" s="222"/>
      <c r="BR117" s="222"/>
      <c r="BS117" s="234" t="n">
        <f aca="false">SUM(BS112:BS116)</f>
        <v>0</v>
      </c>
      <c r="BT117" s="222"/>
      <c r="BU117" s="222"/>
      <c r="BV117" s="234" t="n">
        <f aca="false">SUM(BV112:BV116)</f>
        <v>0</v>
      </c>
    </row>
    <row r="118" customFormat="false" ht="12.75" hidden="false" customHeight="false" outlineLevel="0" collapsed="false">
      <c r="A118" s="41" t="s">
        <v>236</v>
      </c>
      <c r="B118" s="225" t="s">
        <v>247</v>
      </c>
      <c r="C118" s="230" t="n">
        <v>129800</v>
      </c>
      <c r="D118" s="227" t="n">
        <v>0.015</v>
      </c>
      <c r="E118" s="132" t="n">
        <f aca="false">C118*D118*E$8</f>
        <v>60357</v>
      </c>
      <c r="F118" s="225" t="n">
        <v>53200</v>
      </c>
      <c r="G118" s="225" t="n">
        <v>0.015</v>
      </c>
      <c r="H118" s="132" t="n">
        <f aca="false">F118*G118*H$8</f>
        <v>22344</v>
      </c>
      <c r="I118" s="227" t="n">
        <v>55600</v>
      </c>
      <c r="J118" s="227" t="n">
        <v>0.015</v>
      </c>
      <c r="K118" s="132" t="n">
        <f aca="false">I118*J118*K$8</f>
        <v>25854</v>
      </c>
      <c r="L118" s="227" t="n">
        <v>85000</v>
      </c>
      <c r="M118" s="227" t="n">
        <v>0.05</v>
      </c>
      <c r="N118" s="228" t="n">
        <f aca="false">L118*M118*N$8</f>
        <v>127500</v>
      </c>
      <c r="O118" s="229" t="n">
        <v>116400</v>
      </c>
      <c r="P118" s="229" t="n">
        <v>0.05</v>
      </c>
      <c r="Q118" s="132" t="n">
        <f aca="false">O118*P118*Q$8</f>
        <v>180420</v>
      </c>
      <c r="R118" s="225" t="n">
        <v>148000</v>
      </c>
      <c r="S118" s="225" t="n">
        <v>0.05</v>
      </c>
      <c r="T118" s="132" t="n">
        <f aca="false">R118*S118*T$8</f>
        <v>222000</v>
      </c>
      <c r="U118" s="225" t="n">
        <v>114000</v>
      </c>
      <c r="V118" s="225" t="n">
        <v>0.05</v>
      </c>
      <c r="W118" s="132" t="n">
        <f aca="false">U118*V118*W$8</f>
        <v>176700</v>
      </c>
      <c r="X118" s="225" t="n">
        <v>107800</v>
      </c>
      <c r="Y118" s="225" t="n">
        <v>0.05</v>
      </c>
      <c r="Z118" s="132" t="n">
        <f aca="false">X118*Y118*Z$8</f>
        <v>167090</v>
      </c>
      <c r="AA118" s="225" t="n">
        <v>86000</v>
      </c>
      <c r="AB118" s="225" t="n">
        <v>0.05</v>
      </c>
      <c r="AC118" s="132" t="n">
        <f aca="false">AA118*AB118*AC$8</f>
        <v>129000</v>
      </c>
      <c r="AD118" s="225" t="n">
        <v>26000</v>
      </c>
      <c r="AE118" s="225" t="n">
        <v>0.05</v>
      </c>
      <c r="AF118" s="132" t="n">
        <f aca="false">AD118*AE118*AF$8</f>
        <v>40300</v>
      </c>
      <c r="AG118" s="225" t="n">
        <v>26000</v>
      </c>
      <c r="AH118" s="225" t="n">
        <v>0.015</v>
      </c>
      <c r="AI118" s="132" t="n">
        <f aca="false">AG118*AH118*AI$8</f>
        <v>11700</v>
      </c>
      <c r="AJ118" s="225" t="n">
        <v>102100</v>
      </c>
      <c r="AK118" s="225" t="n">
        <v>0.015</v>
      </c>
      <c r="AL118" s="132" t="n">
        <f aca="false">AJ118*AK118*AL$8</f>
        <v>47476.5</v>
      </c>
      <c r="AM118" s="41"/>
      <c r="AN118" s="41"/>
      <c r="AO118" s="132" t="n">
        <f aca="false">AM118*AN118*AO$8</f>
        <v>0</v>
      </c>
      <c r="AP118" s="41"/>
      <c r="AQ118" s="41"/>
      <c r="AR118" s="132" t="n">
        <f aca="false">AP118*AQ118*AR$8</f>
        <v>0</v>
      </c>
      <c r="AS118" s="41"/>
      <c r="AT118" s="41"/>
      <c r="AU118" s="132" t="n">
        <f aca="false">AS118*AT118*AU$8</f>
        <v>0</v>
      </c>
      <c r="AV118" s="41"/>
      <c r="AW118" s="41"/>
      <c r="AX118" s="132" t="n">
        <f aca="false">AV118*AW118*AX$8</f>
        <v>0</v>
      </c>
      <c r="AY118" s="41"/>
      <c r="AZ118" s="41"/>
      <c r="BA118" s="132" t="n">
        <f aca="false">AY118*AZ118*BA$8</f>
        <v>0</v>
      </c>
      <c r="BB118" s="41"/>
      <c r="BC118" s="41"/>
      <c r="BD118" s="132" t="n">
        <f aca="false">BB118*BC118*BD$8</f>
        <v>0</v>
      </c>
      <c r="BE118" s="41"/>
      <c r="BF118" s="41"/>
      <c r="BG118" s="132" t="n">
        <f aca="false">BE118*BF118*BG$8</f>
        <v>0</v>
      </c>
      <c r="BH118" s="41"/>
      <c r="BI118" s="41"/>
      <c r="BJ118" s="132" t="n">
        <f aca="false">BH118*BI118*BJ$8</f>
        <v>0</v>
      </c>
      <c r="BK118" s="41"/>
      <c r="BL118" s="41"/>
      <c r="BM118" s="132" t="n">
        <f aca="false">BK118*BL118*BM$8</f>
        <v>0</v>
      </c>
      <c r="BN118" s="41"/>
      <c r="BO118" s="41"/>
      <c r="BP118" s="132" t="n">
        <f aca="false">BN118*BO118*BP$8</f>
        <v>0</v>
      </c>
      <c r="BQ118" s="41"/>
      <c r="BR118" s="41"/>
      <c r="BS118" s="132" t="n">
        <f aca="false">BQ118*BR118*BS$8</f>
        <v>0</v>
      </c>
      <c r="BT118" s="41"/>
      <c r="BU118" s="41"/>
      <c r="BV118" s="132" t="n">
        <f aca="false">BT118*BU118*BV$8</f>
        <v>0</v>
      </c>
    </row>
    <row r="119" customFormat="false" ht="12.75" hidden="false" customHeight="false" outlineLevel="0" collapsed="false">
      <c r="A119" s="222" t="s">
        <v>22</v>
      </c>
      <c r="B119" s="231"/>
      <c r="C119" s="232"/>
      <c r="D119" s="233"/>
      <c r="E119" s="234" t="n">
        <f aca="false">SUM(E118)</f>
        <v>60357</v>
      </c>
      <c r="F119" s="231"/>
      <c r="G119" s="231"/>
      <c r="H119" s="234" t="n">
        <f aca="false">SUM(H118)</f>
        <v>22344</v>
      </c>
      <c r="I119" s="233"/>
      <c r="J119" s="233"/>
      <c r="K119" s="234" t="n">
        <f aca="false">SUM(K118)</f>
        <v>25854</v>
      </c>
      <c r="L119" s="233"/>
      <c r="M119" s="233"/>
      <c r="N119" s="235" t="n">
        <f aca="false">SUM(N118)</f>
        <v>127500</v>
      </c>
      <c r="O119" s="236"/>
      <c r="P119" s="236"/>
      <c r="Q119" s="234" t="n">
        <f aca="false">SUM(Q118)</f>
        <v>180420</v>
      </c>
      <c r="R119" s="231"/>
      <c r="S119" s="231"/>
      <c r="T119" s="234" t="n">
        <f aca="false">SUM(T118)</f>
        <v>222000</v>
      </c>
      <c r="U119" s="231"/>
      <c r="V119" s="231"/>
      <c r="W119" s="234" t="n">
        <f aca="false">SUM(W118)</f>
        <v>176700</v>
      </c>
      <c r="X119" s="231"/>
      <c r="Y119" s="231"/>
      <c r="Z119" s="234" t="n">
        <f aca="false">SUM(Z118)</f>
        <v>167090</v>
      </c>
      <c r="AA119" s="231"/>
      <c r="AB119" s="231"/>
      <c r="AC119" s="234" t="n">
        <f aca="false">SUM(AC118)</f>
        <v>129000</v>
      </c>
      <c r="AD119" s="231"/>
      <c r="AE119" s="231"/>
      <c r="AF119" s="234" t="n">
        <f aca="false">SUM(AF118)</f>
        <v>40300</v>
      </c>
      <c r="AG119" s="231"/>
      <c r="AH119" s="231"/>
      <c r="AI119" s="234" t="n">
        <f aca="false">SUM(AI118)</f>
        <v>11700</v>
      </c>
      <c r="AJ119" s="231"/>
      <c r="AK119" s="231"/>
      <c r="AL119" s="234" t="n">
        <f aca="false">SUM(AL118)</f>
        <v>47476.5</v>
      </c>
      <c r="AM119" s="222"/>
      <c r="AN119" s="222"/>
      <c r="AO119" s="234" t="n">
        <f aca="false">SUM(AO118)</f>
        <v>0</v>
      </c>
      <c r="AP119" s="222"/>
      <c r="AQ119" s="222"/>
      <c r="AR119" s="234" t="n">
        <f aca="false">SUM(AR118)</f>
        <v>0</v>
      </c>
      <c r="AS119" s="222"/>
      <c r="AT119" s="222"/>
      <c r="AU119" s="234" t="n">
        <f aca="false">SUM(AU118)</f>
        <v>0</v>
      </c>
      <c r="AV119" s="222"/>
      <c r="AW119" s="222"/>
      <c r="AX119" s="234" t="n">
        <f aca="false">SUM(AX118)</f>
        <v>0</v>
      </c>
      <c r="AY119" s="222"/>
      <c r="AZ119" s="222"/>
      <c r="BA119" s="234" t="n">
        <f aca="false">SUM(BA118)</f>
        <v>0</v>
      </c>
      <c r="BB119" s="222"/>
      <c r="BC119" s="222"/>
      <c r="BD119" s="234" t="n">
        <f aca="false">SUM(BD118)</f>
        <v>0</v>
      </c>
      <c r="BE119" s="222"/>
      <c r="BF119" s="222"/>
      <c r="BG119" s="234" t="n">
        <f aca="false">SUM(BG118)</f>
        <v>0</v>
      </c>
      <c r="BH119" s="222"/>
      <c r="BI119" s="222"/>
      <c r="BJ119" s="234" t="n">
        <f aca="false">SUM(BJ118)</f>
        <v>0</v>
      </c>
      <c r="BK119" s="222"/>
      <c r="BL119" s="222"/>
      <c r="BM119" s="234" t="n">
        <f aca="false">SUM(BM118)</f>
        <v>0</v>
      </c>
      <c r="BN119" s="222"/>
      <c r="BO119" s="222"/>
      <c r="BP119" s="234" t="n">
        <f aca="false">SUM(BP118)</f>
        <v>0</v>
      </c>
      <c r="BQ119" s="222"/>
      <c r="BR119" s="222"/>
      <c r="BS119" s="234" t="n">
        <f aca="false">SUM(BS118)</f>
        <v>0</v>
      </c>
      <c r="BT119" s="222"/>
      <c r="BU119" s="222"/>
      <c r="BV119" s="234" t="n">
        <f aca="false">SUM(BV118)</f>
        <v>0</v>
      </c>
    </row>
    <row r="120" customFormat="false" ht="12.75" hidden="false" customHeight="false" outlineLevel="0" collapsed="false">
      <c r="A120" s="41" t="s">
        <v>237</v>
      </c>
      <c r="B120" s="225" t="s">
        <v>247</v>
      </c>
      <c r="C120" s="230" t="n">
        <v>8700</v>
      </c>
      <c r="D120" s="227" t="n">
        <v>0.015</v>
      </c>
      <c r="E120" s="132" t="n">
        <f aca="false">C120*D120*E$8</f>
        <v>4045.5</v>
      </c>
      <c r="F120" s="225" t="n">
        <v>6700</v>
      </c>
      <c r="G120" s="225" t="n">
        <v>0.015</v>
      </c>
      <c r="H120" s="132" t="n">
        <f aca="false">F120*G120*H$8</f>
        <v>2814</v>
      </c>
      <c r="I120" s="227" t="n">
        <v>14100</v>
      </c>
      <c r="J120" s="227" t="n">
        <v>0.015</v>
      </c>
      <c r="K120" s="132" t="n">
        <f aca="false">I120*J120*K$8</f>
        <v>6556.5</v>
      </c>
      <c r="L120" s="227" t="n">
        <v>12800</v>
      </c>
      <c r="M120" s="227" t="n">
        <v>0.05</v>
      </c>
      <c r="N120" s="228" t="n">
        <f aca="false">L120*M120*N$8</f>
        <v>19200</v>
      </c>
      <c r="O120" s="229" t="n">
        <v>29400</v>
      </c>
      <c r="P120" s="229" t="n">
        <v>0.05</v>
      </c>
      <c r="Q120" s="132" t="n">
        <f aca="false">O120*P120*Q$8</f>
        <v>45570</v>
      </c>
      <c r="R120" s="225" t="n">
        <v>22700</v>
      </c>
      <c r="S120" s="225" t="n">
        <v>0.05</v>
      </c>
      <c r="T120" s="132" t="n">
        <f aca="false">R120*S120*T$8</f>
        <v>34050</v>
      </c>
      <c r="U120" s="225" t="n">
        <v>5000</v>
      </c>
      <c r="V120" s="225" t="n">
        <v>0.05</v>
      </c>
      <c r="W120" s="132" t="n">
        <f aca="false">U120*V120*W$8</f>
        <v>7750</v>
      </c>
      <c r="X120" s="225" t="n">
        <v>7600</v>
      </c>
      <c r="Y120" s="225" t="n">
        <v>0.05</v>
      </c>
      <c r="Z120" s="132" t="n">
        <f aca="false">X120*Y120*Z$8</f>
        <v>11780</v>
      </c>
      <c r="AA120" s="225" t="n">
        <v>7200</v>
      </c>
      <c r="AB120" s="225" t="n">
        <v>0.05</v>
      </c>
      <c r="AC120" s="132" t="n">
        <f aca="false">AA120*AB120*AC$8</f>
        <v>10800</v>
      </c>
      <c r="AD120" s="225" t="n">
        <v>43000</v>
      </c>
      <c r="AE120" s="225" t="n">
        <v>0.05</v>
      </c>
      <c r="AF120" s="132" t="n">
        <f aca="false">AD120*AE120*AF$8</f>
        <v>66650</v>
      </c>
      <c r="AG120" s="225" t="n">
        <v>43000</v>
      </c>
      <c r="AH120" s="225" t="n">
        <v>0.015</v>
      </c>
      <c r="AI120" s="132" t="n">
        <f aca="false">AG120*AH120*AI$8</f>
        <v>19350</v>
      </c>
      <c r="AJ120" s="225" t="n">
        <v>11700</v>
      </c>
      <c r="AK120" s="225" t="n">
        <v>0.015</v>
      </c>
      <c r="AL120" s="132" t="n">
        <f aca="false">AJ120*AK120*AL$8</f>
        <v>5440.5</v>
      </c>
      <c r="AM120" s="41"/>
      <c r="AN120" s="41"/>
      <c r="AO120" s="132" t="n">
        <f aca="false">AM120*AN120*AO$8</f>
        <v>0</v>
      </c>
      <c r="AP120" s="41"/>
      <c r="AQ120" s="41"/>
      <c r="AR120" s="132" t="n">
        <f aca="false">AP120*AQ120*AR$8</f>
        <v>0</v>
      </c>
      <c r="AS120" s="41"/>
      <c r="AT120" s="41"/>
      <c r="AU120" s="132" t="n">
        <f aca="false">AS120*AT120*AU$8</f>
        <v>0</v>
      </c>
      <c r="AV120" s="41"/>
      <c r="AW120" s="41"/>
      <c r="AX120" s="132" t="n">
        <f aca="false">AV120*AW120*AX$8</f>
        <v>0</v>
      </c>
      <c r="AY120" s="41"/>
      <c r="AZ120" s="41"/>
      <c r="BA120" s="132" t="n">
        <f aca="false">AY120*AZ120*BA$8</f>
        <v>0</v>
      </c>
      <c r="BB120" s="41"/>
      <c r="BC120" s="41"/>
      <c r="BD120" s="132" t="n">
        <f aca="false">BB120*BC120*BD$8</f>
        <v>0</v>
      </c>
      <c r="BE120" s="41"/>
      <c r="BF120" s="41"/>
      <c r="BG120" s="132" t="n">
        <f aca="false">BE120*BF120*BG$8</f>
        <v>0</v>
      </c>
      <c r="BH120" s="41"/>
      <c r="BI120" s="41"/>
      <c r="BJ120" s="132" t="n">
        <f aca="false">BH120*BI120*BJ$8</f>
        <v>0</v>
      </c>
      <c r="BK120" s="41"/>
      <c r="BL120" s="41"/>
      <c r="BM120" s="132" t="n">
        <f aca="false">BK120*BL120*BM$8</f>
        <v>0</v>
      </c>
      <c r="BN120" s="41"/>
      <c r="BO120" s="41"/>
      <c r="BP120" s="132" t="n">
        <f aca="false">BN120*BO120*BP$8</f>
        <v>0</v>
      </c>
      <c r="BQ120" s="41"/>
      <c r="BR120" s="41"/>
      <c r="BS120" s="132" t="n">
        <f aca="false">BQ120*BR120*BS$8</f>
        <v>0</v>
      </c>
      <c r="BT120" s="41"/>
      <c r="BU120" s="41"/>
      <c r="BV120" s="132" t="n">
        <f aca="false">BT120*BU120*BV$8</f>
        <v>0</v>
      </c>
    </row>
    <row r="121" customFormat="false" ht="12.75" hidden="false" customHeight="false" outlineLevel="0" collapsed="false">
      <c r="A121" s="222" t="s">
        <v>24</v>
      </c>
      <c r="B121" s="231"/>
      <c r="C121" s="232"/>
      <c r="D121" s="233"/>
      <c r="E121" s="234" t="n">
        <f aca="false">SUM(E120)</f>
        <v>4045.5</v>
      </c>
      <c r="F121" s="231"/>
      <c r="G121" s="231"/>
      <c r="H121" s="234" t="n">
        <f aca="false">SUM(H120)</f>
        <v>2814</v>
      </c>
      <c r="I121" s="233"/>
      <c r="J121" s="233"/>
      <c r="K121" s="234" t="n">
        <f aca="false">SUM(K120)</f>
        <v>6556.5</v>
      </c>
      <c r="L121" s="233"/>
      <c r="M121" s="233"/>
      <c r="N121" s="235" t="n">
        <f aca="false">SUM(N120)</f>
        <v>19200</v>
      </c>
      <c r="O121" s="236"/>
      <c r="P121" s="236"/>
      <c r="Q121" s="234" t="n">
        <f aca="false">SUM(Q120)</f>
        <v>45570</v>
      </c>
      <c r="R121" s="231"/>
      <c r="S121" s="231"/>
      <c r="T121" s="234" t="n">
        <f aca="false">SUM(T120)</f>
        <v>34050</v>
      </c>
      <c r="U121" s="231"/>
      <c r="V121" s="231"/>
      <c r="W121" s="234" t="n">
        <f aca="false">SUM(W120)</f>
        <v>7750</v>
      </c>
      <c r="X121" s="231"/>
      <c r="Y121" s="231"/>
      <c r="Z121" s="234" t="n">
        <f aca="false">SUM(Z120)</f>
        <v>11780</v>
      </c>
      <c r="AA121" s="231"/>
      <c r="AB121" s="231"/>
      <c r="AC121" s="234" t="n">
        <f aca="false">SUM(AC120)</f>
        <v>10800</v>
      </c>
      <c r="AD121" s="231"/>
      <c r="AE121" s="231"/>
      <c r="AF121" s="234" t="n">
        <f aca="false">SUM(AF120)</f>
        <v>66650</v>
      </c>
      <c r="AG121" s="231"/>
      <c r="AH121" s="231"/>
      <c r="AI121" s="234" t="n">
        <f aca="false">SUM(AI120)</f>
        <v>19350</v>
      </c>
      <c r="AJ121" s="231"/>
      <c r="AK121" s="231"/>
      <c r="AL121" s="234" t="n">
        <f aca="false">SUM(AL120)</f>
        <v>5440.5</v>
      </c>
      <c r="AM121" s="222"/>
      <c r="AN121" s="222"/>
      <c r="AO121" s="234" t="n">
        <f aca="false">SUM(AO120)</f>
        <v>0</v>
      </c>
      <c r="AP121" s="222"/>
      <c r="AQ121" s="222"/>
      <c r="AR121" s="234" t="n">
        <f aca="false">SUM(AR120)</f>
        <v>0</v>
      </c>
      <c r="AS121" s="222"/>
      <c r="AT121" s="222"/>
      <c r="AU121" s="234" t="n">
        <f aca="false">SUM(AU120)</f>
        <v>0</v>
      </c>
      <c r="AV121" s="222"/>
      <c r="AW121" s="222"/>
      <c r="AX121" s="234" t="n">
        <f aca="false">SUM(AX120)</f>
        <v>0</v>
      </c>
      <c r="AY121" s="222"/>
      <c r="AZ121" s="222"/>
      <c r="BA121" s="234" t="n">
        <f aca="false">SUM(BA120)</f>
        <v>0</v>
      </c>
      <c r="BB121" s="222"/>
      <c r="BC121" s="222"/>
      <c r="BD121" s="234" t="n">
        <f aca="false">SUM(BD120)</f>
        <v>0</v>
      </c>
      <c r="BE121" s="222"/>
      <c r="BF121" s="222"/>
      <c r="BG121" s="234" t="n">
        <f aca="false">SUM(BG120)</f>
        <v>0</v>
      </c>
      <c r="BH121" s="222"/>
      <c r="BI121" s="222"/>
      <c r="BJ121" s="234" t="n">
        <f aca="false">SUM(BJ120)</f>
        <v>0</v>
      </c>
      <c r="BK121" s="222"/>
      <c r="BL121" s="222"/>
      <c r="BM121" s="234" t="n">
        <f aca="false">SUM(BM120)</f>
        <v>0</v>
      </c>
      <c r="BN121" s="222"/>
      <c r="BO121" s="222"/>
      <c r="BP121" s="234" t="n">
        <f aca="false">SUM(BP120)</f>
        <v>0</v>
      </c>
      <c r="BQ121" s="222"/>
      <c r="BR121" s="222"/>
      <c r="BS121" s="234" t="n">
        <f aca="false">SUM(BS120)</f>
        <v>0</v>
      </c>
      <c r="BT121" s="222"/>
      <c r="BU121" s="222"/>
      <c r="BV121" s="234" t="n">
        <f aca="false">SUM(BV120)</f>
        <v>0</v>
      </c>
    </row>
    <row r="122" customFormat="false" ht="12.75" hidden="false" customHeight="false" outlineLevel="0" collapsed="false">
      <c r="A122" s="41" t="s">
        <v>238</v>
      </c>
      <c r="B122" s="225" t="s">
        <v>247</v>
      </c>
      <c r="C122" s="230"/>
      <c r="D122" s="227"/>
      <c r="E122" s="132" t="n">
        <f aca="false">C122*D122*E$8</f>
        <v>0</v>
      </c>
      <c r="F122" s="231"/>
      <c r="G122" s="231"/>
      <c r="H122" s="132" t="n">
        <f aca="false">F122*G122*H$8</f>
        <v>0</v>
      </c>
      <c r="I122" s="227"/>
      <c r="J122" s="227"/>
      <c r="K122" s="132" t="n">
        <f aca="false">I122*J122*K$8</f>
        <v>0</v>
      </c>
      <c r="L122" s="227"/>
      <c r="M122" s="227"/>
      <c r="N122" s="228" t="n">
        <f aca="false">L122*M122*N$8</f>
        <v>0</v>
      </c>
      <c r="O122" s="229"/>
      <c r="P122" s="229"/>
      <c r="Q122" s="132" t="n">
        <f aca="false">O122*P122*Q$8</f>
        <v>0</v>
      </c>
      <c r="R122" s="225"/>
      <c r="S122" s="225"/>
      <c r="T122" s="132" t="n">
        <f aca="false">R122*S122*T$8</f>
        <v>0</v>
      </c>
      <c r="U122" s="231"/>
      <c r="V122" s="231"/>
      <c r="W122" s="132" t="n">
        <f aca="false">U122*V122*W$8</f>
        <v>0</v>
      </c>
      <c r="X122" s="225"/>
      <c r="Y122" s="225"/>
      <c r="Z122" s="132" t="n">
        <f aca="false">X122*Y122*Z$8</f>
        <v>0</v>
      </c>
      <c r="AA122" s="225"/>
      <c r="AB122" s="225"/>
      <c r="AC122" s="132" t="n">
        <f aca="false">AA122*AB122*AC$8</f>
        <v>0</v>
      </c>
      <c r="AD122" s="225"/>
      <c r="AE122" s="225"/>
      <c r="AF122" s="132" t="n">
        <f aca="false">AD122*AE122*AF$8</f>
        <v>0</v>
      </c>
      <c r="AG122" s="225"/>
      <c r="AH122" s="225"/>
      <c r="AI122" s="132" t="n">
        <f aca="false">AG122*AH122*AI$8</f>
        <v>0</v>
      </c>
      <c r="AJ122" s="225"/>
      <c r="AK122" s="225"/>
      <c r="AL122" s="132" t="n">
        <f aca="false">AJ122*AK122*AL$8</f>
        <v>0</v>
      </c>
      <c r="AM122" s="41"/>
      <c r="AN122" s="41"/>
      <c r="AO122" s="132" t="n">
        <f aca="false">AM122*AN122*AO$8</f>
        <v>0</v>
      </c>
      <c r="AP122" s="41"/>
      <c r="AQ122" s="41"/>
      <c r="AR122" s="132" t="n">
        <f aca="false">AP122*AQ122*AR$8</f>
        <v>0</v>
      </c>
      <c r="AS122" s="41"/>
      <c r="AT122" s="41"/>
      <c r="AU122" s="132" t="n">
        <f aca="false">AS122*AT122*AU$8</f>
        <v>0</v>
      </c>
      <c r="AV122" s="41"/>
      <c r="AW122" s="41"/>
      <c r="AX122" s="132" t="n">
        <f aca="false">AV122*AW122*AX$8</f>
        <v>0</v>
      </c>
      <c r="AY122" s="41"/>
      <c r="AZ122" s="41"/>
      <c r="BA122" s="132" t="n">
        <f aca="false">AY122*AZ122*BA$8</f>
        <v>0</v>
      </c>
      <c r="BB122" s="41"/>
      <c r="BC122" s="41"/>
      <c r="BD122" s="132" t="n">
        <f aca="false">BB122*BC122*BD$8</f>
        <v>0</v>
      </c>
      <c r="BE122" s="41"/>
      <c r="BF122" s="41"/>
      <c r="BG122" s="132" t="n">
        <f aca="false">BE122*BF122*BG$8</f>
        <v>0</v>
      </c>
      <c r="BH122" s="41"/>
      <c r="BI122" s="41"/>
      <c r="BJ122" s="132" t="n">
        <f aca="false">BH122*BI122*BJ$8</f>
        <v>0</v>
      </c>
      <c r="BK122" s="41"/>
      <c r="BL122" s="41"/>
      <c r="BM122" s="132" t="n">
        <f aca="false">BK122*BL122*BM$8</f>
        <v>0</v>
      </c>
      <c r="BN122" s="41"/>
      <c r="BO122" s="41"/>
      <c r="BP122" s="132" t="n">
        <f aca="false">BN122*BO122*BP$8</f>
        <v>0</v>
      </c>
      <c r="BQ122" s="41"/>
      <c r="BR122" s="41"/>
      <c r="BS122" s="132" t="n">
        <f aca="false">BQ122*BR122*BS$8</f>
        <v>0</v>
      </c>
      <c r="BT122" s="41"/>
      <c r="BU122" s="41"/>
      <c r="BV122" s="132" t="n">
        <f aca="false">BT122*BU122*BV$8</f>
        <v>0</v>
      </c>
    </row>
    <row r="123" customFormat="false" ht="12.75" hidden="false" customHeight="false" outlineLevel="0" collapsed="false">
      <c r="A123" s="41" t="s">
        <v>239</v>
      </c>
      <c r="B123" s="225" t="s">
        <v>247</v>
      </c>
      <c r="C123" s="230"/>
      <c r="D123" s="227"/>
      <c r="E123" s="132" t="n">
        <f aca="false">C123*D123*E$8</f>
        <v>0</v>
      </c>
      <c r="F123" s="225"/>
      <c r="G123" s="225"/>
      <c r="H123" s="132" t="n">
        <f aca="false">F123*G123*H$8</f>
        <v>0</v>
      </c>
      <c r="I123" s="227"/>
      <c r="J123" s="227"/>
      <c r="K123" s="132" t="n">
        <f aca="false">I123*J123*K$8</f>
        <v>0</v>
      </c>
      <c r="L123" s="227"/>
      <c r="M123" s="227"/>
      <c r="N123" s="228" t="n">
        <f aca="false">L123*M123*N$8</f>
        <v>0</v>
      </c>
      <c r="O123" s="229"/>
      <c r="P123" s="229"/>
      <c r="Q123" s="132" t="n">
        <f aca="false">O123*P123*Q$8</f>
        <v>0</v>
      </c>
      <c r="R123" s="225"/>
      <c r="S123" s="225"/>
      <c r="T123" s="132" t="n">
        <f aca="false">R123*S123*T$8</f>
        <v>0</v>
      </c>
      <c r="U123" s="225"/>
      <c r="V123" s="225"/>
      <c r="W123" s="132" t="n">
        <f aca="false">U123*V123*W$8</f>
        <v>0</v>
      </c>
      <c r="X123" s="225"/>
      <c r="Y123" s="225"/>
      <c r="Z123" s="132" t="n">
        <f aca="false">X123*Y123*Z$8</f>
        <v>0</v>
      </c>
      <c r="AA123" s="225"/>
      <c r="AB123" s="225"/>
      <c r="AC123" s="132" t="n">
        <f aca="false">AA123*AB123*AC$8</f>
        <v>0</v>
      </c>
      <c r="AD123" s="225"/>
      <c r="AE123" s="225"/>
      <c r="AF123" s="132" t="n">
        <f aca="false">AD123*AE123*AF$8</f>
        <v>0</v>
      </c>
      <c r="AG123" s="225"/>
      <c r="AH123" s="225"/>
      <c r="AI123" s="132" t="n">
        <f aca="false">AG123*AH123*AI$8</f>
        <v>0</v>
      </c>
      <c r="AJ123" s="225"/>
      <c r="AK123" s="225"/>
      <c r="AL123" s="132" t="n">
        <f aca="false">AJ123*AK123*AL$8</f>
        <v>0</v>
      </c>
      <c r="AM123" s="41"/>
      <c r="AN123" s="41"/>
      <c r="AO123" s="132" t="n">
        <f aca="false">AM123*AN123*AO$8</f>
        <v>0</v>
      </c>
      <c r="AP123" s="41"/>
      <c r="AQ123" s="41"/>
      <c r="AR123" s="132" t="n">
        <f aca="false">AP123*AQ123*AR$8</f>
        <v>0</v>
      </c>
      <c r="AS123" s="41"/>
      <c r="AT123" s="41"/>
      <c r="AU123" s="132" t="n">
        <f aca="false">AS123*AT123*AU$8</f>
        <v>0</v>
      </c>
      <c r="AV123" s="41"/>
      <c r="AW123" s="41"/>
      <c r="AX123" s="132" t="n">
        <f aca="false">AV123*AW123*AX$8</f>
        <v>0</v>
      </c>
      <c r="AY123" s="41"/>
      <c r="AZ123" s="41"/>
      <c r="BA123" s="132" t="n">
        <f aca="false">AY123*AZ123*BA$8</f>
        <v>0</v>
      </c>
      <c r="BB123" s="41"/>
      <c r="BC123" s="41"/>
      <c r="BD123" s="132" t="n">
        <f aca="false">BB123*BC123*BD$8</f>
        <v>0</v>
      </c>
      <c r="BE123" s="41"/>
      <c r="BF123" s="41"/>
      <c r="BG123" s="132" t="n">
        <f aca="false">BE123*BF123*BG$8</f>
        <v>0</v>
      </c>
      <c r="BH123" s="41"/>
      <c r="BI123" s="41"/>
      <c r="BJ123" s="132" t="n">
        <f aca="false">BH123*BI123*BJ$8</f>
        <v>0</v>
      </c>
      <c r="BK123" s="41"/>
      <c r="BL123" s="41"/>
      <c r="BM123" s="132" t="n">
        <f aca="false">BK123*BL123*BM$8</f>
        <v>0</v>
      </c>
      <c r="BN123" s="41"/>
      <c r="BO123" s="41"/>
      <c r="BP123" s="132" t="n">
        <f aca="false">BN123*BO123*BP$8</f>
        <v>0</v>
      </c>
      <c r="BQ123" s="41"/>
      <c r="BR123" s="41"/>
      <c r="BS123" s="132" t="n">
        <f aca="false">BQ123*BR123*BS$8</f>
        <v>0</v>
      </c>
      <c r="BT123" s="41"/>
      <c r="BU123" s="41"/>
      <c r="BV123" s="132" t="n">
        <f aca="false">BT123*BU123*BV$8</f>
        <v>0</v>
      </c>
    </row>
    <row r="124" customFormat="false" ht="12.75" hidden="false" customHeight="false" outlineLevel="0" collapsed="false">
      <c r="A124" s="222" t="s">
        <v>26</v>
      </c>
      <c r="B124" s="231"/>
      <c r="C124" s="232"/>
      <c r="D124" s="233"/>
      <c r="E124" s="234" t="n">
        <f aca="false">SUM(E122:E123)</f>
        <v>0</v>
      </c>
      <c r="F124" s="231"/>
      <c r="G124" s="231"/>
      <c r="H124" s="234" t="n">
        <f aca="false">SUM(H122:H123)</f>
        <v>0</v>
      </c>
      <c r="I124" s="233"/>
      <c r="J124" s="233"/>
      <c r="K124" s="234" t="n">
        <f aca="false">SUM(K122:K123)</f>
        <v>0</v>
      </c>
      <c r="L124" s="233"/>
      <c r="M124" s="233"/>
      <c r="N124" s="235" t="n">
        <f aca="false">SUM(N122:N123)</f>
        <v>0</v>
      </c>
      <c r="O124" s="236"/>
      <c r="P124" s="236"/>
      <c r="Q124" s="234" t="n">
        <f aca="false">SUM(Q122:Q123)</f>
        <v>0</v>
      </c>
      <c r="R124" s="231"/>
      <c r="S124" s="231"/>
      <c r="T124" s="234" t="n">
        <f aca="false">SUM(T122:T123)</f>
        <v>0</v>
      </c>
      <c r="U124" s="231"/>
      <c r="V124" s="231"/>
      <c r="W124" s="234" t="n">
        <f aca="false">SUM(W122:W123)</f>
        <v>0</v>
      </c>
      <c r="X124" s="231"/>
      <c r="Y124" s="231"/>
      <c r="Z124" s="234" t="n">
        <f aca="false">SUM(Z122:Z123)</f>
        <v>0</v>
      </c>
      <c r="AA124" s="231"/>
      <c r="AB124" s="231"/>
      <c r="AC124" s="234" t="n">
        <f aca="false">SUM(AC122:AC123)</f>
        <v>0</v>
      </c>
      <c r="AD124" s="231"/>
      <c r="AE124" s="231"/>
      <c r="AF124" s="234" t="n">
        <f aca="false">SUM(AF122:AF123)</f>
        <v>0</v>
      </c>
      <c r="AG124" s="231"/>
      <c r="AH124" s="231"/>
      <c r="AI124" s="234" t="n">
        <f aca="false">SUM(AI122:AI123)</f>
        <v>0</v>
      </c>
      <c r="AJ124" s="231"/>
      <c r="AK124" s="231"/>
      <c r="AL124" s="234" t="n">
        <f aca="false">SUM(AL122:AL123)</f>
        <v>0</v>
      </c>
      <c r="AM124" s="222"/>
      <c r="AN124" s="222"/>
      <c r="AO124" s="234" t="n">
        <f aca="false">SUM(AO122:AO123)</f>
        <v>0</v>
      </c>
      <c r="AP124" s="222"/>
      <c r="AQ124" s="222"/>
      <c r="AR124" s="234" t="n">
        <f aca="false">SUM(AR122:AR123)</f>
        <v>0</v>
      </c>
      <c r="AS124" s="222"/>
      <c r="AT124" s="222"/>
      <c r="AU124" s="234" t="n">
        <f aca="false">SUM(AU122:AU123)</f>
        <v>0</v>
      </c>
      <c r="AV124" s="222"/>
      <c r="AW124" s="222"/>
      <c r="AX124" s="234" t="n">
        <f aca="false">SUM(AX122:AX123)</f>
        <v>0</v>
      </c>
      <c r="AY124" s="222"/>
      <c r="AZ124" s="222"/>
      <c r="BA124" s="234" t="n">
        <f aca="false">SUM(BA122:BA123)</f>
        <v>0</v>
      </c>
      <c r="BB124" s="222"/>
      <c r="BC124" s="222"/>
      <c r="BD124" s="234" t="n">
        <f aca="false">SUM(BD122:BD123)</f>
        <v>0</v>
      </c>
      <c r="BE124" s="222"/>
      <c r="BF124" s="222"/>
      <c r="BG124" s="234" t="n">
        <f aca="false">SUM(BG122:BG123)</f>
        <v>0</v>
      </c>
      <c r="BH124" s="222"/>
      <c r="BI124" s="222"/>
      <c r="BJ124" s="234" t="n">
        <f aca="false">SUM(BJ122:BJ123)</f>
        <v>0</v>
      </c>
      <c r="BK124" s="222"/>
      <c r="BL124" s="222"/>
      <c r="BM124" s="234" t="n">
        <f aca="false">SUM(BM122:BM123)</f>
        <v>0</v>
      </c>
      <c r="BN124" s="222"/>
      <c r="BO124" s="222"/>
      <c r="BP124" s="234" t="n">
        <f aca="false">SUM(BP122:BP123)</f>
        <v>0</v>
      </c>
      <c r="BQ124" s="222"/>
      <c r="BR124" s="222"/>
      <c r="BS124" s="234" t="n">
        <f aca="false">SUM(BS122:BS123)</f>
        <v>0</v>
      </c>
      <c r="BT124" s="222"/>
      <c r="BU124" s="222"/>
      <c r="BV124" s="234" t="n">
        <f aca="false">SUM(BV122:BV123)</f>
        <v>0</v>
      </c>
    </row>
    <row r="125" customFormat="false" ht="12.75" hidden="false" customHeight="false" outlineLevel="0" collapsed="false">
      <c r="A125" s="41" t="s">
        <v>240</v>
      </c>
      <c r="B125" s="225" t="s">
        <v>247</v>
      </c>
      <c r="C125" s="230"/>
      <c r="D125" s="227"/>
      <c r="E125" s="132" t="n">
        <f aca="false">C125*D125*E$8</f>
        <v>0</v>
      </c>
      <c r="F125" s="225"/>
      <c r="G125" s="225"/>
      <c r="H125" s="132" t="n">
        <f aca="false">F125*G125*H$8</f>
        <v>0</v>
      </c>
      <c r="I125" s="227"/>
      <c r="J125" s="227"/>
      <c r="K125" s="132" t="n">
        <f aca="false">I125*J125*K$8</f>
        <v>0</v>
      </c>
      <c r="L125" s="227"/>
      <c r="M125" s="227"/>
      <c r="N125" s="228" t="n">
        <f aca="false">L125*M125*N$8</f>
        <v>0</v>
      </c>
      <c r="O125" s="229"/>
      <c r="P125" s="229"/>
      <c r="Q125" s="132" t="n">
        <f aca="false">O125*P125*Q$8</f>
        <v>0</v>
      </c>
      <c r="R125" s="225"/>
      <c r="S125" s="225"/>
      <c r="T125" s="132" t="n">
        <f aca="false">R125*S125*T$8</f>
        <v>0</v>
      </c>
      <c r="U125" s="225"/>
      <c r="V125" s="225"/>
      <c r="W125" s="132" t="n">
        <f aca="false">U125*V125*W$8</f>
        <v>0</v>
      </c>
      <c r="X125" s="225"/>
      <c r="Y125" s="225"/>
      <c r="Z125" s="132" t="n">
        <f aca="false">X125*Y125*Z$8</f>
        <v>0</v>
      </c>
      <c r="AA125" s="225"/>
      <c r="AB125" s="225"/>
      <c r="AC125" s="132" t="n">
        <f aca="false">AA125*AB125*AC$8</f>
        <v>0</v>
      </c>
      <c r="AD125" s="225"/>
      <c r="AE125" s="225"/>
      <c r="AF125" s="132" t="n">
        <f aca="false">AD125*AE125*AF$8</f>
        <v>0</v>
      </c>
      <c r="AG125" s="225"/>
      <c r="AH125" s="225"/>
      <c r="AI125" s="132" t="n">
        <f aca="false">AG125*AH125*AI$8</f>
        <v>0</v>
      </c>
      <c r="AJ125" s="225"/>
      <c r="AK125" s="225"/>
      <c r="AL125" s="132" t="n">
        <f aca="false">AJ125*AK125*AL$8</f>
        <v>0</v>
      </c>
      <c r="AM125" s="41"/>
      <c r="AN125" s="41"/>
      <c r="AO125" s="132" t="n">
        <f aca="false">AM125*AN125*AO$8</f>
        <v>0</v>
      </c>
      <c r="AP125" s="41"/>
      <c r="AQ125" s="41"/>
      <c r="AR125" s="132" t="n">
        <f aca="false">AP125*AQ125*AR$8</f>
        <v>0</v>
      </c>
      <c r="AS125" s="41"/>
      <c r="AT125" s="41"/>
      <c r="AU125" s="132" t="n">
        <f aca="false">AS125*AT125*AU$8</f>
        <v>0</v>
      </c>
      <c r="AV125" s="41"/>
      <c r="AW125" s="41"/>
      <c r="AX125" s="132" t="n">
        <f aca="false">AV125*AW125*AX$8</f>
        <v>0</v>
      </c>
      <c r="AY125" s="41"/>
      <c r="AZ125" s="41"/>
      <c r="BA125" s="132" t="n">
        <f aca="false">AY125*AZ125*BA$8</f>
        <v>0</v>
      </c>
      <c r="BB125" s="41"/>
      <c r="BC125" s="41"/>
      <c r="BD125" s="132" t="n">
        <f aca="false">BB125*BC125*BD$8</f>
        <v>0</v>
      </c>
      <c r="BE125" s="41"/>
      <c r="BF125" s="41"/>
      <c r="BG125" s="132" t="n">
        <f aca="false">BE125*BF125*BG$8</f>
        <v>0</v>
      </c>
      <c r="BH125" s="41"/>
      <c r="BI125" s="41"/>
      <c r="BJ125" s="132" t="n">
        <f aca="false">BH125*BI125*BJ$8</f>
        <v>0</v>
      </c>
      <c r="BK125" s="41"/>
      <c r="BL125" s="41"/>
      <c r="BM125" s="132" t="n">
        <f aca="false">BK125*BL125*BM$8</f>
        <v>0</v>
      </c>
      <c r="BN125" s="41"/>
      <c r="BO125" s="41"/>
      <c r="BP125" s="132" t="n">
        <f aca="false">BN125*BO125*BP$8</f>
        <v>0</v>
      </c>
      <c r="BQ125" s="41"/>
      <c r="BR125" s="41"/>
      <c r="BS125" s="132" t="n">
        <f aca="false">BQ125*BR125*BS$8</f>
        <v>0</v>
      </c>
      <c r="BT125" s="41"/>
      <c r="BU125" s="41"/>
      <c r="BV125" s="132" t="n">
        <f aca="false">BT125*BU125*BV$8</f>
        <v>0</v>
      </c>
    </row>
    <row r="126" customFormat="false" ht="12.75" hidden="false" customHeight="false" outlineLevel="0" collapsed="false">
      <c r="A126" s="41" t="s">
        <v>241</v>
      </c>
      <c r="B126" s="225" t="s">
        <v>247</v>
      </c>
      <c r="C126" s="230"/>
      <c r="D126" s="227"/>
      <c r="E126" s="132" t="n">
        <f aca="false">C126*D126*E$8</f>
        <v>0</v>
      </c>
      <c r="F126" s="225"/>
      <c r="G126" s="225"/>
      <c r="H126" s="132" t="n">
        <f aca="false">F126*G126*H$8</f>
        <v>0</v>
      </c>
      <c r="I126" s="227"/>
      <c r="J126" s="227"/>
      <c r="K126" s="132" t="n">
        <f aca="false">I126*J126*K$8</f>
        <v>0</v>
      </c>
      <c r="L126" s="227"/>
      <c r="M126" s="227"/>
      <c r="N126" s="228" t="n">
        <f aca="false">L126*M126*N$8</f>
        <v>0</v>
      </c>
      <c r="O126" s="229"/>
      <c r="P126" s="229"/>
      <c r="Q126" s="132" t="n">
        <f aca="false">O126*P126*Q$8</f>
        <v>0</v>
      </c>
      <c r="R126" s="225"/>
      <c r="S126" s="225"/>
      <c r="T126" s="132" t="n">
        <f aca="false">R126*S126*T$8</f>
        <v>0</v>
      </c>
      <c r="U126" s="225"/>
      <c r="V126" s="225"/>
      <c r="W126" s="132" t="n">
        <f aca="false">U126*V126*W$8</f>
        <v>0</v>
      </c>
      <c r="X126" s="225"/>
      <c r="Y126" s="225"/>
      <c r="Z126" s="132" t="n">
        <f aca="false">X126*Y126*Z$8</f>
        <v>0</v>
      </c>
      <c r="AA126" s="225"/>
      <c r="AB126" s="225"/>
      <c r="AC126" s="132" t="n">
        <f aca="false">AA126*AB126*AC$8</f>
        <v>0</v>
      </c>
      <c r="AD126" s="225"/>
      <c r="AE126" s="225"/>
      <c r="AF126" s="132" t="n">
        <f aca="false">AD126*AE126*AF$8</f>
        <v>0</v>
      </c>
      <c r="AG126" s="225"/>
      <c r="AH126" s="225"/>
      <c r="AI126" s="132" t="n">
        <f aca="false">AG126*AH126*AI$8</f>
        <v>0</v>
      </c>
      <c r="AJ126" s="225"/>
      <c r="AK126" s="225"/>
      <c r="AL126" s="132" t="n">
        <f aca="false">AJ126*AK126*AL$8</f>
        <v>0</v>
      </c>
      <c r="AM126" s="41"/>
      <c r="AN126" s="41"/>
      <c r="AO126" s="132" t="n">
        <f aca="false">AM126*AN126*AO$8</f>
        <v>0</v>
      </c>
      <c r="AP126" s="41"/>
      <c r="AQ126" s="41"/>
      <c r="AR126" s="132" t="n">
        <f aca="false">AP126*AQ126*AR$8</f>
        <v>0</v>
      </c>
      <c r="AS126" s="41"/>
      <c r="AT126" s="41"/>
      <c r="AU126" s="132" t="n">
        <f aca="false">AS126*AT126*AU$8</f>
        <v>0</v>
      </c>
      <c r="AV126" s="41"/>
      <c r="AW126" s="41"/>
      <c r="AX126" s="132" t="n">
        <f aca="false">AV126*AW126*AX$8</f>
        <v>0</v>
      </c>
      <c r="AY126" s="41"/>
      <c r="AZ126" s="41"/>
      <c r="BA126" s="132" t="n">
        <f aca="false">AY126*AZ126*BA$8</f>
        <v>0</v>
      </c>
      <c r="BB126" s="41"/>
      <c r="BC126" s="41"/>
      <c r="BD126" s="132" t="n">
        <f aca="false">BB126*BC126*BD$8</f>
        <v>0</v>
      </c>
      <c r="BE126" s="41"/>
      <c r="BF126" s="41"/>
      <c r="BG126" s="132" t="n">
        <f aca="false">BE126*BF126*BG$8</f>
        <v>0</v>
      </c>
      <c r="BH126" s="41"/>
      <c r="BI126" s="41"/>
      <c r="BJ126" s="132" t="n">
        <f aca="false">BH126*BI126*BJ$8</f>
        <v>0</v>
      </c>
      <c r="BK126" s="41"/>
      <c r="BL126" s="41"/>
      <c r="BM126" s="132" t="n">
        <f aca="false">BK126*BL126*BM$8</f>
        <v>0</v>
      </c>
      <c r="BN126" s="41"/>
      <c r="BO126" s="41"/>
      <c r="BP126" s="132" t="n">
        <f aca="false">BN126*BO126*BP$8</f>
        <v>0</v>
      </c>
      <c r="BQ126" s="41"/>
      <c r="BR126" s="41"/>
      <c r="BS126" s="132" t="n">
        <f aca="false">BQ126*BR126*BS$8</f>
        <v>0</v>
      </c>
      <c r="BT126" s="41"/>
      <c r="BU126" s="41"/>
      <c r="BV126" s="132" t="n">
        <f aca="false">BT126*BU126*BV$8</f>
        <v>0</v>
      </c>
    </row>
    <row r="127" customFormat="false" ht="12.75" hidden="false" customHeight="false" outlineLevel="0" collapsed="false">
      <c r="A127" s="41" t="s">
        <v>242</v>
      </c>
      <c r="B127" s="225" t="s">
        <v>247</v>
      </c>
      <c r="C127" s="230"/>
      <c r="D127" s="227"/>
      <c r="E127" s="132" t="n">
        <f aca="false">C127*D127*E$8</f>
        <v>0</v>
      </c>
      <c r="F127" s="225"/>
      <c r="G127" s="225"/>
      <c r="H127" s="132" t="n">
        <f aca="false">F127*G127*H$8</f>
        <v>0</v>
      </c>
      <c r="I127" s="227"/>
      <c r="J127" s="227"/>
      <c r="K127" s="132" t="n">
        <f aca="false">I127*J127*K$8</f>
        <v>0</v>
      </c>
      <c r="L127" s="227"/>
      <c r="M127" s="227"/>
      <c r="N127" s="228" t="n">
        <f aca="false">L127*M127*N$8</f>
        <v>0</v>
      </c>
      <c r="O127" s="229"/>
      <c r="P127" s="229"/>
      <c r="Q127" s="132" t="n">
        <f aca="false">O127*P127*Q$8</f>
        <v>0</v>
      </c>
      <c r="R127" s="225"/>
      <c r="S127" s="225"/>
      <c r="T127" s="132" t="n">
        <f aca="false">R127*S127*T$8</f>
        <v>0</v>
      </c>
      <c r="U127" s="225"/>
      <c r="V127" s="225"/>
      <c r="W127" s="132" t="n">
        <f aca="false">U127*V127*W$8</f>
        <v>0</v>
      </c>
      <c r="X127" s="225"/>
      <c r="Y127" s="225"/>
      <c r="Z127" s="132" t="n">
        <f aca="false">X127*Y127*Z$8</f>
        <v>0</v>
      </c>
      <c r="AA127" s="225"/>
      <c r="AB127" s="225"/>
      <c r="AC127" s="132" t="n">
        <f aca="false">AA127*AB127*AC$8</f>
        <v>0</v>
      </c>
      <c r="AD127" s="225"/>
      <c r="AE127" s="225"/>
      <c r="AF127" s="132" t="n">
        <f aca="false">AD127*AE127*AF$8</f>
        <v>0</v>
      </c>
      <c r="AG127" s="225"/>
      <c r="AH127" s="225"/>
      <c r="AI127" s="132" t="n">
        <f aca="false">AG127*AH127*AI$8</f>
        <v>0</v>
      </c>
      <c r="AJ127" s="225"/>
      <c r="AK127" s="225"/>
      <c r="AL127" s="132" t="n">
        <f aca="false">AJ127*AK127*AL$8</f>
        <v>0</v>
      </c>
      <c r="AM127" s="41"/>
      <c r="AN127" s="41"/>
      <c r="AO127" s="132" t="n">
        <f aca="false">AM127*AN127*AO$8</f>
        <v>0</v>
      </c>
      <c r="AP127" s="41"/>
      <c r="AQ127" s="41"/>
      <c r="AR127" s="132" t="n">
        <f aca="false">AP127*AQ127*AR$8</f>
        <v>0</v>
      </c>
      <c r="AS127" s="41"/>
      <c r="AT127" s="41"/>
      <c r="AU127" s="132" t="n">
        <f aca="false">AS127*AT127*AU$8</f>
        <v>0</v>
      </c>
      <c r="AV127" s="41"/>
      <c r="AW127" s="41"/>
      <c r="AX127" s="132" t="n">
        <f aca="false">AV127*AW127*AX$8</f>
        <v>0</v>
      </c>
      <c r="AY127" s="41"/>
      <c r="AZ127" s="41"/>
      <c r="BA127" s="132" t="n">
        <f aca="false">AY127*AZ127*BA$8</f>
        <v>0</v>
      </c>
      <c r="BB127" s="41"/>
      <c r="BC127" s="41"/>
      <c r="BD127" s="132" t="n">
        <f aca="false">BB127*BC127*BD$8</f>
        <v>0</v>
      </c>
      <c r="BE127" s="41"/>
      <c r="BF127" s="41"/>
      <c r="BG127" s="132" t="n">
        <f aca="false">BE127*BF127*BG$8</f>
        <v>0</v>
      </c>
      <c r="BH127" s="41"/>
      <c r="BI127" s="41"/>
      <c r="BJ127" s="132" t="n">
        <f aca="false">BH127*BI127*BJ$8</f>
        <v>0</v>
      </c>
      <c r="BK127" s="41"/>
      <c r="BL127" s="41"/>
      <c r="BM127" s="132" t="n">
        <f aca="false">BK127*BL127*BM$8</f>
        <v>0</v>
      </c>
      <c r="BN127" s="41"/>
      <c r="BO127" s="41"/>
      <c r="BP127" s="132" t="n">
        <f aca="false">BN127*BO127*BP$8</f>
        <v>0</v>
      </c>
      <c r="BQ127" s="41"/>
      <c r="BR127" s="41"/>
      <c r="BS127" s="132" t="n">
        <f aca="false">BQ127*BR127*BS$8</f>
        <v>0</v>
      </c>
      <c r="BT127" s="41"/>
      <c r="BU127" s="41"/>
      <c r="BV127" s="132" t="n">
        <f aca="false">BT127*BU127*BV$8</f>
        <v>0</v>
      </c>
    </row>
    <row r="128" customFormat="false" ht="12.75" hidden="false" customHeight="false" outlineLevel="0" collapsed="false">
      <c r="A128" s="41" t="s">
        <v>243</v>
      </c>
      <c r="B128" s="225" t="s">
        <v>247</v>
      </c>
      <c r="C128" s="230"/>
      <c r="D128" s="227"/>
      <c r="E128" s="132" t="n">
        <f aca="false">C128*D128*E$8</f>
        <v>0</v>
      </c>
      <c r="F128" s="225"/>
      <c r="G128" s="225"/>
      <c r="H128" s="132" t="n">
        <f aca="false">F128*G128*H$8</f>
        <v>0</v>
      </c>
      <c r="I128" s="227"/>
      <c r="J128" s="227"/>
      <c r="K128" s="132" t="n">
        <f aca="false">I128*J128*K$8</f>
        <v>0</v>
      </c>
      <c r="L128" s="227"/>
      <c r="M128" s="227"/>
      <c r="N128" s="228" t="n">
        <f aca="false">L128*M128*N$8</f>
        <v>0</v>
      </c>
      <c r="O128" s="229"/>
      <c r="P128" s="229"/>
      <c r="Q128" s="132" t="n">
        <f aca="false">O128*P128*Q$8</f>
        <v>0</v>
      </c>
      <c r="R128" s="225"/>
      <c r="S128" s="225"/>
      <c r="T128" s="132" t="n">
        <f aca="false">R128*S128*T$8</f>
        <v>0</v>
      </c>
      <c r="U128" s="225"/>
      <c r="V128" s="225"/>
      <c r="W128" s="132" t="n">
        <f aca="false">U128*V128*W$8</f>
        <v>0</v>
      </c>
      <c r="X128" s="225"/>
      <c r="Y128" s="225"/>
      <c r="Z128" s="132" t="n">
        <f aca="false">X128*Y128*Z$8</f>
        <v>0</v>
      </c>
      <c r="AA128" s="225"/>
      <c r="AB128" s="225"/>
      <c r="AC128" s="132" t="n">
        <f aca="false">AA128*AB128*AC$8</f>
        <v>0</v>
      </c>
      <c r="AD128" s="225"/>
      <c r="AE128" s="225"/>
      <c r="AF128" s="132" t="n">
        <f aca="false">AD128*AE128*AF$8</f>
        <v>0</v>
      </c>
      <c r="AG128" s="225"/>
      <c r="AH128" s="225"/>
      <c r="AI128" s="132" t="n">
        <f aca="false">AG128*AH128*AI$8</f>
        <v>0</v>
      </c>
      <c r="AJ128" s="225"/>
      <c r="AK128" s="225"/>
      <c r="AL128" s="132" t="n">
        <f aca="false">AJ128*AK128*AL$8</f>
        <v>0</v>
      </c>
      <c r="AM128" s="41"/>
      <c r="AN128" s="41"/>
      <c r="AO128" s="132" t="n">
        <f aca="false">AM128*AN128*AO$8</f>
        <v>0</v>
      </c>
      <c r="AP128" s="41"/>
      <c r="AQ128" s="41"/>
      <c r="AR128" s="132" t="n">
        <f aca="false">AP128*AQ128*AR$8</f>
        <v>0</v>
      </c>
      <c r="AS128" s="41"/>
      <c r="AT128" s="41"/>
      <c r="AU128" s="132" t="n">
        <f aca="false">AS128*AT128*AU$8</f>
        <v>0</v>
      </c>
      <c r="AV128" s="41"/>
      <c r="AW128" s="41"/>
      <c r="AX128" s="132" t="n">
        <f aca="false">AV128*AW128*AX$8</f>
        <v>0</v>
      </c>
      <c r="AY128" s="41"/>
      <c r="AZ128" s="41"/>
      <c r="BA128" s="132" t="n">
        <f aca="false">AY128*AZ128*BA$8</f>
        <v>0</v>
      </c>
      <c r="BB128" s="41"/>
      <c r="BC128" s="41"/>
      <c r="BD128" s="132" t="n">
        <f aca="false">BB128*BC128*BD$8</f>
        <v>0</v>
      </c>
      <c r="BE128" s="41"/>
      <c r="BF128" s="41"/>
      <c r="BG128" s="132" t="n">
        <f aca="false">BE128*BF128*BG$8</f>
        <v>0</v>
      </c>
      <c r="BH128" s="41"/>
      <c r="BI128" s="41"/>
      <c r="BJ128" s="132" t="n">
        <f aca="false">BH128*BI128*BJ$8</f>
        <v>0</v>
      </c>
      <c r="BK128" s="41"/>
      <c r="BL128" s="41"/>
      <c r="BM128" s="132" t="n">
        <f aca="false">BK128*BL128*BM$8</f>
        <v>0</v>
      </c>
      <c r="BN128" s="41"/>
      <c r="BO128" s="41"/>
      <c r="BP128" s="132" t="n">
        <f aca="false">BN128*BO128*BP$8</f>
        <v>0</v>
      </c>
      <c r="BQ128" s="41"/>
      <c r="BR128" s="41"/>
      <c r="BS128" s="132" t="n">
        <f aca="false">BQ128*BR128*BS$8</f>
        <v>0</v>
      </c>
      <c r="BT128" s="41"/>
      <c r="BU128" s="41"/>
      <c r="BV128" s="132" t="n">
        <f aca="false">BT128*BU128*BV$8</f>
        <v>0</v>
      </c>
    </row>
    <row r="129" customFormat="false" ht="12.75" hidden="false" customHeight="false" outlineLevel="0" collapsed="false">
      <c r="A129" s="41" t="s">
        <v>244</v>
      </c>
      <c r="B129" s="225" t="s">
        <v>247</v>
      </c>
      <c r="C129" s="230"/>
      <c r="D129" s="227"/>
      <c r="E129" s="132" t="n">
        <f aca="false">C129*D129*E$8</f>
        <v>0</v>
      </c>
      <c r="F129" s="225"/>
      <c r="G129" s="225"/>
      <c r="H129" s="132" t="n">
        <f aca="false">F129*G129*H$8</f>
        <v>0</v>
      </c>
      <c r="I129" s="227"/>
      <c r="J129" s="227"/>
      <c r="K129" s="132" t="n">
        <f aca="false">I129*J129*K$8</f>
        <v>0</v>
      </c>
      <c r="L129" s="227"/>
      <c r="M129" s="227"/>
      <c r="N129" s="228" t="n">
        <f aca="false">L129*M129*N$8</f>
        <v>0</v>
      </c>
      <c r="O129" s="229"/>
      <c r="P129" s="229"/>
      <c r="Q129" s="132" t="n">
        <f aca="false">O129*P129*Q$8</f>
        <v>0</v>
      </c>
      <c r="R129" s="225"/>
      <c r="S129" s="225"/>
      <c r="T129" s="132" t="n">
        <f aca="false">R129*S129*T$8</f>
        <v>0</v>
      </c>
      <c r="U129" s="225"/>
      <c r="V129" s="226"/>
      <c r="W129" s="132" t="n">
        <f aca="false">U129*V129*W$8</f>
        <v>0</v>
      </c>
      <c r="X129" s="225"/>
      <c r="Y129" s="225"/>
      <c r="Z129" s="132" t="n">
        <f aca="false">X129*Y129*Z$8</f>
        <v>0</v>
      </c>
      <c r="AA129" s="225"/>
      <c r="AB129" s="225"/>
      <c r="AC129" s="132" t="n">
        <f aca="false">AA129*AB129*AC$8</f>
        <v>0</v>
      </c>
      <c r="AD129" s="225"/>
      <c r="AE129" s="225"/>
      <c r="AF129" s="132" t="n">
        <f aca="false">AD129*AE129*AF$8</f>
        <v>0</v>
      </c>
      <c r="AG129" s="225"/>
      <c r="AH129" s="225"/>
      <c r="AI129" s="132" t="n">
        <f aca="false">AG129*AH129*AI$8</f>
        <v>0</v>
      </c>
      <c r="AJ129" s="225"/>
      <c r="AK129" s="225"/>
      <c r="AL129" s="132" t="n">
        <f aca="false">AJ129*AK129*AL$8</f>
        <v>0</v>
      </c>
      <c r="AM129" s="41"/>
      <c r="AN129" s="41"/>
      <c r="AO129" s="132" t="n">
        <f aca="false">AM129*AN129*AO$8</f>
        <v>0</v>
      </c>
      <c r="AP129" s="41"/>
      <c r="AQ129" s="41"/>
      <c r="AR129" s="132" t="n">
        <f aca="false">AP129*AQ129*AR$8</f>
        <v>0</v>
      </c>
      <c r="AS129" s="41"/>
      <c r="AT129" s="41"/>
      <c r="AU129" s="132" t="n">
        <f aca="false">AS129*AT129*AU$8</f>
        <v>0</v>
      </c>
      <c r="AV129" s="41"/>
      <c r="AW129" s="41"/>
      <c r="AX129" s="132" t="n">
        <f aca="false">AV129*AW129*AX$8</f>
        <v>0</v>
      </c>
      <c r="AY129" s="41"/>
      <c r="AZ129" s="41"/>
      <c r="BA129" s="132" t="n">
        <f aca="false">AY129*AZ129*BA$8</f>
        <v>0</v>
      </c>
      <c r="BB129" s="41"/>
      <c r="BC129" s="41"/>
      <c r="BD129" s="132" t="n">
        <f aca="false">BB129*BC129*BD$8</f>
        <v>0</v>
      </c>
      <c r="BE129" s="41"/>
      <c r="BF129" s="41"/>
      <c r="BG129" s="132" t="n">
        <f aca="false">BE129*BF129*BG$8</f>
        <v>0</v>
      </c>
      <c r="BH129" s="41"/>
      <c r="BI129" s="41"/>
      <c r="BJ129" s="132" t="n">
        <f aca="false">BH129*BI129*BJ$8</f>
        <v>0</v>
      </c>
      <c r="BK129" s="41"/>
      <c r="BL129" s="41"/>
      <c r="BM129" s="132" t="n">
        <f aca="false">BK129*BL129*BM$8</f>
        <v>0</v>
      </c>
      <c r="BN129" s="41"/>
      <c r="BO129" s="41"/>
      <c r="BP129" s="132" t="n">
        <f aca="false">BN129*BO129*BP$8</f>
        <v>0</v>
      </c>
      <c r="BQ129" s="41"/>
      <c r="BR129" s="41"/>
      <c r="BS129" s="132" t="n">
        <f aca="false">BQ129*BR129*BS$8</f>
        <v>0</v>
      </c>
      <c r="BT129" s="41"/>
      <c r="BU129" s="41"/>
      <c r="BV129" s="132" t="n">
        <f aca="false">BT129*BU129*BV$8</f>
        <v>0</v>
      </c>
    </row>
    <row r="130" customFormat="false" ht="12.75" hidden="false" customHeight="false" outlineLevel="0" collapsed="false">
      <c r="A130" s="222" t="s">
        <v>29</v>
      </c>
      <c r="B130" s="222"/>
      <c r="C130" s="232"/>
      <c r="D130" s="233"/>
      <c r="E130" s="234" t="n">
        <f aca="false">SUM(E125:E129)</f>
        <v>0</v>
      </c>
      <c r="F130" s="231"/>
      <c r="G130" s="231"/>
      <c r="H130" s="234" t="n">
        <f aca="false">SUM(H125:H129)</f>
        <v>0</v>
      </c>
      <c r="I130" s="233"/>
      <c r="J130" s="233"/>
      <c r="K130" s="234" t="n">
        <f aca="false">SUM(K125:K129)</f>
        <v>0</v>
      </c>
      <c r="L130" s="233"/>
      <c r="M130" s="233"/>
      <c r="N130" s="235" t="n">
        <f aca="false">SUM(N125:N129)</f>
        <v>0</v>
      </c>
      <c r="O130" s="236"/>
      <c r="P130" s="236"/>
      <c r="Q130" s="234" t="n">
        <f aca="false">SUM(Q125:Q129)</f>
        <v>0</v>
      </c>
      <c r="R130" s="231"/>
      <c r="S130" s="231"/>
      <c r="T130" s="234" t="n">
        <f aca="false">SUM(T125:T129)</f>
        <v>0</v>
      </c>
      <c r="U130" s="231"/>
      <c r="V130" s="231"/>
      <c r="W130" s="234" t="n">
        <f aca="false">SUM(W125:W129)</f>
        <v>0</v>
      </c>
      <c r="X130" s="231"/>
      <c r="Y130" s="231"/>
      <c r="Z130" s="234" t="n">
        <f aca="false">SUM(Z125:Z129)</f>
        <v>0</v>
      </c>
      <c r="AA130" s="231"/>
      <c r="AB130" s="231"/>
      <c r="AC130" s="234" t="n">
        <f aca="false">SUM(AC125:AC129)</f>
        <v>0</v>
      </c>
      <c r="AD130" s="231"/>
      <c r="AE130" s="231"/>
      <c r="AF130" s="234" t="n">
        <f aca="false">SUM(AF125:AF129)</f>
        <v>0</v>
      </c>
      <c r="AG130" s="231"/>
      <c r="AH130" s="231"/>
      <c r="AI130" s="234" t="n">
        <f aca="false">SUM(AI125:AI129)</f>
        <v>0</v>
      </c>
      <c r="AJ130" s="231"/>
      <c r="AK130" s="231"/>
      <c r="AL130" s="234" t="n">
        <f aca="false">SUM(AL125:AL129)</f>
        <v>0</v>
      </c>
      <c r="AM130" s="222"/>
      <c r="AN130" s="222"/>
      <c r="AO130" s="234" t="n">
        <f aca="false">SUM(AO125:AO129)</f>
        <v>0</v>
      </c>
      <c r="AP130" s="222"/>
      <c r="AQ130" s="222"/>
      <c r="AR130" s="234" t="n">
        <f aca="false">SUM(AR125:AR129)</f>
        <v>0</v>
      </c>
      <c r="AS130" s="222"/>
      <c r="AT130" s="222"/>
      <c r="AU130" s="234" t="n">
        <f aca="false">SUM(AU125:AU129)</f>
        <v>0</v>
      </c>
      <c r="AV130" s="222"/>
      <c r="AW130" s="222"/>
      <c r="AX130" s="234" t="n">
        <f aca="false">SUM(AX125:AX129)</f>
        <v>0</v>
      </c>
      <c r="AY130" s="222"/>
      <c r="AZ130" s="222"/>
      <c r="BA130" s="234" t="n">
        <f aca="false">SUM(BA125:BA129)</f>
        <v>0</v>
      </c>
      <c r="BB130" s="222"/>
      <c r="BC130" s="222"/>
      <c r="BD130" s="234" t="n">
        <f aca="false">SUM(BD125:BD129)</f>
        <v>0</v>
      </c>
      <c r="BE130" s="222"/>
      <c r="BF130" s="222"/>
      <c r="BG130" s="234" t="n">
        <f aca="false">SUM(BG125:BG129)</f>
        <v>0</v>
      </c>
      <c r="BH130" s="222"/>
      <c r="BI130" s="222"/>
      <c r="BJ130" s="234" t="n">
        <f aca="false">SUM(BJ125:BJ129)</f>
        <v>0</v>
      </c>
      <c r="BK130" s="222"/>
      <c r="BL130" s="222"/>
      <c r="BM130" s="234" t="n">
        <f aca="false">SUM(BM125:BM129)</f>
        <v>0</v>
      </c>
      <c r="BN130" s="222"/>
      <c r="BO130" s="222"/>
      <c r="BP130" s="234" t="n">
        <f aca="false">SUM(BP125:BP129)</f>
        <v>0</v>
      </c>
      <c r="BQ130" s="222"/>
      <c r="BR130" s="222"/>
      <c r="BS130" s="234" t="n">
        <f aca="false">SUM(BS125:BS129)</f>
        <v>0</v>
      </c>
      <c r="BT130" s="222"/>
      <c r="BU130" s="222"/>
      <c r="BV130" s="234" t="n">
        <f aca="false">SUM(BV125:BV129)</f>
        <v>0</v>
      </c>
    </row>
    <row r="131" customFormat="false" ht="12.75" hidden="false" customHeight="false" outlineLevel="0" collapsed="false">
      <c r="C131" s="226"/>
      <c r="D131" s="225"/>
      <c r="AA131" s="225"/>
      <c r="AB131" s="225"/>
      <c r="AD131" s="225"/>
      <c r="AE131" s="225"/>
      <c r="AJ131" s="225"/>
      <c r="AK131" s="225"/>
    </row>
    <row r="134" customFormat="false" ht="12.75" hidden="false" customHeight="false" outlineLevel="0" collapsed="false">
      <c r="A134" s="138"/>
      <c r="B134" s="138"/>
      <c r="C134" s="139"/>
      <c r="D134" s="140"/>
      <c r="E134" s="141"/>
      <c r="F134" s="140"/>
      <c r="G134" s="140"/>
      <c r="H134" s="143"/>
      <c r="I134" s="140"/>
      <c r="J134" s="140"/>
      <c r="K134" s="143"/>
      <c r="L134" s="140"/>
      <c r="M134" s="140"/>
      <c r="N134" s="140"/>
      <c r="O134" s="144"/>
      <c r="P134" s="184"/>
      <c r="Q134" s="185"/>
      <c r="R134" s="186"/>
      <c r="S134" s="186"/>
      <c r="T134" s="185"/>
      <c r="U134" s="186"/>
      <c r="V134" s="186"/>
      <c r="W134" s="185"/>
      <c r="X134" s="186"/>
      <c r="Y134" s="186"/>
      <c r="Z134" s="185"/>
      <c r="AA134" s="186"/>
      <c r="AB134" s="186"/>
      <c r="AC134" s="142"/>
      <c r="AD134" s="138"/>
      <c r="AE134" s="138"/>
      <c r="AF134" s="142"/>
      <c r="AG134" s="138"/>
      <c r="AH134" s="138"/>
      <c r="AI134" s="142"/>
      <c r="AJ134" s="138"/>
      <c r="AK134" s="138"/>
      <c r="AL134" s="142"/>
      <c r="AM134" s="138"/>
      <c r="AN134" s="138"/>
      <c r="AO134" s="142"/>
      <c r="AP134" s="138"/>
      <c r="AQ134" s="138"/>
      <c r="AR134" s="142"/>
      <c r="AS134" s="138"/>
      <c r="AT134" s="138"/>
      <c r="AU134" s="142"/>
      <c r="AV134" s="138"/>
      <c r="AW134" s="138"/>
      <c r="AX134" s="142"/>
      <c r="AY134" s="138"/>
      <c r="AZ134" s="138"/>
      <c r="BA134" s="142"/>
      <c r="BB134" s="138"/>
      <c r="BC134" s="138"/>
      <c r="BD134" s="142"/>
      <c r="BE134" s="138"/>
      <c r="BF134" s="138"/>
      <c r="BG134" s="142"/>
      <c r="BH134" s="138"/>
      <c r="BI134" s="138"/>
      <c r="BJ134" s="142"/>
      <c r="BK134" s="138"/>
      <c r="BL134" s="138"/>
      <c r="BM134" s="142"/>
      <c r="BN134" s="138"/>
      <c r="BO134" s="138"/>
      <c r="BP134" s="142"/>
      <c r="BQ134" s="138"/>
      <c r="BR134" s="138"/>
      <c r="BS134" s="142"/>
      <c r="BT134" s="138"/>
      <c r="BU134" s="138"/>
      <c r="BV134" s="142"/>
    </row>
    <row r="135" customFormat="false" ht="12.75" hidden="false" customHeight="false" outlineLevel="0" collapsed="false">
      <c r="A135" s="187" t="s">
        <v>248</v>
      </c>
      <c r="B135" s="187" t="s">
        <v>215</v>
      </c>
      <c r="C135" s="161"/>
      <c r="D135" s="162"/>
      <c r="E135" s="163"/>
      <c r="F135" s="162"/>
      <c r="G135" s="162"/>
      <c r="H135" s="164"/>
      <c r="I135" s="162"/>
      <c r="J135" s="162"/>
      <c r="K135" s="164"/>
      <c r="L135" s="162"/>
      <c r="M135" s="162"/>
      <c r="N135" s="162"/>
      <c r="O135" s="165"/>
      <c r="P135" s="188"/>
      <c r="Q135" s="189"/>
      <c r="R135" s="190"/>
      <c r="S135" s="190"/>
      <c r="T135" s="189"/>
      <c r="U135" s="190"/>
      <c r="V135" s="190"/>
      <c r="W135" s="189"/>
      <c r="X135" s="190"/>
      <c r="Y135" s="190"/>
      <c r="Z135" s="189"/>
      <c r="AA135" s="190"/>
      <c r="AB135" s="190"/>
      <c r="AC135" s="167"/>
      <c r="AD135" s="160"/>
      <c r="AE135" s="160"/>
      <c r="AF135" s="167"/>
      <c r="AG135" s="160"/>
      <c r="AH135" s="160"/>
      <c r="AI135" s="167"/>
      <c r="AJ135" s="160"/>
      <c r="AK135" s="160"/>
      <c r="AL135" s="167"/>
      <c r="AM135" s="160"/>
      <c r="AN135" s="160"/>
      <c r="AO135" s="167"/>
      <c r="AP135" s="160"/>
      <c r="AQ135" s="160"/>
      <c r="AR135" s="167"/>
      <c r="AS135" s="160"/>
      <c r="AT135" s="160"/>
      <c r="AU135" s="167"/>
      <c r="AV135" s="160"/>
      <c r="AW135" s="160"/>
      <c r="AX135" s="167"/>
      <c r="AY135" s="160"/>
      <c r="AZ135" s="160"/>
      <c r="BA135" s="167"/>
      <c r="BB135" s="160"/>
      <c r="BC135" s="160"/>
      <c r="BD135" s="167"/>
      <c r="BE135" s="160"/>
      <c r="BF135" s="160"/>
      <c r="BG135" s="167"/>
      <c r="BH135" s="160"/>
      <c r="BI135" s="160"/>
      <c r="BJ135" s="167"/>
      <c r="BK135" s="160"/>
      <c r="BL135" s="160"/>
      <c r="BM135" s="167"/>
      <c r="BN135" s="160"/>
      <c r="BO135" s="160"/>
      <c r="BP135" s="167"/>
      <c r="BQ135" s="160"/>
      <c r="BR135" s="160"/>
      <c r="BS135" s="167"/>
      <c r="BT135" s="160"/>
      <c r="BU135" s="160"/>
      <c r="BV135" s="167"/>
    </row>
    <row r="136" customFormat="false" ht="12.75" hidden="false" customHeight="false" outlineLevel="0" collapsed="false">
      <c r="A136" s="168" t="s">
        <v>249</v>
      </c>
      <c r="B136" s="169"/>
      <c r="C136" s="161"/>
      <c r="D136" s="162"/>
      <c r="E136" s="163"/>
      <c r="F136" s="162"/>
      <c r="G136" s="162"/>
      <c r="H136" s="164"/>
      <c r="I136" s="162"/>
      <c r="J136" s="162"/>
      <c r="K136" s="164"/>
      <c r="L136" s="162"/>
      <c r="M136" s="162"/>
      <c r="N136" s="162"/>
      <c r="O136" s="165"/>
      <c r="P136" s="188"/>
      <c r="Q136" s="189"/>
      <c r="R136" s="190"/>
      <c r="S136" s="190"/>
      <c r="T136" s="189"/>
      <c r="U136" s="190"/>
      <c r="V136" s="190"/>
      <c r="W136" s="189"/>
      <c r="X136" s="190"/>
      <c r="Y136" s="190"/>
      <c r="Z136" s="189"/>
      <c r="AA136" s="190"/>
      <c r="AB136" s="190"/>
      <c r="AC136" s="167"/>
      <c r="AD136" s="160"/>
      <c r="AE136" s="160"/>
      <c r="AF136" s="167"/>
      <c r="AG136" s="160"/>
      <c r="AH136" s="160"/>
      <c r="AI136" s="167"/>
      <c r="AJ136" s="160"/>
      <c r="AK136" s="160"/>
      <c r="AL136" s="167"/>
      <c r="AM136" s="160"/>
      <c r="AN136" s="160"/>
      <c r="AO136" s="167"/>
      <c r="AP136" s="160"/>
      <c r="AQ136" s="160"/>
      <c r="AR136" s="167"/>
      <c r="AS136" s="160"/>
      <c r="AT136" s="160"/>
      <c r="AU136" s="167"/>
      <c r="AV136" s="160"/>
      <c r="AW136" s="160"/>
      <c r="AX136" s="167"/>
      <c r="AY136" s="160"/>
      <c r="AZ136" s="160"/>
      <c r="BA136" s="167"/>
      <c r="BB136" s="160"/>
      <c r="BC136" s="160"/>
      <c r="BD136" s="167"/>
      <c r="BE136" s="160"/>
      <c r="BF136" s="160"/>
      <c r="BG136" s="167"/>
      <c r="BH136" s="160"/>
      <c r="BI136" s="160"/>
      <c r="BJ136" s="167"/>
      <c r="BK136" s="160"/>
      <c r="BL136" s="160"/>
      <c r="BM136" s="167"/>
      <c r="BN136" s="160"/>
      <c r="BO136" s="160"/>
      <c r="BP136" s="167"/>
      <c r="BQ136" s="160"/>
      <c r="BR136" s="160"/>
      <c r="BS136" s="167"/>
      <c r="BT136" s="160"/>
      <c r="BU136" s="160"/>
      <c r="BV136" s="167"/>
    </row>
    <row r="137" customFormat="false" ht="12.75" hidden="false" customHeight="false" outlineLevel="0" collapsed="false">
      <c r="A137" s="145" t="s">
        <v>195</v>
      </c>
      <c r="B137" s="145" t="s">
        <v>196</v>
      </c>
      <c r="C137" s="139" t="n">
        <v>375000</v>
      </c>
      <c r="D137" s="186"/>
      <c r="E137" s="141"/>
      <c r="F137" s="186" t="n">
        <v>375000</v>
      </c>
      <c r="G137" s="186"/>
      <c r="H137" s="185"/>
      <c r="I137" s="186" t="n">
        <v>375000</v>
      </c>
      <c r="J137" s="186"/>
      <c r="K137" s="185"/>
      <c r="L137" s="186" t="n">
        <v>375000</v>
      </c>
      <c r="M137" s="186"/>
      <c r="N137" s="186"/>
      <c r="O137" s="237" t="n">
        <v>375000</v>
      </c>
      <c r="P137" s="186"/>
      <c r="Q137" s="185"/>
      <c r="R137" s="186" t="n">
        <v>375000</v>
      </c>
      <c r="S137" s="186"/>
      <c r="T137" s="185"/>
      <c r="U137" s="186" t="n">
        <v>375000</v>
      </c>
      <c r="V137" s="186"/>
      <c r="W137" s="185"/>
      <c r="X137" s="186" t="n">
        <v>375000</v>
      </c>
      <c r="Y137" s="186"/>
      <c r="Z137" s="185"/>
      <c r="AA137" s="186" t="n">
        <v>375000</v>
      </c>
      <c r="AB137" s="186"/>
      <c r="AC137" s="185"/>
      <c r="AD137" s="186" t="n">
        <v>375000</v>
      </c>
      <c r="AE137" s="186"/>
      <c r="AF137" s="185"/>
      <c r="AG137" s="186" t="n">
        <v>375000</v>
      </c>
      <c r="AH137" s="186"/>
      <c r="AI137" s="185"/>
      <c r="AJ137" s="186" t="n">
        <v>375000</v>
      </c>
      <c r="AK137" s="186"/>
      <c r="AL137" s="185"/>
      <c r="AM137" s="186" t="n">
        <v>375000</v>
      </c>
      <c r="AN137" s="186"/>
      <c r="AO137" s="185"/>
      <c r="AP137" s="186" t="n">
        <v>375000</v>
      </c>
      <c r="AQ137" s="186"/>
      <c r="AR137" s="185"/>
      <c r="AS137" s="186" t="n">
        <v>375000</v>
      </c>
      <c r="AT137" s="186"/>
      <c r="AU137" s="185"/>
      <c r="AV137" s="186" t="n">
        <v>5000</v>
      </c>
      <c r="AW137" s="186"/>
      <c r="AX137" s="185"/>
      <c r="AY137" s="186" t="n">
        <v>5000</v>
      </c>
      <c r="AZ137" s="186"/>
      <c r="BA137" s="185"/>
      <c r="BB137" s="186" t="n">
        <v>5000</v>
      </c>
      <c r="BC137" s="186"/>
      <c r="BD137" s="185"/>
      <c r="BE137" s="186" t="n">
        <v>0</v>
      </c>
      <c r="BF137" s="186"/>
      <c r="BG137" s="185"/>
      <c r="BH137" s="186" t="n">
        <v>0</v>
      </c>
      <c r="BI137" s="186"/>
      <c r="BJ137" s="185"/>
      <c r="BK137" s="186" t="n">
        <v>0</v>
      </c>
      <c r="BL137" s="186"/>
      <c r="BM137" s="185"/>
      <c r="BN137" s="186" t="n">
        <v>0</v>
      </c>
      <c r="BO137" s="186"/>
      <c r="BP137" s="185"/>
      <c r="BQ137" s="186" t="n">
        <v>0</v>
      </c>
      <c r="BR137" s="186"/>
      <c r="BS137" s="185"/>
      <c r="BT137" s="186" t="n">
        <v>0</v>
      </c>
      <c r="BU137" s="186"/>
      <c r="BV137" s="185"/>
      <c r="BW137" s="186"/>
      <c r="BX137" s="186"/>
      <c r="BY137" s="186"/>
      <c r="BZ137" s="186"/>
      <c r="CA137" s="186"/>
      <c r="CB137" s="186"/>
      <c r="CC137" s="186"/>
      <c r="CD137" s="186"/>
      <c r="CE137" s="186"/>
      <c r="CF137" s="186"/>
      <c r="CG137" s="186"/>
      <c r="CH137" s="186"/>
      <c r="CI137" s="186"/>
      <c r="CJ137" s="186"/>
      <c r="CK137" s="186"/>
      <c r="CL137" s="186"/>
      <c r="CM137" s="186"/>
      <c r="CN137" s="186"/>
      <c r="CO137" s="186"/>
      <c r="CP137" s="186"/>
      <c r="CQ137" s="186"/>
      <c r="CR137" s="186"/>
      <c r="CS137" s="186"/>
      <c r="CT137" s="186"/>
      <c r="CU137" s="186"/>
      <c r="CV137" s="186"/>
      <c r="CW137" s="186"/>
      <c r="CX137" s="186"/>
      <c r="CY137" s="186"/>
      <c r="CZ137" s="186"/>
      <c r="DA137" s="186"/>
      <c r="DB137" s="186"/>
      <c r="DC137" s="186"/>
      <c r="DD137" s="186"/>
      <c r="DE137" s="186"/>
      <c r="DF137" s="186"/>
      <c r="DG137" s="186"/>
      <c r="DH137" s="186"/>
      <c r="DI137" s="186"/>
      <c r="DJ137" s="186"/>
      <c r="DK137" s="186"/>
      <c r="DL137" s="186"/>
      <c r="DM137" s="186"/>
      <c r="DN137" s="186"/>
      <c r="DO137" s="186"/>
      <c r="DP137" s="186"/>
      <c r="DQ137" s="186"/>
      <c r="DR137" s="186"/>
      <c r="DS137" s="186"/>
      <c r="DT137" s="186"/>
      <c r="DU137" s="186"/>
      <c r="DV137" s="186"/>
      <c r="DW137" s="186"/>
      <c r="DX137" s="186"/>
      <c r="DY137" s="186"/>
      <c r="DZ137" s="186"/>
      <c r="EA137" s="186"/>
      <c r="EB137" s="186"/>
      <c r="EC137" s="186"/>
      <c r="ED137" s="186"/>
      <c r="EE137" s="186"/>
      <c r="EF137" s="186"/>
      <c r="EG137" s="186"/>
      <c r="EH137" s="186"/>
      <c r="EI137" s="186"/>
      <c r="EJ137" s="186"/>
      <c r="EK137" s="186"/>
      <c r="EL137" s="186"/>
      <c r="EM137" s="186"/>
      <c r="EN137" s="186"/>
      <c r="EO137" s="186"/>
      <c r="EP137" s="186"/>
      <c r="EQ137" s="186"/>
      <c r="ER137" s="186"/>
      <c r="ES137" s="186"/>
      <c r="ET137" s="186"/>
      <c r="EU137" s="186"/>
      <c r="EV137" s="186"/>
      <c r="EW137" s="186"/>
      <c r="EX137" s="186"/>
    </row>
    <row r="138" customFormat="false" ht="12.75" hidden="false" customHeight="false" outlineLevel="0" collapsed="false">
      <c r="A138" s="145" t="s">
        <v>197</v>
      </c>
      <c r="B138" s="145" t="s">
        <v>196</v>
      </c>
      <c r="C138" s="139" t="n">
        <v>0</v>
      </c>
      <c r="D138" s="186"/>
      <c r="E138" s="141"/>
      <c r="F138" s="186" t="n">
        <v>0</v>
      </c>
      <c r="G138" s="186"/>
      <c r="H138" s="185"/>
      <c r="I138" s="186" t="n">
        <v>0</v>
      </c>
      <c r="J138" s="186"/>
      <c r="K138" s="185"/>
      <c r="L138" s="186" t="n">
        <v>0</v>
      </c>
      <c r="M138" s="186"/>
      <c r="N138" s="186"/>
      <c r="O138" s="237" t="n">
        <v>0</v>
      </c>
      <c r="P138" s="186"/>
      <c r="Q138" s="185"/>
      <c r="R138" s="186" t="n">
        <v>0</v>
      </c>
      <c r="S138" s="186"/>
      <c r="T138" s="185"/>
      <c r="U138" s="186" t="n">
        <v>0</v>
      </c>
      <c r="V138" s="186"/>
      <c r="W138" s="185"/>
      <c r="X138" s="186" t="n">
        <v>0</v>
      </c>
      <c r="Y138" s="186"/>
      <c r="Z138" s="185"/>
      <c r="AA138" s="186" t="n">
        <v>0</v>
      </c>
      <c r="AB138" s="186"/>
      <c r="AC138" s="185"/>
      <c r="AD138" s="186" t="n">
        <v>0</v>
      </c>
      <c r="AE138" s="186"/>
      <c r="AF138" s="185"/>
      <c r="AG138" s="186" t="n">
        <v>0</v>
      </c>
      <c r="AH138" s="186"/>
      <c r="AI138" s="185"/>
      <c r="AJ138" s="186" t="n">
        <v>0</v>
      </c>
      <c r="AK138" s="186"/>
      <c r="AL138" s="185"/>
      <c r="AM138" s="186" t="n">
        <v>0</v>
      </c>
      <c r="AN138" s="186" t="n">
        <v>0</v>
      </c>
      <c r="AO138" s="185"/>
      <c r="AP138" s="186" t="n">
        <v>0</v>
      </c>
      <c r="AQ138" s="186"/>
      <c r="AR138" s="185"/>
      <c r="AS138" s="186" t="n">
        <v>0</v>
      </c>
      <c r="AT138" s="186"/>
      <c r="AU138" s="185"/>
      <c r="AV138" s="186" t="n">
        <v>0</v>
      </c>
      <c r="AW138" s="186"/>
      <c r="AX138" s="185"/>
      <c r="AY138" s="186" t="n">
        <v>0</v>
      </c>
      <c r="AZ138" s="186"/>
      <c r="BA138" s="185"/>
      <c r="BB138" s="186" t="n">
        <v>0</v>
      </c>
      <c r="BC138" s="186"/>
      <c r="BD138" s="185"/>
      <c r="BE138" s="186" t="n">
        <v>0</v>
      </c>
      <c r="BF138" s="186"/>
      <c r="BG138" s="185"/>
      <c r="BH138" s="186" t="n">
        <v>0</v>
      </c>
      <c r="BI138" s="186"/>
      <c r="BJ138" s="185"/>
      <c r="BK138" s="186" t="n">
        <v>0</v>
      </c>
      <c r="BL138" s="186"/>
      <c r="BM138" s="185"/>
      <c r="BN138" s="186" t="n">
        <v>0</v>
      </c>
      <c r="BO138" s="186"/>
      <c r="BP138" s="185"/>
      <c r="BQ138" s="186" t="n">
        <v>0</v>
      </c>
      <c r="BR138" s="186"/>
      <c r="BS138" s="185"/>
      <c r="BT138" s="186" t="n">
        <v>0</v>
      </c>
      <c r="BU138" s="186"/>
      <c r="BV138" s="185"/>
      <c r="BW138" s="186"/>
      <c r="BX138" s="186"/>
      <c r="BY138" s="186"/>
      <c r="BZ138" s="186"/>
      <c r="CA138" s="186"/>
      <c r="CB138" s="186"/>
      <c r="CC138" s="186"/>
      <c r="CD138" s="186"/>
      <c r="CE138" s="186"/>
      <c r="CF138" s="186"/>
      <c r="CG138" s="186"/>
      <c r="CH138" s="186"/>
      <c r="CI138" s="186"/>
      <c r="CJ138" s="186"/>
      <c r="CK138" s="186"/>
      <c r="CL138" s="186"/>
      <c r="CM138" s="186"/>
      <c r="CN138" s="186"/>
      <c r="CO138" s="186"/>
      <c r="CP138" s="186"/>
      <c r="CQ138" s="186"/>
      <c r="CR138" s="186"/>
      <c r="CS138" s="186"/>
      <c r="CT138" s="186"/>
      <c r="CU138" s="186"/>
      <c r="CV138" s="186"/>
      <c r="CW138" s="186"/>
      <c r="CX138" s="186"/>
      <c r="CY138" s="186"/>
      <c r="CZ138" s="186"/>
      <c r="DA138" s="186"/>
      <c r="DB138" s="186"/>
      <c r="DC138" s="186"/>
      <c r="DD138" s="186"/>
      <c r="DE138" s="186"/>
      <c r="DF138" s="186"/>
      <c r="DG138" s="186"/>
      <c r="DH138" s="186"/>
      <c r="DI138" s="186"/>
      <c r="DJ138" s="186"/>
      <c r="DK138" s="186"/>
      <c r="DL138" s="186"/>
      <c r="DM138" s="186"/>
      <c r="DN138" s="186"/>
      <c r="DO138" s="186"/>
      <c r="DP138" s="186"/>
      <c r="DQ138" s="186"/>
      <c r="DR138" s="186"/>
      <c r="DS138" s="186"/>
      <c r="DT138" s="186"/>
      <c r="DU138" s="186"/>
      <c r="DV138" s="186"/>
      <c r="DW138" s="186"/>
      <c r="DX138" s="186"/>
      <c r="DY138" s="186"/>
      <c r="DZ138" s="186"/>
      <c r="EA138" s="186"/>
      <c r="EB138" s="186"/>
      <c r="EC138" s="186"/>
      <c r="ED138" s="186"/>
      <c r="EE138" s="186"/>
      <c r="EF138" s="186"/>
      <c r="EG138" s="186"/>
      <c r="EH138" s="186"/>
      <c r="EI138" s="186"/>
      <c r="EJ138" s="186"/>
      <c r="EK138" s="186"/>
      <c r="EL138" s="186"/>
      <c r="EM138" s="186"/>
      <c r="EN138" s="186"/>
      <c r="EO138" s="186"/>
      <c r="EP138" s="186"/>
      <c r="EQ138" s="186"/>
      <c r="ER138" s="186"/>
      <c r="ES138" s="186"/>
      <c r="ET138" s="186"/>
      <c r="EU138" s="186"/>
      <c r="EV138" s="186"/>
      <c r="EW138" s="186"/>
      <c r="EX138" s="186"/>
    </row>
    <row r="139" customFormat="false" ht="12.75" hidden="false" customHeight="false" outlineLevel="0" collapsed="false">
      <c r="A139" s="145" t="s">
        <v>198</v>
      </c>
      <c r="B139" s="145" t="s">
        <v>196</v>
      </c>
      <c r="C139" s="139" t="n">
        <v>0</v>
      </c>
      <c r="D139" s="186"/>
      <c r="E139" s="141"/>
      <c r="F139" s="186" t="n">
        <v>0</v>
      </c>
      <c r="G139" s="186"/>
      <c r="H139" s="185"/>
      <c r="I139" s="186" t="n">
        <v>0</v>
      </c>
      <c r="J139" s="186"/>
      <c r="K139" s="185"/>
      <c r="L139" s="186" t="n">
        <v>0</v>
      </c>
      <c r="M139" s="186"/>
      <c r="N139" s="186"/>
      <c r="O139" s="237" t="n">
        <v>0</v>
      </c>
      <c r="P139" s="186"/>
      <c r="Q139" s="185"/>
      <c r="R139" s="186" t="n">
        <v>0</v>
      </c>
      <c r="S139" s="186"/>
      <c r="T139" s="185"/>
      <c r="U139" s="186" t="n">
        <v>0</v>
      </c>
      <c r="V139" s="186"/>
      <c r="W139" s="185"/>
      <c r="X139" s="186" t="n">
        <v>0</v>
      </c>
      <c r="Y139" s="186"/>
      <c r="Z139" s="185"/>
      <c r="AA139" s="186" t="n">
        <v>0</v>
      </c>
      <c r="AB139" s="186"/>
      <c r="AC139" s="185"/>
      <c r="AD139" s="186" t="n">
        <v>0</v>
      </c>
      <c r="AE139" s="186"/>
      <c r="AF139" s="185"/>
      <c r="AG139" s="186" t="n">
        <v>0</v>
      </c>
      <c r="AH139" s="186"/>
      <c r="AI139" s="185"/>
      <c r="AJ139" s="186" t="n">
        <v>0</v>
      </c>
      <c r="AK139" s="186"/>
      <c r="AL139" s="185"/>
      <c r="AM139" s="186" t="n">
        <v>0</v>
      </c>
      <c r="AN139" s="186"/>
      <c r="AO139" s="185"/>
      <c r="AP139" s="186" t="n">
        <v>0</v>
      </c>
      <c r="AQ139" s="186"/>
      <c r="AR139" s="185"/>
      <c r="AS139" s="186" t="n">
        <v>0</v>
      </c>
      <c r="AT139" s="186"/>
      <c r="AU139" s="185"/>
      <c r="AV139" s="186" t="n">
        <v>0</v>
      </c>
      <c r="AW139" s="186"/>
      <c r="AX139" s="185"/>
      <c r="AY139" s="186" t="n">
        <v>0</v>
      </c>
      <c r="AZ139" s="186"/>
      <c r="BA139" s="185"/>
      <c r="BB139" s="186" t="n">
        <v>0</v>
      </c>
      <c r="BC139" s="186"/>
      <c r="BD139" s="185"/>
      <c r="BE139" s="186" t="n">
        <v>0</v>
      </c>
      <c r="BF139" s="186"/>
      <c r="BG139" s="185"/>
      <c r="BH139" s="186" t="n">
        <v>0</v>
      </c>
      <c r="BI139" s="186"/>
      <c r="BJ139" s="185"/>
      <c r="BK139" s="186" t="n">
        <v>0</v>
      </c>
      <c r="BL139" s="186"/>
      <c r="BM139" s="185"/>
      <c r="BN139" s="186" t="n">
        <v>0</v>
      </c>
      <c r="BO139" s="186"/>
      <c r="BP139" s="185"/>
      <c r="BQ139" s="186" t="n">
        <v>0</v>
      </c>
      <c r="BR139" s="186"/>
      <c r="BS139" s="185"/>
      <c r="BT139" s="186" t="n">
        <v>0</v>
      </c>
      <c r="BU139" s="186"/>
      <c r="BV139" s="185"/>
      <c r="BW139" s="186"/>
      <c r="BX139" s="186"/>
      <c r="BY139" s="186"/>
      <c r="BZ139" s="186"/>
      <c r="CA139" s="186"/>
      <c r="CB139" s="186"/>
      <c r="CC139" s="186"/>
      <c r="CD139" s="186"/>
      <c r="CE139" s="186"/>
      <c r="CF139" s="186"/>
      <c r="CG139" s="186"/>
      <c r="CH139" s="186"/>
      <c r="CI139" s="186"/>
      <c r="CJ139" s="186"/>
      <c r="CK139" s="186"/>
      <c r="CL139" s="186"/>
      <c r="CM139" s="186"/>
      <c r="CN139" s="186"/>
      <c r="CO139" s="186"/>
      <c r="CP139" s="186"/>
      <c r="CQ139" s="186"/>
      <c r="CR139" s="186"/>
      <c r="CS139" s="186"/>
      <c r="CT139" s="186"/>
      <c r="CU139" s="186"/>
      <c r="CV139" s="186"/>
      <c r="CW139" s="186"/>
      <c r="CX139" s="186"/>
      <c r="CY139" s="186"/>
      <c r="CZ139" s="186"/>
      <c r="DA139" s="186"/>
      <c r="DB139" s="186"/>
      <c r="DC139" s="186"/>
      <c r="DD139" s="186"/>
      <c r="DE139" s="186"/>
      <c r="DF139" s="186"/>
      <c r="DG139" s="186"/>
      <c r="DH139" s="186"/>
      <c r="DI139" s="186"/>
      <c r="DJ139" s="186"/>
      <c r="DK139" s="186"/>
      <c r="DL139" s="186"/>
      <c r="DM139" s="186"/>
      <c r="DN139" s="186"/>
      <c r="DO139" s="186"/>
      <c r="DP139" s="186"/>
      <c r="DQ139" s="186"/>
      <c r="DR139" s="186"/>
      <c r="DS139" s="186"/>
      <c r="DT139" s="186"/>
      <c r="DU139" s="186"/>
      <c r="DV139" s="186"/>
      <c r="DW139" s="186"/>
      <c r="DX139" s="186"/>
      <c r="DY139" s="186"/>
      <c r="DZ139" s="186"/>
      <c r="EA139" s="186"/>
      <c r="EB139" s="186"/>
      <c r="EC139" s="186"/>
      <c r="ED139" s="186"/>
      <c r="EE139" s="186"/>
      <c r="EF139" s="186"/>
      <c r="EG139" s="186"/>
      <c r="EH139" s="186"/>
      <c r="EI139" s="186"/>
      <c r="EJ139" s="186"/>
      <c r="EK139" s="186"/>
      <c r="EL139" s="186"/>
      <c r="EM139" s="186"/>
      <c r="EN139" s="186"/>
      <c r="EO139" s="186"/>
      <c r="EP139" s="186"/>
      <c r="EQ139" s="186"/>
      <c r="ER139" s="186"/>
      <c r="ES139" s="186"/>
      <c r="ET139" s="186"/>
      <c r="EU139" s="186"/>
      <c r="EV139" s="186"/>
      <c r="EW139" s="186"/>
      <c r="EX139" s="186"/>
    </row>
    <row r="140" customFormat="false" ht="12.75" hidden="false" customHeight="false" outlineLevel="0" collapsed="false">
      <c r="A140" s="145" t="s">
        <v>199</v>
      </c>
      <c r="B140" s="145" t="s">
        <v>196</v>
      </c>
      <c r="C140" s="139"/>
      <c r="D140" s="186"/>
      <c r="E140" s="141"/>
      <c r="F140" s="186"/>
      <c r="G140" s="186"/>
      <c r="H140" s="185"/>
      <c r="I140" s="186"/>
      <c r="J140" s="186"/>
      <c r="K140" s="185"/>
      <c r="L140" s="186"/>
      <c r="M140" s="186"/>
      <c r="N140" s="186"/>
      <c r="O140" s="237"/>
      <c r="P140" s="186"/>
      <c r="Q140" s="185"/>
      <c r="R140" s="186"/>
      <c r="S140" s="186"/>
      <c r="T140" s="185"/>
      <c r="U140" s="186"/>
      <c r="V140" s="186"/>
      <c r="W140" s="185"/>
      <c r="X140" s="186"/>
      <c r="Y140" s="186"/>
      <c r="Z140" s="185"/>
      <c r="AA140" s="186"/>
      <c r="AB140" s="186"/>
      <c r="AC140" s="185"/>
      <c r="AD140" s="186"/>
      <c r="AE140" s="186"/>
      <c r="AF140" s="185"/>
      <c r="AG140" s="186"/>
      <c r="AH140" s="186"/>
      <c r="AI140" s="185"/>
      <c r="AJ140" s="186"/>
      <c r="AK140" s="186"/>
      <c r="AL140" s="185"/>
      <c r="AM140" s="186"/>
      <c r="AN140" s="186"/>
      <c r="AO140" s="185"/>
      <c r="AP140" s="186"/>
      <c r="AQ140" s="186"/>
      <c r="AR140" s="185"/>
      <c r="AS140" s="186"/>
      <c r="AT140" s="186"/>
      <c r="AU140" s="185"/>
      <c r="AV140" s="186"/>
      <c r="AW140" s="186"/>
      <c r="AX140" s="185"/>
      <c r="AY140" s="186"/>
      <c r="AZ140" s="186"/>
      <c r="BA140" s="185"/>
      <c r="BB140" s="186"/>
      <c r="BC140" s="186"/>
      <c r="BD140" s="185"/>
      <c r="BE140" s="186"/>
      <c r="BF140" s="186"/>
      <c r="BG140" s="185"/>
      <c r="BH140" s="186"/>
      <c r="BI140" s="186"/>
      <c r="BJ140" s="185"/>
      <c r="BK140" s="186"/>
      <c r="BL140" s="186"/>
      <c r="BM140" s="185"/>
      <c r="BN140" s="186"/>
      <c r="BO140" s="186"/>
      <c r="BP140" s="185"/>
      <c r="BQ140" s="186"/>
      <c r="BR140" s="186"/>
      <c r="BS140" s="185"/>
      <c r="BT140" s="186"/>
      <c r="BU140" s="186"/>
      <c r="BV140" s="185"/>
      <c r="BW140" s="186"/>
      <c r="BX140" s="186"/>
      <c r="BY140" s="186"/>
      <c r="BZ140" s="186"/>
      <c r="CA140" s="186"/>
      <c r="CB140" s="186"/>
      <c r="CC140" s="186"/>
      <c r="CD140" s="186"/>
      <c r="CE140" s="186"/>
      <c r="CF140" s="186"/>
      <c r="CG140" s="186"/>
      <c r="CH140" s="186"/>
      <c r="CI140" s="186"/>
      <c r="CJ140" s="186"/>
      <c r="CK140" s="186"/>
      <c r="CL140" s="186"/>
      <c r="CM140" s="186"/>
      <c r="CN140" s="186"/>
      <c r="CO140" s="186"/>
      <c r="CP140" s="186"/>
      <c r="CQ140" s="186"/>
      <c r="CR140" s="186"/>
      <c r="CS140" s="186"/>
      <c r="CT140" s="186"/>
      <c r="CU140" s="186"/>
      <c r="CV140" s="186"/>
      <c r="CW140" s="186"/>
      <c r="CX140" s="186"/>
      <c r="CY140" s="186"/>
      <c r="CZ140" s="186"/>
      <c r="DA140" s="186"/>
      <c r="DB140" s="186"/>
      <c r="DC140" s="186"/>
      <c r="DD140" s="186"/>
      <c r="DE140" s="186"/>
      <c r="DF140" s="186"/>
      <c r="DG140" s="186"/>
      <c r="DH140" s="186"/>
      <c r="DI140" s="186"/>
      <c r="DJ140" s="186"/>
      <c r="DK140" s="186"/>
      <c r="DL140" s="186"/>
      <c r="DM140" s="186"/>
      <c r="DN140" s="186"/>
      <c r="DO140" s="186"/>
      <c r="DP140" s="186"/>
      <c r="DQ140" s="186"/>
      <c r="DR140" s="186"/>
      <c r="DS140" s="186"/>
      <c r="DT140" s="186"/>
      <c r="DU140" s="186"/>
      <c r="DV140" s="186"/>
      <c r="DW140" s="186"/>
      <c r="DX140" s="186"/>
      <c r="DY140" s="186"/>
      <c r="DZ140" s="186"/>
      <c r="EA140" s="186"/>
      <c r="EB140" s="186"/>
      <c r="EC140" s="186"/>
      <c r="ED140" s="186"/>
      <c r="EE140" s="186"/>
      <c r="EF140" s="186"/>
      <c r="EG140" s="186"/>
      <c r="EH140" s="186"/>
      <c r="EI140" s="186"/>
      <c r="EJ140" s="186"/>
      <c r="EK140" s="186"/>
      <c r="EL140" s="186"/>
      <c r="EM140" s="186"/>
      <c r="EN140" s="186"/>
      <c r="EO140" s="186"/>
      <c r="EP140" s="186"/>
      <c r="EQ140" s="186"/>
      <c r="ER140" s="186"/>
      <c r="ES140" s="186"/>
      <c r="ET140" s="186"/>
      <c r="EU140" s="186"/>
      <c r="EV140" s="186"/>
      <c r="EW140" s="186"/>
      <c r="EX140" s="186"/>
    </row>
    <row r="141" customFormat="false" ht="12.75" hidden="false" customHeight="false" outlineLevel="0" collapsed="false">
      <c r="A141" s="145" t="s">
        <v>200</v>
      </c>
      <c r="B141" s="145" t="s">
        <v>196</v>
      </c>
      <c r="C141" s="139" t="n">
        <v>80000</v>
      </c>
      <c r="D141" s="186"/>
      <c r="E141" s="141"/>
      <c r="F141" s="186" t="n">
        <v>80000</v>
      </c>
      <c r="G141" s="186"/>
      <c r="H141" s="185"/>
      <c r="I141" s="186" t="n">
        <v>80000</v>
      </c>
      <c r="J141" s="186"/>
      <c r="K141" s="185"/>
      <c r="L141" s="186" t="n">
        <v>80000</v>
      </c>
      <c r="M141" s="186"/>
      <c r="N141" s="186"/>
      <c r="O141" s="237" t="n">
        <v>80000</v>
      </c>
      <c r="P141" s="186"/>
      <c r="Q141" s="185"/>
      <c r="R141" s="186" t="n">
        <v>80000</v>
      </c>
      <c r="S141" s="186"/>
      <c r="T141" s="185"/>
      <c r="U141" s="186" t="n">
        <v>80000</v>
      </c>
      <c r="V141" s="186"/>
      <c r="W141" s="185"/>
      <c r="X141" s="186" t="n">
        <v>80000</v>
      </c>
      <c r="Y141" s="186"/>
      <c r="Z141" s="185"/>
      <c r="AA141" s="186" t="n">
        <v>80000</v>
      </c>
      <c r="AB141" s="186"/>
      <c r="AC141" s="185"/>
      <c r="AD141" s="186" t="n">
        <v>80000</v>
      </c>
      <c r="AE141" s="186"/>
      <c r="AF141" s="185"/>
      <c r="AG141" s="186" t="n">
        <v>80000</v>
      </c>
      <c r="AH141" s="186"/>
      <c r="AI141" s="185"/>
      <c r="AJ141" s="186" t="n">
        <v>80000</v>
      </c>
      <c r="AK141" s="186"/>
      <c r="AL141" s="185"/>
      <c r="AM141" s="186" t="n">
        <v>80000</v>
      </c>
      <c r="AN141" s="186"/>
      <c r="AO141" s="185"/>
      <c r="AP141" s="186" t="n">
        <v>80000</v>
      </c>
      <c r="AQ141" s="186"/>
      <c r="AR141" s="185"/>
      <c r="AS141" s="186" t="n">
        <v>80000</v>
      </c>
      <c r="AT141" s="186"/>
      <c r="AU141" s="185"/>
      <c r="AV141" s="186" t="n">
        <v>0</v>
      </c>
      <c r="AW141" s="186"/>
      <c r="AX141" s="185"/>
      <c r="AY141" s="186" t="n">
        <v>0</v>
      </c>
      <c r="AZ141" s="186"/>
      <c r="BA141" s="185"/>
      <c r="BB141" s="186" t="n">
        <v>0</v>
      </c>
      <c r="BC141" s="186"/>
      <c r="BD141" s="185"/>
      <c r="BE141" s="186" t="n">
        <v>0</v>
      </c>
      <c r="BF141" s="186"/>
      <c r="BG141" s="185"/>
      <c r="BH141" s="186" t="n">
        <v>0</v>
      </c>
      <c r="BI141" s="186"/>
      <c r="BJ141" s="185"/>
      <c r="BK141" s="186" t="n">
        <v>0</v>
      </c>
      <c r="BL141" s="186"/>
      <c r="BM141" s="185"/>
      <c r="BN141" s="186" t="n">
        <v>0</v>
      </c>
      <c r="BO141" s="186"/>
      <c r="BP141" s="185"/>
      <c r="BQ141" s="186" t="n">
        <v>0</v>
      </c>
      <c r="BR141" s="186"/>
      <c r="BS141" s="185"/>
      <c r="BT141" s="186" t="n">
        <v>0</v>
      </c>
      <c r="BU141" s="186"/>
      <c r="BV141" s="185"/>
      <c r="BW141" s="186"/>
      <c r="BX141" s="186"/>
      <c r="BY141" s="186"/>
      <c r="BZ141" s="186"/>
      <c r="CA141" s="186"/>
      <c r="CB141" s="186"/>
      <c r="CC141" s="186"/>
      <c r="CD141" s="186"/>
      <c r="CE141" s="186"/>
      <c r="CF141" s="186"/>
      <c r="CG141" s="186"/>
      <c r="CH141" s="186"/>
      <c r="CI141" s="186"/>
      <c r="CJ141" s="186"/>
      <c r="CK141" s="186"/>
      <c r="CL141" s="186"/>
      <c r="CM141" s="186"/>
      <c r="CN141" s="186"/>
      <c r="CO141" s="186"/>
      <c r="CP141" s="186"/>
      <c r="CQ141" s="186"/>
      <c r="CR141" s="186"/>
      <c r="CS141" s="186"/>
      <c r="CT141" s="186"/>
      <c r="CU141" s="186"/>
      <c r="CV141" s="186"/>
      <c r="CW141" s="186"/>
      <c r="CX141" s="186"/>
      <c r="CY141" s="186"/>
      <c r="CZ141" s="186"/>
      <c r="DA141" s="186"/>
      <c r="DB141" s="186"/>
      <c r="DC141" s="186"/>
      <c r="DD141" s="186"/>
      <c r="DE141" s="186"/>
      <c r="DF141" s="186"/>
      <c r="DG141" s="186"/>
      <c r="DH141" s="186"/>
      <c r="DI141" s="186"/>
      <c r="DJ141" s="186"/>
      <c r="DK141" s="186"/>
      <c r="DL141" s="186"/>
      <c r="DM141" s="186"/>
      <c r="DN141" s="186"/>
      <c r="DO141" s="186"/>
      <c r="DP141" s="186"/>
      <c r="DQ141" s="186"/>
      <c r="DR141" s="186"/>
      <c r="DS141" s="186"/>
      <c r="DT141" s="186"/>
      <c r="DU141" s="186"/>
      <c r="DV141" s="186"/>
      <c r="DW141" s="186"/>
      <c r="DX141" s="186"/>
      <c r="DY141" s="186"/>
      <c r="DZ141" s="186"/>
      <c r="EA141" s="186"/>
      <c r="EB141" s="186"/>
      <c r="EC141" s="186"/>
      <c r="ED141" s="186"/>
      <c r="EE141" s="186"/>
      <c r="EF141" s="186"/>
      <c r="EG141" s="186"/>
      <c r="EH141" s="186"/>
      <c r="EI141" s="186"/>
      <c r="EJ141" s="186"/>
      <c r="EK141" s="186"/>
      <c r="EL141" s="186"/>
      <c r="EM141" s="186"/>
      <c r="EN141" s="186"/>
      <c r="EO141" s="186"/>
      <c r="EP141" s="186"/>
      <c r="EQ141" s="186"/>
      <c r="ER141" s="186"/>
      <c r="ES141" s="186"/>
      <c r="ET141" s="186"/>
      <c r="EU141" s="186"/>
      <c r="EV141" s="186"/>
      <c r="EW141" s="186"/>
      <c r="EX141" s="186"/>
    </row>
    <row r="142" customFormat="false" ht="12.75" hidden="false" customHeight="false" outlineLevel="0" collapsed="false">
      <c r="A142" s="238" t="s">
        <v>201</v>
      </c>
      <c r="B142" s="145"/>
      <c r="C142" s="139"/>
      <c r="D142" s="186"/>
      <c r="E142" s="141"/>
      <c r="F142" s="186"/>
      <c r="G142" s="186"/>
      <c r="H142" s="185"/>
      <c r="I142" s="186"/>
      <c r="J142" s="186"/>
      <c r="K142" s="185"/>
      <c r="L142" s="186"/>
      <c r="M142" s="186"/>
      <c r="N142" s="186"/>
      <c r="O142" s="237"/>
      <c r="P142" s="186"/>
      <c r="Q142" s="185"/>
      <c r="R142" s="186"/>
      <c r="S142" s="186"/>
      <c r="T142" s="185"/>
      <c r="U142" s="186"/>
      <c r="V142" s="186"/>
      <c r="W142" s="185"/>
      <c r="X142" s="186"/>
      <c r="Y142" s="186"/>
      <c r="Z142" s="185"/>
      <c r="AA142" s="186"/>
      <c r="AB142" s="186"/>
      <c r="AC142" s="185"/>
      <c r="AD142" s="186"/>
      <c r="AE142" s="186"/>
      <c r="AF142" s="185"/>
      <c r="AG142" s="186"/>
      <c r="AH142" s="186"/>
      <c r="AI142" s="185"/>
      <c r="AJ142" s="186"/>
      <c r="AK142" s="186"/>
      <c r="AL142" s="185"/>
      <c r="AM142" s="186"/>
      <c r="AN142" s="186"/>
      <c r="AO142" s="185"/>
      <c r="AP142" s="186"/>
      <c r="AQ142" s="186"/>
      <c r="AR142" s="185"/>
      <c r="AS142" s="186"/>
      <c r="AT142" s="186"/>
      <c r="AU142" s="185"/>
      <c r="AV142" s="186"/>
      <c r="AW142" s="186"/>
      <c r="AX142" s="185"/>
      <c r="AY142" s="186"/>
      <c r="AZ142" s="186"/>
      <c r="BA142" s="185"/>
      <c r="BB142" s="186"/>
      <c r="BC142" s="186"/>
      <c r="BD142" s="185"/>
      <c r="BE142" s="186"/>
      <c r="BF142" s="186"/>
      <c r="BG142" s="185"/>
      <c r="BH142" s="186"/>
      <c r="BI142" s="186"/>
      <c r="BJ142" s="185"/>
      <c r="BK142" s="186"/>
      <c r="BL142" s="186"/>
      <c r="BM142" s="185"/>
      <c r="BN142" s="186"/>
      <c r="BO142" s="186"/>
      <c r="BP142" s="185"/>
      <c r="BQ142" s="186"/>
      <c r="BR142" s="186"/>
      <c r="BS142" s="185"/>
      <c r="BT142" s="186"/>
      <c r="BU142" s="186"/>
      <c r="BV142" s="185"/>
      <c r="BW142" s="186"/>
      <c r="BX142" s="186"/>
      <c r="BY142" s="186"/>
      <c r="BZ142" s="186"/>
      <c r="CA142" s="186"/>
      <c r="CB142" s="186"/>
      <c r="CC142" s="186"/>
      <c r="CD142" s="186"/>
      <c r="CE142" s="186"/>
      <c r="CF142" s="186"/>
      <c r="CG142" s="186"/>
      <c r="CH142" s="186"/>
      <c r="CI142" s="186"/>
      <c r="CJ142" s="186"/>
      <c r="CK142" s="186"/>
      <c r="CL142" s="186"/>
      <c r="CM142" s="186"/>
      <c r="CN142" s="186"/>
      <c r="CO142" s="186"/>
      <c r="CP142" s="186"/>
      <c r="CQ142" s="186"/>
      <c r="CR142" s="186"/>
      <c r="CS142" s="186"/>
      <c r="CT142" s="186"/>
      <c r="CU142" s="186"/>
      <c r="CV142" s="186"/>
      <c r="CW142" s="186"/>
      <c r="CX142" s="186"/>
      <c r="CY142" s="186"/>
      <c r="CZ142" s="186"/>
      <c r="DA142" s="186"/>
      <c r="DB142" s="186"/>
      <c r="DC142" s="186"/>
      <c r="DD142" s="186"/>
      <c r="DE142" s="186"/>
      <c r="DF142" s="186"/>
      <c r="DG142" s="186"/>
      <c r="DH142" s="186"/>
      <c r="DI142" s="186"/>
      <c r="DJ142" s="186"/>
      <c r="DK142" s="186"/>
      <c r="DL142" s="186"/>
      <c r="DM142" s="186"/>
      <c r="DN142" s="186"/>
      <c r="DO142" s="186"/>
      <c r="DP142" s="186"/>
      <c r="DQ142" s="186"/>
      <c r="DR142" s="186"/>
      <c r="DS142" s="186"/>
      <c r="DT142" s="186"/>
      <c r="DU142" s="186"/>
      <c r="DV142" s="186"/>
      <c r="DW142" s="186"/>
      <c r="DX142" s="186"/>
      <c r="DY142" s="186"/>
      <c r="DZ142" s="186"/>
      <c r="EA142" s="186"/>
      <c r="EB142" s="186"/>
      <c r="EC142" s="186"/>
      <c r="ED142" s="186"/>
      <c r="EE142" s="186"/>
      <c r="EF142" s="186"/>
      <c r="EG142" s="186"/>
      <c r="EH142" s="186"/>
      <c r="EI142" s="186"/>
      <c r="EJ142" s="186"/>
      <c r="EK142" s="186"/>
      <c r="EL142" s="186"/>
      <c r="EM142" s="186"/>
      <c r="EN142" s="186"/>
      <c r="EO142" s="186"/>
      <c r="EP142" s="186"/>
      <c r="EQ142" s="186"/>
      <c r="ER142" s="186"/>
      <c r="ES142" s="186"/>
      <c r="ET142" s="186"/>
      <c r="EU142" s="186"/>
      <c r="EV142" s="186"/>
      <c r="EW142" s="186"/>
      <c r="EX142" s="186"/>
    </row>
    <row r="143" customFormat="false" ht="12.75" hidden="false" customHeight="false" outlineLevel="0" collapsed="false">
      <c r="A143" s="145" t="s">
        <v>202</v>
      </c>
      <c r="B143" s="145" t="s">
        <v>196</v>
      </c>
      <c r="C143" s="139" t="n">
        <v>89500</v>
      </c>
      <c r="D143" s="186"/>
      <c r="E143" s="141"/>
      <c r="F143" s="186" t="n">
        <v>89500</v>
      </c>
      <c r="G143" s="186"/>
      <c r="H143" s="185"/>
      <c r="I143" s="186" t="n">
        <v>89500</v>
      </c>
      <c r="J143" s="186"/>
      <c r="K143" s="185"/>
      <c r="L143" s="186" t="n">
        <v>89500</v>
      </c>
      <c r="M143" s="186"/>
      <c r="N143" s="186"/>
      <c r="O143" s="237" t="n">
        <v>89500</v>
      </c>
      <c r="P143" s="186"/>
      <c r="Q143" s="185"/>
      <c r="R143" s="186" t="n">
        <v>89500</v>
      </c>
      <c r="S143" s="186"/>
      <c r="T143" s="185"/>
      <c r="U143" s="186" t="n">
        <v>89500</v>
      </c>
      <c r="V143" s="186"/>
      <c r="W143" s="185"/>
      <c r="X143" s="186" t="n">
        <v>89500</v>
      </c>
      <c r="Y143" s="186"/>
      <c r="Z143" s="185"/>
      <c r="AA143" s="186" t="n">
        <v>89500</v>
      </c>
      <c r="AB143" s="186"/>
      <c r="AC143" s="185"/>
      <c r="AD143" s="186" t="n">
        <v>89500</v>
      </c>
      <c r="AE143" s="186"/>
      <c r="AF143" s="185"/>
      <c r="AG143" s="186" t="n">
        <v>89500</v>
      </c>
      <c r="AH143" s="186"/>
      <c r="AI143" s="185"/>
      <c r="AJ143" s="186" t="n">
        <v>89500</v>
      </c>
      <c r="AK143" s="186"/>
      <c r="AL143" s="185"/>
      <c r="AM143" s="186" t="n">
        <v>12500</v>
      </c>
      <c r="AN143" s="186"/>
      <c r="AO143" s="185"/>
      <c r="AP143" s="186" t="n">
        <v>12500</v>
      </c>
      <c r="AQ143" s="186"/>
      <c r="AR143" s="185"/>
      <c r="AS143" s="186" t="n">
        <v>12500</v>
      </c>
      <c r="AT143" s="186"/>
      <c r="AU143" s="185"/>
      <c r="AV143" s="186" t="n">
        <v>12500</v>
      </c>
      <c r="AW143" s="186"/>
      <c r="AX143" s="185"/>
      <c r="AY143" s="186" t="n">
        <v>12500</v>
      </c>
      <c r="AZ143" s="186"/>
      <c r="BA143" s="185"/>
      <c r="BB143" s="186" t="n">
        <v>12500</v>
      </c>
      <c r="BC143" s="186"/>
      <c r="BD143" s="185"/>
      <c r="BE143" s="186" t="n">
        <v>12500</v>
      </c>
      <c r="BF143" s="186"/>
      <c r="BG143" s="185"/>
      <c r="BH143" s="186" t="n">
        <v>12500</v>
      </c>
      <c r="BI143" s="186"/>
      <c r="BJ143" s="185"/>
      <c r="BK143" s="186" t="n">
        <v>12500</v>
      </c>
      <c r="BL143" s="186"/>
      <c r="BM143" s="185"/>
      <c r="BN143" s="186" t="n">
        <v>12500</v>
      </c>
      <c r="BO143" s="186"/>
      <c r="BP143" s="185"/>
      <c r="BQ143" s="186" t="n">
        <v>12500</v>
      </c>
      <c r="BR143" s="186"/>
      <c r="BS143" s="185"/>
      <c r="BT143" s="186" t="n">
        <v>12500</v>
      </c>
      <c r="BU143" s="186"/>
      <c r="BV143" s="185"/>
      <c r="BW143" s="186"/>
      <c r="BX143" s="186"/>
      <c r="BY143" s="186"/>
      <c r="BZ143" s="186"/>
      <c r="CA143" s="186"/>
      <c r="CB143" s="186"/>
      <c r="CC143" s="186"/>
      <c r="CD143" s="186"/>
      <c r="CE143" s="186"/>
      <c r="CF143" s="186"/>
      <c r="CG143" s="186"/>
      <c r="CH143" s="186"/>
      <c r="CI143" s="186"/>
      <c r="CJ143" s="186"/>
      <c r="CK143" s="186"/>
      <c r="CL143" s="186"/>
      <c r="CM143" s="186"/>
      <c r="CN143" s="186"/>
      <c r="CO143" s="186"/>
      <c r="CP143" s="186"/>
      <c r="CQ143" s="186"/>
      <c r="CR143" s="186"/>
      <c r="CS143" s="186"/>
      <c r="CT143" s="186"/>
      <c r="CU143" s="186"/>
      <c r="CV143" s="186"/>
      <c r="CW143" s="186"/>
      <c r="CX143" s="186"/>
      <c r="CY143" s="186"/>
      <c r="CZ143" s="186"/>
      <c r="DA143" s="186"/>
      <c r="DB143" s="186"/>
      <c r="DC143" s="186"/>
      <c r="DD143" s="186"/>
      <c r="DE143" s="186"/>
      <c r="DF143" s="186"/>
      <c r="DG143" s="186"/>
      <c r="DH143" s="186"/>
      <c r="DI143" s="186"/>
      <c r="DJ143" s="186"/>
      <c r="DK143" s="186"/>
      <c r="DL143" s="186"/>
      <c r="DM143" s="186"/>
      <c r="DN143" s="186"/>
      <c r="DO143" s="186"/>
      <c r="DP143" s="186"/>
      <c r="DQ143" s="186"/>
      <c r="DR143" s="186"/>
      <c r="DS143" s="186"/>
      <c r="DT143" s="186"/>
      <c r="DU143" s="186"/>
      <c r="DV143" s="186"/>
      <c r="DW143" s="186"/>
      <c r="DX143" s="186"/>
      <c r="DY143" s="186"/>
      <c r="DZ143" s="186"/>
      <c r="EA143" s="186"/>
      <c r="EB143" s="186"/>
      <c r="EC143" s="186"/>
      <c r="ED143" s="186"/>
      <c r="EE143" s="186"/>
      <c r="EF143" s="186"/>
      <c r="EG143" s="186"/>
      <c r="EH143" s="186"/>
      <c r="EI143" s="186"/>
      <c r="EJ143" s="186"/>
      <c r="EK143" s="186"/>
      <c r="EL143" s="186"/>
      <c r="EM143" s="186"/>
      <c r="EN143" s="186"/>
      <c r="EO143" s="186"/>
      <c r="EP143" s="186"/>
      <c r="EQ143" s="186"/>
      <c r="ER143" s="186"/>
      <c r="ES143" s="186"/>
      <c r="ET143" s="186"/>
      <c r="EU143" s="186"/>
      <c r="EV143" s="186"/>
      <c r="EW143" s="186"/>
      <c r="EX143" s="186"/>
    </row>
    <row r="144" customFormat="false" ht="12.75" hidden="false" customHeight="false" outlineLevel="0" collapsed="false">
      <c r="A144" s="238" t="s">
        <v>203</v>
      </c>
      <c r="B144" s="145"/>
      <c r="C144" s="139"/>
      <c r="D144" s="186"/>
      <c r="E144" s="141"/>
      <c r="F144" s="186"/>
      <c r="G144" s="186"/>
      <c r="H144" s="185"/>
      <c r="I144" s="186"/>
      <c r="J144" s="186"/>
      <c r="K144" s="185"/>
      <c r="L144" s="186"/>
      <c r="M144" s="186"/>
      <c r="N144" s="186"/>
      <c r="O144" s="237"/>
      <c r="P144" s="186"/>
      <c r="Q144" s="185"/>
      <c r="R144" s="186"/>
      <c r="S144" s="186"/>
      <c r="T144" s="185"/>
      <c r="U144" s="186"/>
      <c r="V144" s="186"/>
      <c r="W144" s="185"/>
      <c r="X144" s="186"/>
      <c r="Y144" s="186"/>
      <c r="Z144" s="185"/>
      <c r="AA144" s="186"/>
      <c r="AB144" s="186"/>
      <c r="AC144" s="185"/>
      <c r="AD144" s="186"/>
      <c r="AE144" s="186"/>
      <c r="AF144" s="185"/>
      <c r="AG144" s="186"/>
      <c r="AH144" s="186"/>
      <c r="AI144" s="185"/>
      <c r="AJ144" s="186"/>
      <c r="AK144" s="186"/>
      <c r="AL144" s="185"/>
      <c r="AM144" s="186"/>
      <c r="AN144" s="186"/>
      <c r="AO144" s="185"/>
      <c r="AP144" s="186"/>
      <c r="AQ144" s="186"/>
      <c r="AR144" s="185"/>
      <c r="AS144" s="186"/>
      <c r="AT144" s="186"/>
      <c r="AU144" s="185"/>
      <c r="AV144" s="186"/>
      <c r="AW144" s="186"/>
      <c r="AX144" s="185"/>
      <c r="AY144" s="186"/>
      <c r="AZ144" s="186"/>
      <c r="BA144" s="185"/>
      <c r="BB144" s="186"/>
      <c r="BC144" s="186"/>
      <c r="BD144" s="185"/>
      <c r="BE144" s="186"/>
      <c r="BF144" s="186"/>
      <c r="BG144" s="185"/>
      <c r="BH144" s="186"/>
      <c r="BI144" s="186"/>
      <c r="BJ144" s="185"/>
      <c r="BK144" s="186"/>
      <c r="BL144" s="186"/>
      <c r="BM144" s="185"/>
      <c r="BN144" s="186"/>
      <c r="BO144" s="186"/>
      <c r="BP144" s="185"/>
      <c r="BQ144" s="186"/>
      <c r="BR144" s="186"/>
      <c r="BS144" s="185"/>
      <c r="BT144" s="186"/>
      <c r="BU144" s="186"/>
      <c r="BV144" s="185"/>
      <c r="BW144" s="186"/>
      <c r="BX144" s="186"/>
      <c r="BY144" s="186"/>
      <c r="BZ144" s="186"/>
      <c r="CA144" s="186"/>
      <c r="CB144" s="186"/>
      <c r="CC144" s="186"/>
      <c r="CD144" s="186"/>
      <c r="CE144" s="186"/>
      <c r="CF144" s="186"/>
      <c r="CG144" s="186"/>
      <c r="CH144" s="186"/>
      <c r="CI144" s="186"/>
      <c r="CJ144" s="186"/>
      <c r="CK144" s="186"/>
      <c r="CL144" s="186"/>
      <c r="CM144" s="186"/>
      <c r="CN144" s="186"/>
      <c r="CO144" s="186"/>
      <c r="CP144" s="186"/>
      <c r="CQ144" s="186"/>
      <c r="CR144" s="186"/>
      <c r="CS144" s="186"/>
      <c r="CT144" s="186"/>
      <c r="CU144" s="186"/>
      <c r="CV144" s="186"/>
      <c r="CW144" s="186"/>
      <c r="CX144" s="186"/>
      <c r="CY144" s="186"/>
      <c r="CZ144" s="186"/>
      <c r="DA144" s="186"/>
      <c r="DB144" s="186"/>
      <c r="DC144" s="186"/>
      <c r="DD144" s="186"/>
      <c r="DE144" s="186"/>
      <c r="DF144" s="186"/>
      <c r="DG144" s="186"/>
      <c r="DH144" s="186"/>
      <c r="DI144" s="186"/>
      <c r="DJ144" s="186"/>
      <c r="DK144" s="186"/>
      <c r="DL144" s="186"/>
      <c r="DM144" s="186"/>
      <c r="DN144" s="186"/>
      <c r="DO144" s="186"/>
      <c r="DP144" s="186"/>
      <c r="DQ144" s="186"/>
      <c r="DR144" s="186"/>
      <c r="DS144" s="186"/>
      <c r="DT144" s="186"/>
      <c r="DU144" s="186"/>
      <c r="DV144" s="186"/>
      <c r="DW144" s="186"/>
      <c r="DX144" s="186"/>
      <c r="DY144" s="186"/>
      <c r="DZ144" s="186"/>
      <c r="EA144" s="186"/>
      <c r="EB144" s="186"/>
      <c r="EC144" s="186"/>
      <c r="ED144" s="186"/>
      <c r="EE144" s="186"/>
      <c r="EF144" s="186"/>
      <c r="EG144" s="186"/>
      <c r="EH144" s="186"/>
      <c r="EI144" s="186"/>
      <c r="EJ144" s="186"/>
      <c r="EK144" s="186"/>
      <c r="EL144" s="186"/>
      <c r="EM144" s="186"/>
      <c r="EN144" s="186"/>
      <c r="EO144" s="186"/>
      <c r="EP144" s="186"/>
      <c r="EQ144" s="186"/>
      <c r="ER144" s="186"/>
      <c r="ES144" s="186"/>
      <c r="ET144" s="186"/>
      <c r="EU144" s="186"/>
      <c r="EV144" s="186"/>
      <c r="EW144" s="186"/>
      <c r="EX144" s="186"/>
    </row>
    <row r="145" customFormat="false" ht="12.75" hidden="false" customHeight="false" outlineLevel="0" collapsed="false">
      <c r="A145" s="145" t="s">
        <v>23</v>
      </c>
      <c r="B145" s="145" t="s">
        <v>196</v>
      </c>
      <c r="C145" s="139"/>
      <c r="D145" s="186"/>
      <c r="E145" s="141"/>
      <c r="F145" s="186"/>
      <c r="G145" s="186"/>
      <c r="H145" s="185"/>
      <c r="I145" s="186"/>
      <c r="J145" s="186"/>
      <c r="K145" s="185"/>
      <c r="L145" s="186"/>
      <c r="M145" s="186"/>
      <c r="N145" s="186"/>
      <c r="O145" s="237"/>
      <c r="P145" s="186"/>
      <c r="Q145" s="185"/>
      <c r="R145" s="186"/>
      <c r="S145" s="186"/>
      <c r="T145" s="185"/>
      <c r="U145" s="186"/>
      <c r="V145" s="186"/>
      <c r="W145" s="185"/>
      <c r="X145" s="186"/>
      <c r="Y145" s="186"/>
      <c r="Z145" s="185"/>
      <c r="AA145" s="186"/>
      <c r="AB145" s="186"/>
      <c r="AC145" s="185"/>
      <c r="AD145" s="186"/>
      <c r="AE145" s="186"/>
      <c r="AF145" s="185"/>
      <c r="AG145" s="186"/>
      <c r="AH145" s="186"/>
      <c r="AI145" s="185"/>
      <c r="AJ145" s="186"/>
      <c r="AK145" s="186"/>
      <c r="AL145" s="185"/>
      <c r="AM145" s="186"/>
      <c r="AN145" s="186"/>
      <c r="AO145" s="185"/>
      <c r="AP145" s="186"/>
      <c r="AQ145" s="186"/>
      <c r="AR145" s="185"/>
      <c r="AS145" s="186"/>
      <c r="AT145" s="186"/>
      <c r="AU145" s="185"/>
      <c r="AV145" s="186"/>
      <c r="AW145" s="186"/>
      <c r="AX145" s="185"/>
      <c r="AY145" s="186"/>
      <c r="AZ145" s="186"/>
      <c r="BA145" s="185"/>
      <c r="BB145" s="186"/>
      <c r="BC145" s="186"/>
      <c r="BD145" s="185"/>
      <c r="BE145" s="186"/>
      <c r="BF145" s="186"/>
      <c r="BG145" s="185"/>
      <c r="BH145" s="186"/>
      <c r="BI145" s="186"/>
      <c r="BJ145" s="185"/>
      <c r="BK145" s="186"/>
      <c r="BL145" s="186"/>
      <c r="BM145" s="185"/>
      <c r="BN145" s="186"/>
      <c r="BO145" s="186"/>
      <c r="BP145" s="185"/>
      <c r="BQ145" s="186"/>
      <c r="BR145" s="186"/>
      <c r="BS145" s="185"/>
      <c r="BT145" s="186"/>
      <c r="BU145" s="186"/>
      <c r="BV145" s="185"/>
      <c r="BW145" s="186"/>
      <c r="BX145" s="186"/>
      <c r="BY145" s="186"/>
      <c r="BZ145" s="186"/>
      <c r="CA145" s="186"/>
      <c r="CB145" s="186"/>
      <c r="CC145" s="186"/>
      <c r="CD145" s="186"/>
      <c r="CE145" s="186"/>
      <c r="CF145" s="186"/>
      <c r="CG145" s="186"/>
      <c r="CH145" s="186"/>
      <c r="CI145" s="186"/>
      <c r="CJ145" s="186"/>
      <c r="CK145" s="186"/>
      <c r="CL145" s="186"/>
      <c r="CM145" s="186"/>
      <c r="CN145" s="186"/>
      <c r="CO145" s="186"/>
      <c r="CP145" s="186"/>
      <c r="CQ145" s="186"/>
      <c r="CR145" s="186"/>
      <c r="CS145" s="186"/>
      <c r="CT145" s="186"/>
      <c r="CU145" s="186"/>
      <c r="CV145" s="186"/>
      <c r="CW145" s="186"/>
      <c r="CX145" s="186"/>
      <c r="CY145" s="186"/>
      <c r="CZ145" s="186"/>
      <c r="DA145" s="186"/>
      <c r="DB145" s="186"/>
      <c r="DC145" s="186"/>
      <c r="DD145" s="186"/>
      <c r="DE145" s="186"/>
      <c r="DF145" s="186"/>
      <c r="DG145" s="186"/>
      <c r="DH145" s="186"/>
      <c r="DI145" s="186"/>
      <c r="DJ145" s="186"/>
      <c r="DK145" s="186"/>
      <c r="DL145" s="186"/>
      <c r="DM145" s="186"/>
      <c r="DN145" s="186"/>
      <c r="DO145" s="186"/>
      <c r="DP145" s="186"/>
      <c r="DQ145" s="186"/>
      <c r="DR145" s="186"/>
      <c r="DS145" s="186"/>
      <c r="DT145" s="186"/>
      <c r="DU145" s="186"/>
      <c r="DV145" s="186"/>
      <c r="DW145" s="186"/>
      <c r="DX145" s="186"/>
      <c r="DY145" s="186"/>
      <c r="DZ145" s="186"/>
      <c r="EA145" s="186"/>
      <c r="EB145" s="186"/>
      <c r="EC145" s="186"/>
      <c r="ED145" s="186"/>
      <c r="EE145" s="186"/>
      <c r="EF145" s="186"/>
      <c r="EG145" s="186"/>
      <c r="EH145" s="186"/>
      <c r="EI145" s="186"/>
      <c r="EJ145" s="186"/>
      <c r="EK145" s="186"/>
      <c r="EL145" s="186"/>
      <c r="EM145" s="186"/>
      <c r="EN145" s="186"/>
      <c r="EO145" s="186"/>
      <c r="EP145" s="186"/>
      <c r="EQ145" s="186"/>
      <c r="ER145" s="186"/>
      <c r="ES145" s="186"/>
      <c r="ET145" s="186"/>
      <c r="EU145" s="186"/>
      <c r="EV145" s="186"/>
      <c r="EW145" s="186"/>
      <c r="EX145" s="186"/>
    </row>
    <row r="146" customFormat="false" ht="12.75" hidden="false" customHeight="false" outlineLevel="0" collapsed="false">
      <c r="A146" s="238" t="s">
        <v>204</v>
      </c>
      <c r="B146" s="145"/>
      <c r="C146" s="139"/>
      <c r="D146" s="186"/>
      <c r="E146" s="141"/>
      <c r="F146" s="186"/>
      <c r="G146" s="186"/>
      <c r="H146" s="185"/>
      <c r="I146" s="186"/>
      <c r="J146" s="186"/>
      <c r="K146" s="185"/>
      <c r="L146" s="186"/>
      <c r="M146" s="186"/>
      <c r="N146" s="186"/>
      <c r="O146" s="237"/>
      <c r="P146" s="186"/>
      <c r="Q146" s="185"/>
      <c r="R146" s="186"/>
      <c r="S146" s="186"/>
      <c r="T146" s="185"/>
      <c r="U146" s="186"/>
      <c r="V146" s="186"/>
      <c r="W146" s="185"/>
      <c r="X146" s="186"/>
      <c r="Y146" s="186"/>
      <c r="Z146" s="185"/>
      <c r="AA146" s="186"/>
      <c r="AB146" s="186"/>
      <c r="AC146" s="185"/>
      <c r="AD146" s="186"/>
      <c r="AE146" s="186"/>
      <c r="AF146" s="185"/>
      <c r="AG146" s="186"/>
      <c r="AH146" s="186"/>
      <c r="AI146" s="185"/>
      <c r="AJ146" s="186"/>
      <c r="AK146" s="186"/>
      <c r="AL146" s="185"/>
      <c r="AM146" s="186"/>
      <c r="AN146" s="186"/>
      <c r="AO146" s="185"/>
      <c r="AP146" s="186"/>
      <c r="AQ146" s="186"/>
      <c r="AR146" s="185"/>
      <c r="AS146" s="186"/>
      <c r="AT146" s="186"/>
      <c r="AU146" s="185"/>
      <c r="AV146" s="186"/>
      <c r="AW146" s="186"/>
      <c r="AX146" s="185"/>
      <c r="AY146" s="186"/>
      <c r="AZ146" s="186"/>
      <c r="BA146" s="185"/>
      <c r="BB146" s="186"/>
      <c r="BC146" s="186"/>
      <c r="BD146" s="185"/>
      <c r="BE146" s="186"/>
      <c r="BF146" s="186"/>
      <c r="BG146" s="185"/>
      <c r="BH146" s="186"/>
      <c r="BI146" s="186"/>
      <c r="BJ146" s="185"/>
      <c r="BK146" s="186"/>
      <c r="BL146" s="186"/>
      <c r="BM146" s="185"/>
      <c r="BN146" s="186"/>
      <c r="BO146" s="186"/>
      <c r="BP146" s="185"/>
      <c r="BQ146" s="186"/>
      <c r="BR146" s="186"/>
      <c r="BS146" s="185"/>
      <c r="BT146" s="186"/>
      <c r="BU146" s="186"/>
      <c r="BV146" s="185"/>
      <c r="BW146" s="186"/>
      <c r="BX146" s="186"/>
      <c r="BY146" s="186"/>
      <c r="BZ146" s="186"/>
      <c r="CA146" s="186"/>
      <c r="CB146" s="186"/>
      <c r="CC146" s="186"/>
      <c r="CD146" s="186"/>
      <c r="CE146" s="186"/>
      <c r="CF146" s="186"/>
      <c r="CG146" s="186"/>
      <c r="CH146" s="186"/>
      <c r="CI146" s="186"/>
      <c r="CJ146" s="186"/>
      <c r="CK146" s="186"/>
      <c r="CL146" s="186"/>
      <c r="CM146" s="186"/>
      <c r="CN146" s="186"/>
      <c r="CO146" s="186"/>
      <c r="CP146" s="186"/>
      <c r="CQ146" s="186"/>
      <c r="CR146" s="186"/>
      <c r="CS146" s="186"/>
      <c r="CT146" s="186"/>
      <c r="CU146" s="186"/>
      <c r="CV146" s="186"/>
      <c r="CW146" s="186"/>
      <c r="CX146" s="186"/>
      <c r="CY146" s="186"/>
      <c r="CZ146" s="186"/>
      <c r="DA146" s="186"/>
      <c r="DB146" s="186"/>
      <c r="DC146" s="186"/>
      <c r="DD146" s="186"/>
      <c r="DE146" s="186"/>
      <c r="DF146" s="186"/>
      <c r="DG146" s="186"/>
      <c r="DH146" s="186"/>
      <c r="DI146" s="186"/>
      <c r="DJ146" s="186"/>
      <c r="DK146" s="186"/>
      <c r="DL146" s="186"/>
      <c r="DM146" s="186"/>
      <c r="DN146" s="186"/>
      <c r="DO146" s="186"/>
      <c r="DP146" s="186"/>
      <c r="DQ146" s="186"/>
      <c r="DR146" s="186"/>
      <c r="DS146" s="186"/>
      <c r="DT146" s="186"/>
      <c r="DU146" s="186"/>
      <c r="DV146" s="186"/>
      <c r="DW146" s="186"/>
      <c r="DX146" s="186"/>
      <c r="DY146" s="186"/>
      <c r="DZ146" s="186"/>
      <c r="EA146" s="186"/>
      <c r="EB146" s="186"/>
      <c r="EC146" s="186"/>
      <c r="ED146" s="186"/>
      <c r="EE146" s="186"/>
      <c r="EF146" s="186"/>
      <c r="EG146" s="186"/>
      <c r="EH146" s="186"/>
      <c r="EI146" s="186"/>
      <c r="EJ146" s="186"/>
      <c r="EK146" s="186"/>
      <c r="EL146" s="186"/>
      <c r="EM146" s="186"/>
      <c r="EN146" s="186"/>
      <c r="EO146" s="186"/>
      <c r="EP146" s="186"/>
      <c r="EQ146" s="186"/>
      <c r="ER146" s="186"/>
      <c r="ES146" s="186"/>
      <c r="ET146" s="186"/>
      <c r="EU146" s="186"/>
      <c r="EV146" s="186"/>
      <c r="EW146" s="186"/>
      <c r="EX146" s="186"/>
    </row>
    <row r="147" customFormat="false" ht="12.75" hidden="false" customHeight="false" outlineLevel="0" collapsed="false">
      <c r="A147" s="145" t="s">
        <v>205</v>
      </c>
      <c r="B147" s="145" t="s">
        <v>196</v>
      </c>
      <c r="C147" s="139"/>
      <c r="D147" s="186"/>
      <c r="E147" s="141"/>
      <c r="F147" s="186"/>
      <c r="G147" s="186"/>
      <c r="H147" s="185"/>
      <c r="I147" s="186"/>
      <c r="J147" s="186"/>
      <c r="K147" s="185"/>
      <c r="L147" s="186"/>
      <c r="M147" s="186"/>
      <c r="N147" s="186"/>
      <c r="O147" s="237"/>
      <c r="P147" s="186"/>
      <c r="Q147" s="185"/>
      <c r="R147" s="186"/>
      <c r="S147" s="186"/>
      <c r="T147" s="185"/>
      <c r="U147" s="186"/>
      <c r="V147" s="186"/>
      <c r="W147" s="185"/>
      <c r="X147" s="186"/>
      <c r="Y147" s="186"/>
      <c r="Z147" s="185"/>
      <c r="AA147" s="186"/>
      <c r="AB147" s="186"/>
      <c r="AC147" s="185"/>
      <c r="AD147" s="186"/>
      <c r="AE147" s="186"/>
      <c r="AF147" s="185"/>
      <c r="AG147" s="186"/>
      <c r="AH147" s="186"/>
      <c r="AI147" s="185"/>
      <c r="AJ147" s="186"/>
      <c r="AK147" s="186"/>
      <c r="AL147" s="185"/>
      <c r="AM147" s="186"/>
      <c r="AN147" s="186"/>
      <c r="AO147" s="185"/>
      <c r="AP147" s="186"/>
      <c r="AQ147" s="186"/>
      <c r="AR147" s="185"/>
      <c r="AS147" s="186"/>
      <c r="AT147" s="186"/>
      <c r="AU147" s="185"/>
      <c r="AV147" s="186"/>
      <c r="AW147" s="186"/>
      <c r="AX147" s="185"/>
      <c r="AY147" s="186"/>
      <c r="AZ147" s="186"/>
      <c r="BA147" s="185"/>
      <c r="BB147" s="186"/>
      <c r="BC147" s="186"/>
      <c r="BD147" s="185"/>
      <c r="BE147" s="186"/>
      <c r="BF147" s="186"/>
      <c r="BG147" s="185"/>
      <c r="BH147" s="186"/>
      <c r="BI147" s="186"/>
      <c r="BJ147" s="185"/>
      <c r="BK147" s="186"/>
      <c r="BL147" s="186"/>
      <c r="BM147" s="185"/>
      <c r="BN147" s="186"/>
      <c r="BO147" s="186"/>
      <c r="BP147" s="185"/>
      <c r="BQ147" s="186"/>
      <c r="BR147" s="186"/>
      <c r="BS147" s="185"/>
      <c r="BT147" s="186"/>
      <c r="BU147" s="186"/>
      <c r="BV147" s="185"/>
      <c r="BW147" s="186"/>
      <c r="BX147" s="186"/>
      <c r="BY147" s="186"/>
      <c r="BZ147" s="186"/>
      <c r="CA147" s="186"/>
      <c r="CB147" s="186"/>
      <c r="CC147" s="186"/>
      <c r="CD147" s="186"/>
      <c r="CE147" s="186"/>
      <c r="CF147" s="186"/>
      <c r="CG147" s="186"/>
      <c r="CH147" s="186"/>
      <c r="CI147" s="186"/>
      <c r="CJ147" s="186"/>
      <c r="CK147" s="186"/>
      <c r="CL147" s="186"/>
      <c r="CM147" s="186"/>
      <c r="CN147" s="186"/>
      <c r="CO147" s="186"/>
      <c r="CP147" s="186"/>
      <c r="CQ147" s="186"/>
      <c r="CR147" s="186"/>
      <c r="CS147" s="186"/>
      <c r="CT147" s="186"/>
      <c r="CU147" s="186"/>
      <c r="CV147" s="186"/>
      <c r="CW147" s="186"/>
      <c r="CX147" s="186"/>
      <c r="CY147" s="186"/>
      <c r="CZ147" s="186"/>
      <c r="DA147" s="186"/>
      <c r="DB147" s="186"/>
      <c r="DC147" s="186"/>
      <c r="DD147" s="186"/>
      <c r="DE147" s="186"/>
      <c r="DF147" s="186"/>
      <c r="DG147" s="186"/>
      <c r="DH147" s="186"/>
      <c r="DI147" s="186"/>
      <c r="DJ147" s="186"/>
      <c r="DK147" s="186"/>
      <c r="DL147" s="186"/>
      <c r="DM147" s="186"/>
      <c r="DN147" s="186"/>
      <c r="DO147" s="186"/>
      <c r="DP147" s="186"/>
      <c r="DQ147" s="186"/>
      <c r="DR147" s="186"/>
      <c r="DS147" s="186"/>
      <c r="DT147" s="186"/>
      <c r="DU147" s="186"/>
      <c r="DV147" s="186"/>
      <c r="DW147" s="186"/>
      <c r="DX147" s="186"/>
      <c r="DY147" s="186"/>
      <c r="DZ147" s="186"/>
      <c r="EA147" s="186"/>
      <c r="EB147" s="186"/>
      <c r="EC147" s="186"/>
      <c r="ED147" s="186"/>
      <c r="EE147" s="186"/>
      <c r="EF147" s="186"/>
      <c r="EG147" s="186"/>
      <c r="EH147" s="186"/>
      <c r="EI147" s="186"/>
      <c r="EJ147" s="186"/>
      <c r="EK147" s="186"/>
      <c r="EL147" s="186"/>
      <c r="EM147" s="186"/>
      <c r="EN147" s="186"/>
      <c r="EO147" s="186"/>
      <c r="EP147" s="186"/>
      <c r="EQ147" s="186"/>
      <c r="ER147" s="186"/>
      <c r="ES147" s="186"/>
      <c r="ET147" s="186"/>
      <c r="EU147" s="186"/>
      <c r="EV147" s="186"/>
      <c r="EW147" s="186"/>
      <c r="EX147" s="186"/>
    </row>
    <row r="148" customFormat="false" ht="12.75" hidden="false" customHeight="false" outlineLevel="0" collapsed="false">
      <c r="A148" s="145" t="s">
        <v>206</v>
      </c>
      <c r="B148" s="145" t="s">
        <v>196</v>
      </c>
      <c r="C148" s="139" t="n">
        <v>497500</v>
      </c>
      <c r="D148" s="186"/>
      <c r="E148" s="141"/>
      <c r="F148" s="186" t="n">
        <v>497500</v>
      </c>
      <c r="G148" s="186"/>
      <c r="H148" s="185"/>
      <c r="I148" s="186" t="n">
        <v>477500</v>
      </c>
      <c r="J148" s="186"/>
      <c r="K148" s="185"/>
      <c r="L148" s="186" t="n">
        <v>477500</v>
      </c>
      <c r="M148" s="186"/>
      <c r="N148" s="186"/>
      <c r="O148" s="237" t="n">
        <v>477500</v>
      </c>
      <c r="P148" s="186"/>
      <c r="Q148" s="185"/>
      <c r="R148" s="186" t="n">
        <v>477500</v>
      </c>
      <c r="S148" s="186"/>
      <c r="T148" s="185"/>
      <c r="U148" s="186" t="n">
        <v>477500</v>
      </c>
      <c r="V148" s="186"/>
      <c r="W148" s="185"/>
      <c r="X148" s="186" t="n">
        <v>477500</v>
      </c>
      <c r="Y148" s="186"/>
      <c r="Z148" s="185"/>
      <c r="AA148" s="186" t="n">
        <v>477500</v>
      </c>
      <c r="AB148" s="186"/>
      <c r="AC148" s="185"/>
      <c r="AD148" s="186" t="n">
        <v>477500</v>
      </c>
      <c r="AE148" s="186"/>
      <c r="AF148" s="185"/>
      <c r="AG148" s="186" t="n">
        <f aca="false">477500-21500</f>
        <v>456000</v>
      </c>
      <c r="AH148" s="186"/>
      <c r="AI148" s="185"/>
      <c r="AJ148" s="186" t="n">
        <v>456000</v>
      </c>
      <c r="AK148" s="186"/>
      <c r="AL148" s="185"/>
      <c r="AM148" s="186" t="n">
        <v>477500</v>
      </c>
      <c r="AN148" s="186"/>
      <c r="AO148" s="185"/>
      <c r="AP148" s="186" t="n">
        <v>477500</v>
      </c>
      <c r="AQ148" s="186"/>
      <c r="AR148" s="185"/>
      <c r="AS148" s="186" t="n">
        <v>477500</v>
      </c>
      <c r="AT148" s="186"/>
      <c r="AU148" s="185"/>
      <c r="AV148" s="186" t="n">
        <v>477500</v>
      </c>
      <c r="AW148" s="186"/>
      <c r="AX148" s="185"/>
      <c r="AY148" s="186" t="n">
        <v>477500</v>
      </c>
      <c r="AZ148" s="186"/>
      <c r="BA148" s="185"/>
      <c r="BB148" s="186" t="n">
        <v>477500</v>
      </c>
      <c r="BC148" s="186"/>
      <c r="BD148" s="185"/>
      <c r="BE148" s="186" t="n">
        <v>477500</v>
      </c>
      <c r="BF148" s="186"/>
      <c r="BG148" s="185"/>
      <c r="BH148" s="186" t="n">
        <v>477500</v>
      </c>
      <c r="BI148" s="186"/>
      <c r="BJ148" s="185"/>
      <c r="BK148" s="186" t="n">
        <v>477500</v>
      </c>
      <c r="BL148" s="186"/>
      <c r="BM148" s="185"/>
      <c r="BN148" s="186" t="n">
        <v>477500</v>
      </c>
      <c r="BO148" s="186"/>
      <c r="BP148" s="185"/>
      <c r="BQ148" s="186" t="n">
        <v>477500</v>
      </c>
      <c r="BR148" s="186"/>
      <c r="BS148" s="185"/>
      <c r="BT148" s="186" t="n">
        <v>477500</v>
      </c>
      <c r="BU148" s="186"/>
      <c r="BV148" s="185"/>
      <c r="BW148" s="186"/>
      <c r="BX148" s="186"/>
      <c r="BY148" s="186"/>
      <c r="BZ148" s="186"/>
      <c r="CA148" s="186"/>
      <c r="CB148" s="186"/>
      <c r="CC148" s="186"/>
      <c r="CD148" s="186"/>
      <c r="CE148" s="186"/>
      <c r="CF148" s="186"/>
      <c r="CG148" s="186"/>
      <c r="CH148" s="186"/>
      <c r="CI148" s="186"/>
      <c r="CJ148" s="186"/>
      <c r="CK148" s="186"/>
      <c r="CL148" s="186"/>
      <c r="CM148" s="186"/>
      <c r="CN148" s="186"/>
      <c r="CO148" s="186"/>
      <c r="CP148" s="186"/>
      <c r="CQ148" s="186"/>
      <c r="CR148" s="186"/>
      <c r="CS148" s="186"/>
      <c r="CT148" s="186"/>
      <c r="CU148" s="186"/>
      <c r="CV148" s="186"/>
      <c r="CW148" s="186"/>
      <c r="CX148" s="186"/>
      <c r="CY148" s="186"/>
      <c r="CZ148" s="186"/>
      <c r="DA148" s="186"/>
      <c r="DB148" s="186"/>
      <c r="DC148" s="186"/>
      <c r="DD148" s="186"/>
      <c r="DE148" s="186"/>
      <c r="DF148" s="186"/>
      <c r="DG148" s="186"/>
      <c r="DH148" s="186"/>
      <c r="DI148" s="186"/>
      <c r="DJ148" s="186"/>
      <c r="DK148" s="186"/>
      <c r="DL148" s="186"/>
      <c r="DM148" s="186"/>
      <c r="DN148" s="186"/>
      <c r="DO148" s="186"/>
      <c r="DP148" s="186"/>
      <c r="DQ148" s="186"/>
      <c r="DR148" s="186"/>
      <c r="DS148" s="186"/>
      <c r="DT148" s="186"/>
      <c r="DU148" s="186"/>
      <c r="DV148" s="186"/>
      <c r="DW148" s="186"/>
      <c r="DX148" s="186"/>
      <c r="DY148" s="186"/>
      <c r="DZ148" s="186"/>
      <c r="EA148" s="186"/>
      <c r="EB148" s="186"/>
      <c r="EC148" s="186"/>
      <c r="ED148" s="186"/>
      <c r="EE148" s="186"/>
      <c r="EF148" s="186"/>
      <c r="EG148" s="186"/>
      <c r="EH148" s="186"/>
      <c r="EI148" s="186"/>
      <c r="EJ148" s="186"/>
      <c r="EK148" s="186"/>
      <c r="EL148" s="186"/>
      <c r="EM148" s="186"/>
      <c r="EN148" s="186"/>
      <c r="EO148" s="186"/>
      <c r="EP148" s="186"/>
      <c r="EQ148" s="186"/>
      <c r="ER148" s="186"/>
      <c r="ES148" s="186"/>
      <c r="ET148" s="186"/>
      <c r="EU148" s="186"/>
      <c r="EV148" s="186"/>
      <c r="EW148" s="186"/>
      <c r="EX148" s="186"/>
    </row>
    <row r="149" customFormat="false" ht="12.75" hidden="false" customHeight="false" outlineLevel="0" collapsed="false">
      <c r="A149" s="238" t="s">
        <v>207</v>
      </c>
      <c r="B149" s="145"/>
      <c r="C149" s="139"/>
      <c r="D149" s="186"/>
      <c r="E149" s="141"/>
      <c r="F149" s="186"/>
      <c r="G149" s="186"/>
      <c r="H149" s="185"/>
      <c r="I149" s="186"/>
      <c r="J149" s="186"/>
      <c r="K149" s="185"/>
      <c r="L149" s="186"/>
      <c r="M149" s="186"/>
      <c r="N149" s="186"/>
      <c r="O149" s="237"/>
      <c r="P149" s="186"/>
      <c r="Q149" s="185"/>
      <c r="R149" s="186"/>
      <c r="S149" s="186"/>
      <c r="T149" s="185"/>
      <c r="U149" s="186"/>
      <c r="V149" s="186"/>
      <c r="W149" s="185"/>
      <c r="X149" s="186"/>
      <c r="Y149" s="186"/>
      <c r="Z149" s="185"/>
      <c r="AA149" s="186"/>
      <c r="AB149" s="186"/>
      <c r="AC149" s="185"/>
      <c r="AD149" s="186"/>
      <c r="AE149" s="186"/>
      <c r="AF149" s="185"/>
      <c r="AG149" s="186"/>
      <c r="AH149" s="186"/>
      <c r="AI149" s="185"/>
      <c r="AJ149" s="186"/>
      <c r="AK149" s="186"/>
      <c r="AL149" s="185"/>
      <c r="AM149" s="186"/>
      <c r="AN149" s="186"/>
      <c r="AO149" s="185"/>
      <c r="AP149" s="186"/>
      <c r="AQ149" s="186"/>
      <c r="AR149" s="185"/>
      <c r="AS149" s="186"/>
      <c r="AT149" s="186"/>
      <c r="AU149" s="185"/>
      <c r="AV149" s="186"/>
      <c r="AW149" s="186"/>
      <c r="AX149" s="185"/>
      <c r="AY149" s="186"/>
      <c r="AZ149" s="186"/>
      <c r="BA149" s="185"/>
      <c r="BB149" s="186"/>
      <c r="BC149" s="186"/>
      <c r="BD149" s="185"/>
      <c r="BE149" s="186"/>
      <c r="BF149" s="186"/>
      <c r="BG149" s="185"/>
      <c r="BH149" s="186"/>
      <c r="BI149" s="186"/>
      <c r="BJ149" s="185"/>
      <c r="BK149" s="186"/>
      <c r="BL149" s="186"/>
      <c r="BM149" s="185"/>
      <c r="BN149" s="186"/>
      <c r="BO149" s="186"/>
      <c r="BP149" s="185"/>
      <c r="BQ149" s="186"/>
      <c r="BR149" s="186"/>
      <c r="BS149" s="185"/>
      <c r="BT149" s="186"/>
      <c r="BU149" s="186"/>
      <c r="BV149" s="185"/>
      <c r="BW149" s="186"/>
      <c r="BX149" s="186"/>
      <c r="BY149" s="186"/>
      <c r="BZ149" s="186"/>
      <c r="CA149" s="186"/>
      <c r="CB149" s="186"/>
      <c r="CC149" s="186"/>
      <c r="CD149" s="186"/>
      <c r="CE149" s="186"/>
      <c r="CF149" s="186"/>
      <c r="CG149" s="186"/>
      <c r="CH149" s="186"/>
      <c r="CI149" s="186"/>
      <c r="CJ149" s="186"/>
      <c r="CK149" s="186"/>
      <c r="CL149" s="186"/>
      <c r="CM149" s="186"/>
      <c r="CN149" s="186"/>
      <c r="CO149" s="186"/>
      <c r="CP149" s="186"/>
      <c r="CQ149" s="186"/>
      <c r="CR149" s="186"/>
      <c r="CS149" s="186"/>
      <c r="CT149" s="186"/>
      <c r="CU149" s="186"/>
      <c r="CV149" s="186"/>
      <c r="CW149" s="186"/>
      <c r="CX149" s="186"/>
      <c r="CY149" s="186"/>
      <c r="CZ149" s="186"/>
      <c r="DA149" s="186"/>
      <c r="DB149" s="186"/>
      <c r="DC149" s="186"/>
      <c r="DD149" s="186"/>
      <c r="DE149" s="186"/>
      <c r="DF149" s="186"/>
      <c r="DG149" s="186"/>
      <c r="DH149" s="186"/>
      <c r="DI149" s="186"/>
      <c r="DJ149" s="186"/>
      <c r="DK149" s="186"/>
      <c r="DL149" s="186"/>
      <c r="DM149" s="186"/>
      <c r="DN149" s="186"/>
      <c r="DO149" s="186"/>
      <c r="DP149" s="186"/>
      <c r="DQ149" s="186"/>
      <c r="DR149" s="186"/>
      <c r="DS149" s="186"/>
      <c r="DT149" s="186"/>
      <c r="DU149" s="186"/>
      <c r="DV149" s="186"/>
      <c r="DW149" s="186"/>
      <c r="DX149" s="186"/>
      <c r="DY149" s="186"/>
      <c r="DZ149" s="186"/>
      <c r="EA149" s="186"/>
      <c r="EB149" s="186"/>
      <c r="EC149" s="186"/>
      <c r="ED149" s="186"/>
      <c r="EE149" s="186"/>
      <c r="EF149" s="186"/>
      <c r="EG149" s="186"/>
      <c r="EH149" s="186"/>
      <c r="EI149" s="186"/>
      <c r="EJ149" s="186"/>
      <c r="EK149" s="186"/>
      <c r="EL149" s="186"/>
      <c r="EM149" s="186"/>
      <c r="EN149" s="186"/>
      <c r="EO149" s="186"/>
      <c r="EP149" s="186"/>
      <c r="EQ149" s="186"/>
      <c r="ER149" s="186"/>
      <c r="ES149" s="186"/>
      <c r="ET149" s="186"/>
      <c r="EU149" s="186"/>
      <c r="EV149" s="186"/>
      <c r="EW149" s="186"/>
      <c r="EX149" s="186"/>
    </row>
    <row r="150" customFormat="false" ht="12.75" hidden="false" customHeight="false" outlineLevel="0" collapsed="false">
      <c r="A150" s="145" t="s">
        <v>208</v>
      </c>
      <c r="B150" s="145" t="s">
        <v>196</v>
      </c>
      <c r="C150" s="139" t="n">
        <v>334000</v>
      </c>
      <c r="D150" s="186"/>
      <c r="E150" s="141"/>
      <c r="F150" s="186" t="n">
        <v>314000</v>
      </c>
      <c r="G150" s="186"/>
      <c r="H150" s="185"/>
      <c r="I150" s="186" t="n">
        <v>314000</v>
      </c>
      <c r="J150" s="186"/>
      <c r="K150" s="185"/>
      <c r="L150" s="186" t="n">
        <v>328000</v>
      </c>
      <c r="M150" s="186"/>
      <c r="N150" s="186"/>
      <c r="O150" s="237" t="n">
        <v>328000</v>
      </c>
      <c r="P150" s="186"/>
      <c r="Q150" s="185"/>
      <c r="R150" s="186" t="n">
        <v>328000</v>
      </c>
      <c r="S150" s="186"/>
      <c r="T150" s="185"/>
      <c r="U150" s="186" t="n">
        <v>328000</v>
      </c>
      <c r="V150" s="186"/>
      <c r="W150" s="185"/>
      <c r="X150" s="186" t="n">
        <v>328000</v>
      </c>
      <c r="Y150" s="186"/>
      <c r="Z150" s="185"/>
      <c r="AA150" s="186" t="n">
        <v>328000</v>
      </c>
      <c r="AB150" s="186"/>
      <c r="AC150" s="185"/>
      <c r="AD150" s="186" t="n">
        <v>328000</v>
      </c>
      <c r="AE150" s="186"/>
      <c r="AF150" s="185"/>
      <c r="AG150" s="186" t="n">
        <v>314000</v>
      </c>
      <c r="AH150" s="186"/>
      <c r="AI150" s="185"/>
      <c r="AJ150" s="186" t="n">
        <v>314000</v>
      </c>
      <c r="AK150" s="186"/>
      <c r="AL150" s="185"/>
      <c r="AM150" s="186" t="n">
        <v>314000</v>
      </c>
      <c r="AN150" s="186"/>
      <c r="AO150" s="185"/>
      <c r="AP150" s="186" t="n">
        <v>314000</v>
      </c>
      <c r="AQ150" s="186"/>
      <c r="AR150" s="185"/>
      <c r="AS150" s="186" t="n">
        <v>314000</v>
      </c>
      <c r="AT150" s="186"/>
      <c r="AU150" s="185"/>
      <c r="AV150" s="186" t="n">
        <v>306000</v>
      </c>
      <c r="AW150" s="186"/>
      <c r="AX150" s="185"/>
      <c r="AY150" s="186" t="n">
        <v>306000</v>
      </c>
      <c r="AZ150" s="186"/>
      <c r="BA150" s="185"/>
      <c r="BB150" s="186" t="n">
        <v>306000</v>
      </c>
      <c r="BC150" s="186"/>
      <c r="BD150" s="185"/>
      <c r="BE150" s="186" t="n">
        <v>306000</v>
      </c>
      <c r="BF150" s="186"/>
      <c r="BG150" s="185"/>
      <c r="BH150" s="186" t="n">
        <v>306000</v>
      </c>
      <c r="BI150" s="186"/>
      <c r="BJ150" s="185"/>
      <c r="BK150" s="186" t="n">
        <v>306000</v>
      </c>
      <c r="BL150" s="186"/>
      <c r="BM150" s="185"/>
      <c r="BN150" s="186" t="n">
        <v>306000</v>
      </c>
      <c r="BO150" s="186"/>
      <c r="BP150" s="185"/>
      <c r="BQ150" s="186" t="n">
        <v>306000</v>
      </c>
      <c r="BR150" s="186"/>
      <c r="BS150" s="185"/>
      <c r="BT150" s="186" t="n">
        <v>306000</v>
      </c>
      <c r="BU150" s="186"/>
      <c r="BV150" s="185"/>
      <c r="BW150" s="186"/>
      <c r="BX150" s="186"/>
      <c r="BY150" s="186"/>
      <c r="BZ150" s="186"/>
      <c r="CA150" s="186"/>
      <c r="CB150" s="186"/>
      <c r="CC150" s="186"/>
      <c r="CD150" s="186"/>
      <c r="CE150" s="186"/>
      <c r="CF150" s="186"/>
      <c r="CG150" s="186"/>
      <c r="CH150" s="186"/>
      <c r="CI150" s="186"/>
      <c r="CJ150" s="186"/>
      <c r="CK150" s="186"/>
      <c r="CL150" s="186"/>
      <c r="CM150" s="186"/>
      <c r="CN150" s="186"/>
      <c r="CO150" s="186"/>
      <c r="CP150" s="186"/>
      <c r="CQ150" s="186"/>
      <c r="CR150" s="186"/>
      <c r="CS150" s="186"/>
      <c r="CT150" s="186"/>
      <c r="CU150" s="186"/>
      <c r="CV150" s="186"/>
      <c r="CW150" s="186"/>
      <c r="CX150" s="186"/>
      <c r="CY150" s="186"/>
      <c r="CZ150" s="186"/>
      <c r="DA150" s="186"/>
      <c r="DB150" s="186"/>
      <c r="DC150" s="186"/>
      <c r="DD150" s="186"/>
      <c r="DE150" s="186"/>
      <c r="DF150" s="186"/>
      <c r="DG150" s="186"/>
      <c r="DH150" s="186"/>
      <c r="DI150" s="186"/>
      <c r="DJ150" s="186"/>
      <c r="DK150" s="186"/>
      <c r="DL150" s="186"/>
      <c r="DM150" s="186"/>
      <c r="DN150" s="186"/>
      <c r="DO150" s="186"/>
      <c r="DP150" s="186"/>
      <c r="DQ150" s="186"/>
      <c r="DR150" s="186"/>
      <c r="DS150" s="186"/>
      <c r="DT150" s="186"/>
      <c r="DU150" s="186"/>
      <c r="DV150" s="186"/>
      <c r="DW150" s="186"/>
      <c r="DX150" s="186"/>
      <c r="DY150" s="186"/>
      <c r="DZ150" s="186"/>
      <c r="EA150" s="186"/>
      <c r="EB150" s="186"/>
      <c r="EC150" s="186"/>
      <c r="ED150" s="186"/>
      <c r="EE150" s="186"/>
      <c r="EF150" s="186"/>
      <c r="EG150" s="186"/>
      <c r="EH150" s="186"/>
      <c r="EI150" s="186"/>
      <c r="EJ150" s="186"/>
      <c r="EK150" s="186"/>
      <c r="EL150" s="186"/>
      <c r="EM150" s="186"/>
      <c r="EN150" s="186"/>
      <c r="EO150" s="186"/>
      <c r="EP150" s="186"/>
      <c r="EQ150" s="186"/>
      <c r="ER150" s="186"/>
      <c r="ES150" s="186"/>
      <c r="ET150" s="186"/>
      <c r="EU150" s="186"/>
      <c r="EV150" s="186"/>
      <c r="EW150" s="186"/>
      <c r="EX150" s="186"/>
    </row>
    <row r="151" customFormat="false" ht="12.75" hidden="false" customHeight="false" outlineLevel="0" collapsed="false">
      <c r="A151" s="145" t="s">
        <v>209</v>
      </c>
      <c r="B151" s="145" t="s">
        <v>196</v>
      </c>
      <c r="C151" s="139"/>
      <c r="D151" s="186"/>
      <c r="E151" s="141"/>
      <c r="F151" s="186"/>
      <c r="G151" s="186"/>
      <c r="H151" s="185"/>
      <c r="I151" s="186"/>
      <c r="J151" s="186"/>
      <c r="K151" s="185"/>
      <c r="L151" s="186"/>
      <c r="M151" s="186"/>
      <c r="N151" s="186"/>
      <c r="O151" s="237"/>
      <c r="P151" s="186"/>
      <c r="Q151" s="185"/>
      <c r="R151" s="186"/>
      <c r="S151" s="186"/>
      <c r="T151" s="185"/>
      <c r="U151" s="186"/>
      <c r="V151" s="186"/>
      <c r="W151" s="185"/>
      <c r="X151" s="186"/>
      <c r="Y151" s="186"/>
      <c r="Z151" s="185"/>
      <c r="AA151" s="186"/>
      <c r="AB151" s="186"/>
      <c r="AC151" s="185"/>
      <c r="AD151" s="186"/>
      <c r="AE151" s="186"/>
      <c r="AF151" s="185"/>
      <c r="AG151" s="186"/>
      <c r="AH151" s="186"/>
      <c r="AI151" s="185"/>
      <c r="AJ151" s="186"/>
      <c r="AK151" s="186"/>
      <c r="AL151" s="185"/>
      <c r="AM151" s="186"/>
      <c r="AN151" s="186"/>
      <c r="AO151" s="185"/>
      <c r="AP151" s="186"/>
      <c r="AQ151" s="186"/>
      <c r="AR151" s="185"/>
      <c r="AS151" s="186"/>
      <c r="AT151" s="186"/>
      <c r="AU151" s="185"/>
      <c r="AV151" s="186"/>
      <c r="AW151" s="186"/>
      <c r="AX151" s="185"/>
      <c r="AY151" s="186"/>
      <c r="AZ151" s="186"/>
      <c r="BA151" s="185"/>
      <c r="BB151" s="186"/>
      <c r="BC151" s="186"/>
      <c r="BD151" s="185"/>
      <c r="BE151" s="186"/>
      <c r="BF151" s="186"/>
      <c r="BG151" s="185"/>
      <c r="BH151" s="186"/>
      <c r="BI151" s="186"/>
      <c r="BJ151" s="185"/>
      <c r="BK151" s="186"/>
      <c r="BL151" s="186"/>
      <c r="BM151" s="185"/>
      <c r="BN151" s="186"/>
      <c r="BO151" s="186"/>
      <c r="BP151" s="185"/>
      <c r="BQ151" s="186"/>
      <c r="BR151" s="186"/>
      <c r="BS151" s="185"/>
      <c r="BT151" s="186"/>
      <c r="BU151" s="186"/>
      <c r="BV151" s="185"/>
      <c r="BW151" s="186"/>
      <c r="BX151" s="186"/>
      <c r="BY151" s="186"/>
      <c r="BZ151" s="186"/>
      <c r="CA151" s="186"/>
      <c r="CB151" s="186"/>
      <c r="CC151" s="186"/>
      <c r="CD151" s="186"/>
      <c r="CE151" s="186"/>
      <c r="CF151" s="186"/>
      <c r="CG151" s="186"/>
      <c r="CH151" s="186"/>
      <c r="CI151" s="186"/>
      <c r="CJ151" s="186"/>
      <c r="CK151" s="186"/>
      <c r="CL151" s="186"/>
      <c r="CM151" s="186"/>
      <c r="CN151" s="186"/>
      <c r="CO151" s="186"/>
      <c r="CP151" s="186"/>
      <c r="CQ151" s="186"/>
      <c r="CR151" s="186"/>
      <c r="CS151" s="186"/>
      <c r="CT151" s="186"/>
      <c r="CU151" s="186"/>
      <c r="CV151" s="186"/>
      <c r="CW151" s="186"/>
      <c r="CX151" s="186"/>
      <c r="CY151" s="186"/>
      <c r="CZ151" s="186"/>
      <c r="DA151" s="186"/>
      <c r="DB151" s="186"/>
      <c r="DC151" s="186"/>
      <c r="DD151" s="186"/>
      <c r="DE151" s="186"/>
      <c r="DF151" s="186"/>
      <c r="DG151" s="186"/>
      <c r="DH151" s="186"/>
      <c r="DI151" s="186"/>
      <c r="DJ151" s="186"/>
      <c r="DK151" s="186"/>
      <c r="DL151" s="186"/>
      <c r="DM151" s="186"/>
      <c r="DN151" s="186"/>
      <c r="DO151" s="186"/>
      <c r="DP151" s="186"/>
      <c r="DQ151" s="186"/>
      <c r="DR151" s="186"/>
      <c r="DS151" s="186"/>
      <c r="DT151" s="186"/>
      <c r="DU151" s="186"/>
      <c r="DV151" s="186"/>
      <c r="DW151" s="186"/>
      <c r="DX151" s="186"/>
      <c r="DY151" s="186"/>
      <c r="DZ151" s="186"/>
      <c r="EA151" s="186"/>
      <c r="EB151" s="186"/>
      <c r="EC151" s="186"/>
      <c r="ED151" s="186"/>
      <c r="EE151" s="186"/>
      <c r="EF151" s="186"/>
      <c r="EG151" s="186"/>
      <c r="EH151" s="186"/>
      <c r="EI151" s="186"/>
      <c r="EJ151" s="186"/>
      <c r="EK151" s="186"/>
      <c r="EL151" s="186"/>
      <c r="EM151" s="186"/>
      <c r="EN151" s="186"/>
      <c r="EO151" s="186"/>
      <c r="EP151" s="186"/>
      <c r="EQ151" s="186"/>
      <c r="ER151" s="186"/>
      <c r="ES151" s="186"/>
      <c r="ET151" s="186"/>
      <c r="EU151" s="186"/>
      <c r="EV151" s="186"/>
      <c r="EW151" s="186"/>
      <c r="EX151" s="186"/>
    </row>
    <row r="152" customFormat="false" ht="12.75" hidden="false" customHeight="false" outlineLevel="0" collapsed="false">
      <c r="A152" s="145" t="s">
        <v>210</v>
      </c>
      <c r="B152" s="145" t="s">
        <v>196</v>
      </c>
      <c r="C152" s="139" t="n">
        <v>27500</v>
      </c>
      <c r="D152" s="186"/>
      <c r="E152" s="141"/>
      <c r="F152" s="186" t="n">
        <v>27500</v>
      </c>
      <c r="G152" s="186"/>
      <c r="H152" s="185"/>
      <c r="I152" s="186" t="n">
        <v>47500</v>
      </c>
      <c r="J152" s="186"/>
      <c r="K152" s="185"/>
      <c r="L152" s="186" t="n">
        <v>47500</v>
      </c>
      <c r="M152" s="186"/>
      <c r="N152" s="186"/>
      <c r="O152" s="237" t="n">
        <v>47500</v>
      </c>
      <c r="P152" s="186"/>
      <c r="Q152" s="185"/>
      <c r="R152" s="186" t="n">
        <v>47500</v>
      </c>
      <c r="S152" s="186"/>
      <c r="T152" s="185"/>
      <c r="U152" s="186" t="n">
        <v>47500</v>
      </c>
      <c r="V152" s="186"/>
      <c r="W152" s="185"/>
      <c r="X152" s="186" t="n">
        <v>47500</v>
      </c>
      <c r="Y152" s="186"/>
      <c r="Z152" s="185"/>
      <c r="AA152" s="186" t="n">
        <v>47500</v>
      </c>
      <c r="AB152" s="186"/>
      <c r="AC152" s="185"/>
      <c r="AD152" s="186" t="n">
        <v>47500</v>
      </c>
      <c r="AE152" s="186"/>
      <c r="AF152" s="185"/>
      <c r="AG152" s="186" t="n">
        <v>69000</v>
      </c>
      <c r="AH152" s="186"/>
      <c r="AI152" s="185"/>
      <c r="AJ152" s="186" t="n">
        <v>69000</v>
      </c>
      <c r="AK152" s="186"/>
      <c r="AL152" s="185"/>
      <c r="AM152" s="186" t="n">
        <v>20000</v>
      </c>
      <c r="AN152" s="186"/>
      <c r="AO152" s="185"/>
      <c r="AP152" s="186" t="n">
        <v>20000</v>
      </c>
      <c r="AQ152" s="186"/>
      <c r="AR152" s="185"/>
      <c r="AS152" s="186" t="n">
        <v>20000</v>
      </c>
      <c r="AT152" s="186"/>
      <c r="AU152" s="185"/>
      <c r="AV152" s="186" t="n">
        <v>20000</v>
      </c>
      <c r="AW152" s="186"/>
      <c r="AX152" s="185"/>
      <c r="AY152" s="186" t="n">
        <v>20000</v>
      </c>
      <c r="AZ152" s="186"/>
      <c r="BA152" s="185"/>
      <c r="BB152" s="186" t="n">
        <v>20000</v>
      </c>
      <c r="BC152" s="186"/>
      <c r="BD152" s="185"/>
      <c r="BE152" s="186" t="n">
        <v>20000</v>
      </c>
      <c r="BF152" s="186"/>
      <c r="BG152" s="185"/>
      <c r="BH152" s="186" t="n">
        <v>20000</v>
      </c>
      <c r="BI152" s="186"/>
      <c r="BJ152" s="185"/>
      <c r="BK152" s="186" t="n">
        <v>20000</v>
      </c>
      <c r="BL152" s="186"/>
      <c r="BM152" s="185"/>
      <c r="BN152" s="186" t="n">
        <v>20000</v>
      </c>
      <c r="BO152" s="186"/>
      <c r="BP152" s="185"/>
      <c r="BQ152" s="186" t="n">
        <v>20000</v>
      </c>
      <c r="BR152" s="186"/>
      <c r="BS152" s="185"/>
      <c r="BT152" s="186" t="n">
        <v>20000</v>
      </c>
      <c r="BU152" s="186"/>
      <c r="BV152" s="185"/>
      <c r="BW152" s="186"/>
      <c r="BX152" s="186"/>
      <c r="BY152" s="186"/>
      <c r="BZ152" s="186"/>
      <c r="CA152" s="186"/>
      <c r="CB152" s="186"/>
      <c r="CC152" s="186"/>
      <c r="CD152" s="186"/>
      <c r="CE152" s="186"/>
      <c r="CF152" s="186"/>
      <c r="CG152" s="186"/>
      <c r="CH152" s="186"/>
      <c r="CI152" s="186"/>
      <c r="CJ152" s="186"/>
      <c r="CK152" s="186"/>
      <c r="CL152" s="186"/>
      <c r="CM152" s="186"/>
      <c r="CN152" s="186"/>
      <c r="CO152" s="186"/>
      <c r="CP152" s="186"/>
      <c r="CQ152" s="186"/>
      <c r="CR152" s="186"/>
      <c r="CS152" s="186"/>
      <c r="CT152" s="186"/>
      <c r="CU152" s="186"/>
      <c r="CV152" s="186"/>
      <c r="CW152" s="186"/>
      <c r="CX152" s="186"/>
      <c r="CY152" s="186"/>
      <c r="CZ152" s="186"/>
      <c r="DA152" s="186"/>
      <c r="DB152" s="186"/>
      <c r="DC152" s="186"/>
      <c r="DD152" s="186"/>
      <c r="DE152" s="186"/>
      <c r="DF152" s="186"/>
      <c r="DG152" s="186"/>
      <c r="DH152" s="186"/>
      <c r="DI152" s="186"/>
      <c r="DJ152" s="186"/>
      <c r="DK152" s="186"/>
      <c r="DL152" s="186"/>
      <c r="DM152" s="186"/>
      <c r="DN152" s="186"/>
      <c r="DO152" s="186"/>
      <c r="DP152" s="186"/>
      <c r="DQ152" s="186"/>
      <c r="DR152" s="186"/>
      <c r="DS152" s="186"/>
      <c r="DT152" s="186"/>
      <c r="DU152" s="186"/>
      <c r="DV152" s="186"/>
      <c r="DW152" s="186"/>
      <c r="DX152" s="186"/>
      <c r="DY152" s="186"/>
      <c r="DZ152" s="186"/>
      <c r="EA152" s="186"/>
      <c r="EB152" s="186"/>
      <c r="EC152" s="186"/>
      <c r="ED152" s="186"/>
      <c r="EE152" s="186"/>
      <c r="EF152" s="186"/>
      <c r="EG152" s="186"/>
      <c r="EH152" s="186"/>
      <c r="EI152" s="186"/>
      <c r="EJ152" s="186"/>
      <c r="EK152" s="186"/>
      <c r="EL152" s="186"/>
      <c r="EM152" s="186"/>
      <c r="EN152" s="186"/>
      <c r="EO152" s="186"/>
      <c r="EP152" s="186"/>
      <c r="EQ152" s="186"/>
      <c r="ER152" s="186"/>
      <c r="ES152" s="186"/>
      <c r="ET152" s="186"/>
      <c r="EU152" s="186"/>
      <c r="EV152" s="186"/>
      <c r="EW152" s="186"/>
      <c r="EX152" s="186"/>
    </row>
    <row r="153" customFormat="false" ht="12.75" hidden="false" customHeight="false" outlineLevel="0" collapsed="false">
      <c r="A153" s="145" t="s">
        <v>211</v>
      </c>
      <c r="B153" s="145" t="s">
        <v>196</v>
      </c>
      <c r="C153" s="139" t="n">
        <v>265000</v>
      </c>
      <c r="D153" s="186"/>
      <c r="E153" s="141"/>
      <c r="F153" s="186" t="n">
        <v>265000</v>
      </c>
      <c r="G153" s="186"/>
      <c r="H153" s="185"/>
      <c r="I153" s="186" t="n">
        <v>245000</v>
      </c>
      <c r="J153" s="186"/>
      <c r="K153" s="185"/>
      <c r="L153" s="186" t="n">
        <v>245000</v>
      </c>
      <c r="M153" s="186"/>
      <c r="N153" s="186"/>
      <c r="O153" s="237" t="n">
        <v>245000</v>
      </c>
      <c r="P153" s="186"/>
      <c r="Q153" s="185"/>
      <c r="R153" s="186" t="n">
        <v>245000</v>
      </c>
      <c r="S153" s="186"/>
      <c r="T153" s="185"/>
      <c r="U153" s="186" t="n">
        <v>245000</v>
      </c>
      <c r="V153" s="186"/>
      <c r="W153" s="185"/>
      <c r="X153" s="186" t="n">
        <v>245000</v>
      </c>
      <c r="Y153" s="186"/>
      <c r="Z153" s="185"/>
      <c r="AA153" s="186" t="n">
        <v>245000</v>
      </c>
      <c r="AB153" s="186"/>
      <c r="AC153" s="185"/>
      <c r="AD153" s="186" t="n">
        <v>245000</v>
      </c>
      <c r="AE153" s="186"/>
      <c r="AF153" s="185"/>
      <c r="AG153" s="186" t="n">
        <v>245000</v>
      </c>
      <c r="AH153" s="186"/>
      <c r="AI153" s="185"/>
      <c r="AJ153" s="186" t="n">
        <v>245000</v>
      </c>
      <c r="AK153" s="186"/>
      <c r="AL153" s="185"/>
      <c r="AM153" s="186" t="n">
        <v>245000</v>
      </c>
      <c r="AN153" s="186"/>
      <c r="AO153" s="185"/>
      <c r="AP153" s="186" t="n">
        <v>245000</v>
      </c>
      <c r="AQ153" s="186"/>
      <c r="AR153" s="185"/>
      <c r="AS153" s="186" t="n">
        <v>245000</v>
      </c>
      <c r="AT153" s="186"/>
      <c r="AU153" s="185"/>
      <c r="AV153" s="186" t="n">
        <v>245000</v>
      </c>
      <c r="AW153" s="186"/>
      <c r="AX153" s="185"/>
      <c r="AY153" s="186" t="n">
        <v>245000</v>
      </c>
      <c r="AZ153" s="186"/>
      <c r="BA153" s="185"/>
      <c r="BB153" s="186" t="n">
        <v>245000</v>
      </c>
      <c r="BC153" s="186"/>
      <c r="BD153" s="185"/>
      <c r="BE153" s="186" t="n">
        <v>245000</v>
      </c>
      <c r="BF153" s="186"/>
      <c r="BG153" s="185"/>
      <c r="BH153" s="186" t="n">
        <v>245000</v>
      </c>
      <c r="BI153" s="186"/>
      <c r="BJ153" s="185"/>
      <c r="BK153" s="186" t="n">
        <v>245000</v>
      </c>
      <c r="BL153" s="186"/>
      <c r="BM153" s="185"/>
      <c r="BN153" s="186" t="n">
        <v>245000</v>
      </c>
      <c r="BO153" s="186"/>
      <c r="BP153" s="185"/>
      <c r="BQ153" s="186" t="n">
        <v>245000</v>
      </c>
      <c r="BR153" s="186"/>
      <c r="BS153" s="185"/>
      <c r="BT153" s="186" t="n">
        <v>245000</v>
      </c>
      <c r="BU153" s="186"/>
      <c r="BV153" s="185"/>
      <c r="BW153" s="186"/>
      <c r="BX153" s="186"/>
      <c r="BY153" s="186"/>
      <c r="BZ153" s="186"/>
      <c r="CA153" s="186"/>
      <c r="CB153" s="186"/>
      <c r="CC153" s="186"/>
      <c r="CD153" s="186"/>
      <c r="CE153" s="186"/>
      <c r="CF153" s="186"/>
      <c r="CG153" s="186"/>
      <c r="CH153" s="186"/>
      <c r="CI153" s="186"/>
      <c r="CJ153" s="186"/>
      <c r="CK153" s="186"/>
      <c r="CL153" s="186"/>
      <c r="CM153" s="186"/>
      <c r="CN153" s="186"/>
      <c r="CO153" s="186"/>
      <c r="CP153" s="186"/>
      <c r="CQ153" s="186"/>
      <c r="CR153" s="186"/>
      <c r="CS153" s="186"/>
      <c r="CT153" s="186"/>
      <c r="CU153" s="186"/>
      <c r="CV153" s="186"/>
      <c r="CW153" s="186"/>
      <c r="CX153" s="186"/>
      <c r="CY153" s="186"/>
      <c r="CZ153" s="186"/>
      <c r="DA153" s="186"/>
      <c r="DB153" s="186"/>
      <c r="DC153" s="186"/>
      <c r="DD153" s="186"/>
      <c r="DE153" s="186"/>
      <c r="DF153" s="186"/>
      <c r="DG153" s="186"/>
      <c r="DH153" s="186"/>
      <c r="DI153" s="186"/>
      <c r="DJ153" s="186"/>
      <c r="DK153" s="186"/>
      <c r="DL153" s="186"/>
      <c r="DM153" s="186"/>
      <c r="DN153" s="186"/>
      <c r="DO153" s="186"/>
      <c r="DP153" s="186"/>
      <c r="DQ153" s="186"/>
      <c r="DR153" s="186"/>
      <c r="DS153" s="186"/>
      <c r="DT153" s="186"/>
      <c r="DU153" s="186"/>
      <c r="DV153" s="186"/>
      <c r="DW153" s="186"/>
      <c r="DX153" s="186"/>
      <c r="DY153" s="186"/>
      <c r="DZ153" s="186"/>
      <c r="EA153" s="186"/>
      <c r="EB153" s="186"/>
      <c r="EC153" s="186"/>
      <c r="ED153" s="186"/>
      <c r="EE153" s="186"/>
      <c r="EF153" s="186"/>
      <c r="EG153" s="186"/>
      <c r="EH153" s="186"/>
      <c r="EI153" s="186"/>
      <c r="EJ153" s="186"/>
      <c r="EK153" s="186"/>
      <c r="EL153" s="186"/>
      <c r="EM153" s="186"/>
      <c r="EN153" s="186"/>
      <c r="EO153" s="186"/>
      <c r="EP153" s="186"/>
      <c r="EQ153" s="186"/>
      <c r="ER153" s="186"/>
      <c r="ES153" s="186"/>
      <c r="ET153" s="186"/>
      <c r="EU153" s="186"/>
      <c r="EV153" s="186"/>
      <c r="EW153" s="186"/>
      <c r="EX153" s="186"/>
    </row>
    <row r="154" customFormat="false" ht="12.75" hidden="false" customHeight="false" outlineLevel="0" collapsed="false">
      <c r="A154" s="145" t="s">
        <v>212</v>
      </c>
      <c r="B154" s="145" t="s">
        <v>196</v>
      </c>
      <c r="C154" s="139" t="n">
        <v>1300</v>
      </c>
      <c r="D154" s="186"/>
      <c r="E154" s="141"/>
      <c r="F154" s="186" t="n">
        <v>1300</v>
      </c>
      <c r="G154" s="186"/>
      <c r="H154" s="185"/>
      <c r="I154" s="186" t="n">
        <v>1300</v>
      </c>
      <c r="J154" s="186"/>
      <c r="K154" s="185"/>
      <c r="L154" s="186" t="n">
        <v>1300</v>
      </c>
      <c r="M154" s="186"/>
      <c r="N154" s="186"/>
      <c r="O154" s="237" t="n">
        <v>1300</v>
      </c>
      <c r="P154" s="186"/>
      <c r="Q154" s="185"/>
      <c r="R154" s="186" t="n">
        <v>0</v>
      </c>
      <c r="S154" s="186"/>
      <c r="T154" s="185"/>
      <c r="U154" s="186" t="n">
        <v>0</v>
      </c>
      <c r="V154" s="186"/>
      <c r="W154" s="185"/>
      <c r="X154" s="186" t="n">
        <v>0</v>
      </c>
      <c r="Y154" s="186"/>
      <c r="Z154" s="185"/>
      <c r="AA154" s="186" t="n">
        <v>0</v>
      </c>
      <c r="AB154" s="186"/>
      <c r="AC154" s="185"/>
      <c r="AD154" s="186" t="n">
        <v>0</v>
      </c>
      <c r="AE154" s="186"/>
      <c r="AF154" s="185"/>
      <c r="AG154" s="186" t="n">
        <v>0</v>
      </c>
      <c r="AH154" s="186"/>
      <c r="AI154" s="185"/>
      <c r="AJ154" s="186" t="n">
        <v>0</v>
      </c>
      <c r="AK154" s="186"/>
      <c r="AL154" s="185"/>
      <c r="AM154" s="186" t="n">
        <v>1300</v>
      </c>
      <c r="AN154" s="186"/>
      <c r="AO154" s="185"/>
      <c r="AP154" s="186" t="n">
        <v>1300</v>
      </c>
      <c r="AQ154" s="186"/>
      <c r="AR154" s="185"/>
      <c r="AS154" s="186" t="n">
        <v>1300</v>
      </c>
      <c r="AT154" s="186"/>
      <c r="AU154" s="185"/>
      <c r="AV154" s="186" t="n">
        <v>1300</v>
      </c>
      <c r="AW154" s="186"/>
      <c r="AX154" s="185"/>
      <c r="AY154" s="186" t="n">
        <v>1300</v>
      </c>
      <c r="AZ154" s="186"/>
      <c r="BA154" s="185"/>
      <c r="BB154" s="186" t="n">
        <v>1300</v>
      </c>
      <c r="BC154" s="186"/>
      <c r="BD154" s="185"/>
      <c r="BE154" s="186" t="n">
        <v>1300</v>
      </c>
      <c r="BF154" s="186"/>
      <c r="BG154" s="185"/>
      <c r="BH154" s="186" t="n">
        <v>1300</v>
      </c>
      <c r="BI154" s="186"/>
      <c r="BJ154" s="185"/>
      <c r="BK154" s="186" t="n">
        <v>1300</v>
      </c>
      <c r="BL154" s="186"/>
      <c r="BM154" s="185"/>
      <c r="BN154" s="186" t="n">
        <v>1300</v>
      </c>
      <c r="BO154" s="186"/>
      <c r="BP154" s="185"/>
      <c r="BQ154" s="186" t="n">
        <v>1300</v>
      </c>
      <c r="BR154" s="186"/>
      <c r="BS154" s="185"/>
      <c r="BT154" s="186" t="n">
        <v>1300</v>
      </c>
      <c r="BU154" s="186"/>
      <c r="BV154" s="185"/>
      <c r="BW154" s="186"/>
      <c r="BX154" s="186"/>
      <c r="BY154" s="186"/>
      <c r="BZ154" s="186"/>
      <c r="CA154" s="186"/>
      <c r="CB154" s="186"/>
      <c r="CC154" s="186"/>
      <c r="CD154" s="186"/>
      <c r="CE154" s="186"/>
      <c r="CF154" s="186"/>
      <c r="CG154" s="186"/>
      <c r="CH154" s="186"/>
      <c r="CI154" s="186"/>
      <c r="CJ154" s="186"/>
      <c r="CK154" s="186"/>
      <c r="CL154" s="186"/>
      <c r="CM154" s="186"/>
      <c r="CN154" s="186"/>
      <c r="CO154" s="186"/>
      <c r="CP154" s="186"/>
      <c r="CQ154" s="186"/>
      <c r="CR154" s="186"/>
      <c r="CS154" s="186"/>
      <c r="CT154" s="186"/>
      <c r="CU154" s="186"/>
      <c r="CV154" s="186"/>
      <c r="CW154" s="186"/>
      <c r="CX154" s="186"/>
      <c r="CY154" s="186"/>
      <c r="CZ154" s="186"/>
      <c r="DA154" s="186"/>
      <c r="DB154" s="186"/>
      <c r="DC154" s="186"/>
      <c r="DD154" s="186"/>
      <c r="DE154" s="186"/>
      <c r="DF154" s="186"/>
      <c r="DG154" s="186"/>
      <c r="DH154" s="186"/>
      <c r="DI154" s="186"/>
      <c r="DJ154" s="186"/>
      <c r="DK154" s="186"/>
      <c r="DL154" s="186"/>
      <c r="DM154" s="186"/>
      <c r="DN154" s="186"/>
      <c r="DO154" s="186"/>
      <c r="DP154" s="186"/>
      <c r="DQ154" s="186"/>
      <c r="DR154" s="186"/>
      <c r="DS154" s="186"/>
      <c r="DT154" s="186"/>
      <c r="DU154" s="186"/>
      <c r="DV154" s="186"/>
      <c r="DW154" s="186"/>
      <c r="DX154" s="186"/>
      <c r="DY154" s="186"/>
      <c r="DZ154" s="186"/>
      <c r="EA154" s="186"/>
      <c r="EB154" s="186"/>
      <c r="EC154" s="186"/>
      <c r="ED154" s="186"/>
      <c r="EE154" s="186"/>
      <c r="EF154" s="186"/>
      <c r="EG154" s="186"/>
      <c r="EH154" s="186"/>
      <c r="EI154" s="186"/>
      <c r="EJ154" s="186"/>
      <c r="EK154" s="186"/>
      <c r="EL154" s="186"/>
      <c r="EM154" s="186"/>
      <c r="EN154" s="186"/>
      <c r="EO154" s="186"/>
      <c r="EP154" s="186"/>
      <c r="EQ154" s="186"/>
      <c r="ER154" s="186"/>
      <c r="ES154" s="186"/>
      <c r="ET154" s="186"/>
      <c r="EU154" s="186"/>
      <c r="EV154" s="186"/>
      <c r="EW154" s="186"/>
      <c r="EX154" s="186"/>
    </row>
    <row r="155" customFormat="false" ht="12.75" hidden="false" customHeight="false" outlineLevel="0" collapsed="false">
      <c r="A155" s="238" t="s">
        <v>213</v>
      </c>
      <c r="B155" s="145"/>
      <c r="C155" s="139"/>
      <c r="D155" s="186"/>
      <c r="E155" s="141"/>
      <c r="F155" s="186"/>
      <c r="G155" s="186"/>
      <c r="H155" s="185"/>
      <c r="I155" s="186"/>
      <c r="J155" s="186"/>
      <c r="K155" s="185"/>
      <c r="L155" s="186"/>
      <c r="M155" s="186"/>
      <c r="N155" s="186"/>
      <c r="O155" s="237"/>
      <c r="P155" s="186"/>
      <c r="Q155" s="185"/>
      <c r="R155" s="186"/>
      <c r="S155" s="186"/>
      <c r="T155" s="185"/>
      <c r="U155" s="186"/>
      <c r="V155" s="186"/>
      <c r="W155" s="185"/>
      <c r="X155" s="186"/>
      <c r="Y155" s="186"/>
      <c r="Z155" s="185"/>
      <c r="AA155" s="186"/>
      <c r="AB155" s="186"/>
      <c r="AC155" s="185"/>
      <c r="AD155" s="186"/>
      <c r="AE155" s="186"/>
      <c r="AF155" s="185"/>
      <c r="AG155" s="186"/>
      <c r="AH155" s="186"/>
      <c r="AI155" s="185"/>
      <c r="AJ155" s="186"/>
      <c r="AK155" s="186"/>
      <c r="AL155" s="185"/>
      <c r="AM155" s="186"/>
      <c r="AN155" s="186"/>
      <c r="AO155" s="185"/>
      <c r="AP155" s="186"/>
      <c r="AQ155" s="186"/>
      <c r="AR155" s="185"/>
      <c r="AS155" s="186"/>
      <c r="AT155" s="186"/>
      <c r="AU155" s="185"/>
      <c r="AV155" s="186"/>
      <c r="AW155" s="186"/>
      <c r="AX155" s="185"/>
      <c r="AY155" s="186"/>
      <c r="AZ155" s="186"/>
      <c r="BA155" s="185"/>
      <c r="BB155" s="186"/>
      <c r="BC155" s="186"/>
      <c r="BD155" s="185"/>
      <c r="BE155" s="186"/>
      <c r="BF155" s="186"/>
      <c r="BG155" s="185"/>
      <c r="BH155" s="186"/>
      <c r="BI155" s="186"/>
      <c r="BJ155" s="185"/>
      <c r="BK155" s="186"/>
      <c r="BL155" s="186"/>
      <c r="BM155" s="185"/>
      <c r="BN155" s="186"/>
      <c r="BO155" s="186"/>
      <c r="BP155" s="185"/>
      <c r="BQ155" s="186"/>
      <c r="BR155" s="186"/>
      <c r="BS155" s="185"/>
      <c r="BT155" s="186"/>
      <c r="BU155" s="186"/>
      <c r="BV155" s="185"/>
      <c r="BW155" s="186"/>
      <c r="BX155" s="186"/>
      <c r="BY155" s="186"/>
      <c r="BZ155" s="186"/>
      <c r="CA155" s="186"/>
      <c r="CB155" s="186"/>
      <c r="CC155" s="186"/>
      <c r="CD155" s="186"/>
      <c r="CE155" s="186"/>
      <c r="CF155" s="186"/>
      <c r="CG155" s="186"/>
      <c r="CH155" s="186"/>
      <c r="CI155" s="186"/>
      <c r="CJ155" s="186"/>
      <c r="CK155" s="186"/>
      <c r="CL155" s="186"/>
      <c r="CM155" s="186"/>
      <c r="CN155" s="186"/>
      <c r="CO155" s="186"/>
      <c r="CP155" s="186"/>
      <c r="CQ155" s="186"/>
      <c r="CR155" s="186"/>
      <c r="CS155" s="186"/>
      <c r="CT155" s="186"/>
      <c r="CU155" s="186"/>
      <c r="CV155" s="186"/>
      <c r="CW155" s="186"/>
      <c r="CX155" s="186"/>
      <c r="CY155" s="186"/>
      <c r="CZ155" s="186"/>
      <c r="DA155" s="186"/>
      <c r="DB155" s="186"/>
      <c r="DC155" s="186"/>
      <c r="DD155" s="186"/>
      <c r="DE155" s="186"/>
      <c r="DF155" s="186"/>
      <c r="DG155" s="186"/>
      <c r="DH155" s="186"/>
      <c r="DI155" s="186"/>
      <c r="DJ155" s="186"/>
      <c r="DK155" s="186"/>
      <c r="DL155" s="186"/>
      <c r="DM155" s="186"/>
      <c r="DN155" s="186"/>
      <c r="DO155" s="186"/>
      <c r="DP155" s="186"/>
      <c r="DQ155" s="186"/>
      <c r="DR155" s="186"/>
      <c r="DS155" s="186"/>
      <c r="DT155" s="186"/>
      <c r="DU155" s="186"/>
      <c r="DV155" s="186"/>
      <c r="DW155" s="186"/>
      <c r="DX155" s="186"/>
      <c r="DY155" s="186"/>
      <c r="DZ155" s="186"/>
      <c r="EA155" s="186"/>
      <c r="EB155" s="186"/>
      <c r="EC155" s="186"/>
      <c r="ED155" s="186"/>
      <c r="EE155" s="186"/>
      <c r="EF155" s="186"/>
      <c r="EG155" s="186"/>
      <c r="EH155" s="186"/>
      <c r="EI155" s="186"/>
      <c r="EJ155" s="186"/>
      <c r="EK155" s="186"/>
      <c r="EL155" s="186"/>
      <c r="EM155" s="186"/>
      <c r="EN155" s="186"/>
      <c r="EO155" s="186"/>
      <c r="EP155" s="186"/>
      <c r="EQ155" s="186"/>
      <c r="ER155" s="186"/>
      <c r="ES155" s="186"/>
      <c r="ET155" s="186"/>
      <c r="EU155" s="186"/>
      <c r="EV155" s="186"/>
      <c r="EW155" s="186"/>
      <c r="EX155" s="186"/>
    </row>
    <row r="158" customFormat="false" ht="12.75" hidden="false" customHeight="false" outlineLevel="0" collapsed="false">
      <c r="A158" s="138"/>
      <c r="B158" s="138"/>
      <c r="C158" s="139"/>
      <c r="D158" s="140"/>
      <c r="E158" s="141"/>
      <c r="F158" s="140"/>
      <c r="G158" s="140"/>
      <c r="H158" s="143"/>
      <c r="I158" s="140"/>
      <c r="J158" s="140"/>
      <c r="K158" s="143"/>
      <c r="L158" s="140"/>
      <c r="M158" s="140"/>
      <c r="N158" s="140"/>
      <c r="O158" s="144"/>
      <c r="P158" s="184"/>
      <c r="Q158" s="185"/>
      <c r="R158" s="186"/>
      <c r="S158" s="186"/>
      <c r="T158" s="185"/>
      <c r="U158" s="186"/>
      <c r="V158" s="186"/>
      <c r="W158" s="185"/>
      <c r="X158" s="186"/>
      <c r="Y158" s="186"/>
      <c r="Z158" s="185"/>
      <c r="AA158" s="186"/>
      <c r="AB158" s="186"/>
      <c r="AC158" s="142"/>
      <c r="AD158" s="138"/>
      <c r="AE158" s="138"/>
      <c r="AF158" s="142"/>
      <c r="AG158" s="138"/>
      <c r="AH158" s="138"/>
      <c r="AI158" s="142"/>
      <c r="AJ158" s="138"/>
      <c r="AK158" s="138"/>
      <c r="AL158" s="142"/>
      <c r="AM158" s="138"/>
      <c r="AN158" s="138"/>
      <c r="AO158" s="142"/>
      <c r="AP158" s="138"/>
      <c r="AQ158" s="138"/>
      <c r="AR158" s="142"/>
      <c r="AS158" s="138"/>
      <c r="AT158" s="138"/>
      <c r="AU158" s="142"/>
      <c r="AV158" s="138"/>
      <c r="AW158" s="138"/>
      <c r="AX158" s="142"/>
      <c r="AY158" s="138"/>
      <c r="AZ158" s="138"/>
      <c r="BA158" s="142"/>
      <c r="BB158" s="138"/>
      <c r="BC158" s="138"/>
      <c r="BD158" s="142"/>
      <c r="BE158" s="138"/>
      <c r="BF158" s="138"/>
      <c r="BG158" s="142"/>
      <c r="BH158" s="138"/>
      <c r="BI158" s="138"/>
      <c r="BJ158" s="142"/>
      <c r="BK158" s="138"/>
      <c r="BL158" s="138"/>
      <c r="BM158" s="142"/>
      <c r="BN158" s="138"/>
      <c r="BO158" s="138"/>
      <c r="BP158" s="142"/>
      <c r="BQ158" s="138"/>
      <c r="BR158" s="138"/>
      <c r="BS158" s="142"/>
      <c r="BT158" s="138"/>
      <c r="BU158" s="138"/>
      <c r="BV158" s="142"/>
    </row>
    <row r="159" customFormat="false" ht="12.75" hidden="false" customHeight="false" outlineLevel="0" collapsed="false">
      <c r="A159" s="146" t="s">
        <v>248</v>
      </c>
      <c r="B159" s="146" t="s">
        <v>250</v>
      </c>
      <c r="C159" s="161"/>
      <c r="D159" s="162"/>
      <c r="E159" s="163"/>
      <c r="F159" s="162"/>
      <c r="G159" s="162"/>
      <c r="H159" s="164"/>
      <c r="I159" s="162"/>
      <c r="J159" s="162"/>
      <c r="K159" s="164"/>
      <c r="L159" s="162"/>
      <c r="M159" s="162"/>
      <c r="N159" s="162"/>
      <c r="O159" s="165"/>
      <c r="P159" s="188"/>
      <c r="Q159" s="189"/>
      <c r="R159" s="190"/>
      <c r="S159" s="190"/>
      <c r="T159" s="189"/>
      <c r="U159" s="190"/>
      <c r="V159" s="190"/>
      <c r="W159" s="189"/>
      <c r="X159" s="190"/>
      <c r="Y159" s="190"/>
      <c r="Z159" s="189"/>
      <c r="AA159" s="190"/>
      <c r="AB159" s="190"/>
      <c r="AC159" s="167"/>
      <c r="AD159" s="160"/>
      <c r="AE159" s="160"/>
      <c r="AF159" s="167"/>
      <c r="AG159" s="160"/>
      <c r="AH159" s="160"/>
      <c r="AI159" s="167"/>
      <c r="AJ159" s="160"/>
      <c r="AK159" s="160"/>
      <c r="AL159" s="167"/>
      <c r="AM159" s="160"/>
      <c r="AN159" s="160"/>
      <c r="AO159" s="167"/>
      <c r="AP159" s="160"/>
      <c r="AQ159" s="160"/>
      <c r="AR159" s="167"/>
      <c r="AS159" s="160"/>
      <c r="AT159" s="160"/>
      <c r="AU159" s="167"/>
      <c r="AV159" s="160"/>
      <c r="AW159" s="160"/>
      <c r="AX159" s="167"/>
      <c r="AY159" s="160"/>
      <c r="AZ159" s="160"/>
      <c r="BA159" s="167"/>
      <c r="BB159" s="160"/>
      <c r="BC159" s="160"/>
      <c r="BD159" s="167"/>
      <c r="BE159" s="160"/>
      <c r="BF159" s="160"/>
      <c r="BG159" s="167"/>
      <c r="BH159" s="160"/>
      <c r="BI159" s="160"/>
      <c r="BJ159" s="167"/>
      <c r="BK159" s="160"/>
      <c r="BL159" s="160"/>
      <c r="BM159" s="167"/>
      <c r="BN159" s="160"/>
      <c r="BO159" s="160"/>
      <c r="BP159" s="167"/>
      <c r="BQ159" s="160"/>
      <c r="BR159" s="160"/>
      <c r="BS159" s="167"/>
      <c r="BT159" s="160"/>
      <c r="BU159" s="160"/>
      <c r="BV159" s="167"/>
    </row>
    <row r="160" customFormat="false" ht="12.75" hidden="false" customHeight="false" outlineLevel="0" collapsed="false">
      <c r="A160" s="168" t="s">
        <v>251</v>
      </c>
      <c r="B160" s="169"/>
      <c r="C160" s="161"/>
      <c r="D160" s="162"/>
      <c r="E160" s="163"/>
      <c r="F160" s="162"/>
      <c r="G160" s="162"/>
      <c r="H160" s="164"/>
      <c r="I160" s="162"/>
      <c r="J160" s="162"/>
      <c r="K160" s="164"/>
      <c r="L160" s="162"/>
      <c r="M160" s="162"/>
      <c r="N160" s="162"/>
      <c r="O160" s="165"/>
      <c r="P160" s="188"/>
      <c r="Q160" s="189"/>
      <c r="R160" s="190"/>
      <c r="S160" s="190"/>
      <c r="T160" s="189"/>
      <c r="U160" s="190"/>
      <c r="V160" s="190"/>
      <c r="W160" s="189"/>
      <c r="X160" s="190"/>
      <c r="Y160" s="190"/>
      <c r="Z160" s="189"/>
      <c r="AA160" s="190"/>
      <c r="AB160" s="190"/>
      <c r="AC160" s="167"/>
      <c r="AD160" s="160"/>
      <c r="AE160" s="160"/>
      <c r="AF160" s="167"/>
      <c r="AG160" s="160"/>
      <c r="AH160" s="160"/>
      <c r="AI160" s="167"/>
      <c r="AJ160" s="160"/>
      <c r="AK160" s="160"/>
      <c r="AL160" s="167"/>
      <c r="AM160" s="160"/>
      <c r="AN160" s="160"/>
      <c r="AO160" s="167"/>
      <c r="AP160" s="160"/>
      <c r="AQ160" s="160"/>
      <c r="AR160" s="167"/>
      <c r="AS160" s="160"/>
      <c r="AT160" s="160"/>
      <c r="AU160" s="167"/>
      <c r="AV160" s="160"/>
      <c r="AW160" s="160"/>
      <c r="AX160" s="167"/>
      <c r="AY160" s="160"/>
      <c r="AZ160" s="160"/>
      <c r="BA160" s="167"/>
      <c r="BB160" s="160"/>
      <c r="BC160" s="160"/>
      <c r="BD160" s="167"/>
      <c r="BE160" s="160"/>
      <c r="BF160" s="160"/>
      <c r="BG160" s="167"/>
      <c r="BH160" s="160"/>
      <c r="BI160" s="160"/>
      <c r="BJ160" s="167"/>
      <c r="BK160" s="160"/>
      <c r="BL160" s="160"/>
      <c r="BM160" s="167"/>
      <c r="BN160" s="160"/>
      <c r="BO160" s="160"/>
      <c r="BP160" s="167"/>
      <c r="BQ160" s="160"/>
      <c r="BR160" s="160"/>
      <c r="BS160" s="167"/>
      <c r="BT160" s="160"/>
      <c r="BU160" s="160"/>
      <c r="BV160" s="167"/>
    </row>
    <row r="161" customFormat="false" ht="12.75" hidden="false" customHeight="false" outlineLevel="0" collapsed="false">
      <c r="A161" s="192" t="s">
        <v>195</v>
      </c>
      <c r="B161" s="192" t="s">
        <v>196</v>
      </c>
      <c r="C161" s="213" t="n">
        <f aca="false">C28+C53-C137</f>
        <v>260214</v>
      </c>
      <c r="D161" s="239"/>
      <c r="E161" s="215"/>
      <c r="F161" s="239" t="n">
        <f aca="false">F28+F53-F137</f>
        <v>260214</v>
      </c>
      <c r="G161" s="239"/>
      <c r="H161" s="240"/>
      <c r="I161" s="239" t="n">
        <f aca="false">I28+I53-I137</f>
        <v>215214</v>
      </c>
      <c r="J161" s="239"/>
      <c r="K161" s="240"/>
      <c r="L161" s="239" t="n">
        <f aca="false">L28+L53-L137</f>
        <v>215214</v>
      </c>
      <c r="M161" s="239"/>
      <c r="N161" s="239"/>
      <c r="O161" s="241" t="n">
        <f aca="false">O28+O53-O137</f>
        <v>201827</v>
      </c>
      <c r="P161" s="239"/>
      <c r="Q161" s="240"/>
      <c r="R161" s="239" t="n">
        <f aca="false">R28+R53-R137</f>
        <v>206047</v>
      </c>
      <c r="S161" s="239"/>
      <c r="T161" s="240"/>
      <c r="U161" s="239" t="n">
        <f aca="false">U28+U53-U137</f>
        <v>210617</v>
      </c>
      <c r="V161" s="239"/>
      <c r="W161" s="240"/>
      <c r="X161" s="239" t="n">
        <f aca="false">X28+X53-X137</f>
        <v>207391</v>
      </c>
      <c r="Y161" s="239"/>
      <c r="Z161" s="240"/>
      <c r="AA161" s="239" t="n">
        <f aca="false">AA28+AA53-AA137</f>
        <v>201047</v>
      </c>
      <c r="AB161" s="239"/>
      <c r="AC161" s="240"/>
      <c r="AD161" s="239" t="n">
        <f aca="false">AD28+AD53-AD137</f>
        <v>177000</v>
      </c>
      <c r="AE161" s="239"/>
      <c r="AF161" s="240"/>
      <c r="AG161" s="239" t="n">
        <f aca="false">AG28+AG53-AG137</f>
        <v>222000</v>
      </c>
      <c r="AH161" s="239"/>
      <c r="AI161" s="240"/>
      <c r="AJ161" s="239" t="n">
        <f aca="false">AJ28+AJ53-AJ137</f>
        <v>222000</v>
      </c>
      <c r="AK161" s="239"/>
      <c r="AL161" s="240"/>
      <c r="AM161" s="239" t="n">
        <f aca="false">AM28+AM53-AM137</f>
        <v>-375000</v>
      </c>
      <c r="AN161" s="239"/>
      <c r="AO161" s="240"/>
      <c r="AP161" s="239" t="n">
        <f aca="false">AP28+AP53-AP137</f>
        <v>-375000</v>
      </c>
      <c r="AQ161" s="239"/>
      <c r="AR161" s="240"/>
      <c r="AS161" s="239" t="n">
        <f aca="false">AS28+AS53-AS137</f>
        <v>-375000</v>
      </c>
      <c r="AT161" s="239"/>
      <c r="AU161" s="240"/>
      <c r="AV161" s="239" t="n">
        <f aca="false">AV28+AV53-AV137</f>
        <v>-5000</v>
      </c>
      <c r="AW161" s="239"/>
      <c r="AX161" s="240"/>
      <c r="AY161" s="239" t="n">
        <f aca="false">AY28+AY53-AY137</f>
        <v>-5000</v>
      </c>
      <c r="AZ161" s="239"/>
      <c r="BA161" s="240"/>
      <c r="BB161" s="239" t="n">
        <f aca="false">BB28+BB53-BB137</f>
        <v>-5000</v>
      </c>
      <c r="BC161" s="239"/>
      <c r="BD161" s="240"/>
      <c r="BE161" s="239" t="n">
        <f aca="false">BE28+BE53-BE137</f>
        <v>0</v>
      </c>
      <c r="BF161" s="239"/>
      <c r="BG161" s="240"/>
      <c r="BH161" s="239" t="n">
        <f aca="false">BH28+BH53-BH137</f>
        <v>0</v>
      </c>
      <c r="BI161" s="239"/>
      <c r="BJ161" s="240"/>
      <c r="BK161" s="239" t="n">
        <f aca="false">BK28+BK53-BK137</f>
        <v>0</v>
      </c>
      <c r="BL161" s="239"/>
      <c r="BM161" s="240"/>
      <c r="BN161" s="239" t="n">
        <f aca="false">BN28+BN53-BN137</f>
        <v>0</v>
      </c>
      <c r="BO161" s="239"/>
      <c r="BP161" s="240"/>
      <c r="BQ161" s="239" t="n">
        <f aca="false">BQ28+BQ53-BQ137</f>
        <v>0</v>
      </c>
      <c r="BR161" s="239"/>
      <c r="BS161" s="240"/>
      <c r="BT161" s="239" t="n">
        <f aca="false">BT28+BT53-BT137</f>
        <v>0</v>
      </c>
      <c r="BU161" s="239"/>
      <c r="BV161" s="240"/>
      <c r="BW161" s="239"/>
      <c r="BX161" s="239"/>
      <c r="BY161" s="239"/>
      <c r="BZ161" s="239"/>
      <c r="CA161" s="239"/>
      <c r="CB161" s="239"/>
      <c r="CC161" s="239"/>
      <c r="CD161" s="239"/>
      <c r="CE161" s="239"/>
      <c r="CF161" s="239"/>
      <c r="CG161" s="239"/>
      <c r="CH161" s="239"/>
      <c r="CI161" s="239"/>
      <c r="CJ161" s="239"/>
      <c r="CK161" s="239"/>
      <c r="CL161" s="239"/>
      <c r="CM161" s="239"/>
      <c r="CN161" s="239"/>
      <c r="CO161" s="239"/>
      <c r="CP161" s="239"/>
      <c r="CQ161" s="239"/>
      <c r="CR161" s="239"/>
      <c r="CS161" s="239"/>
      <c r="CT161" s="239"/>
      <c r="CU161" s="239"/>
      <c r="CV161" s="239"/>
      <c r="CW161" s="239"/>
      <c r="CX161" s="239"/>
      <c r="CY161" s="239"/>
      <c r="CZ161" s="239"/>
      <c r="DA161" s="239"/>
      <c r="DB161" s="239"/>
      <c r="DC161" s="239"/>
      <c r="DD161" s="239"/>
      <c r="DE161" s="239"/>
      <c r="DF161" s="239"/>
      <c r="DG161" s="239"/>
      <c r="DH161" s="239"/>
      <c r="DI161" s="239"/>
      <c r="DJ161" s="239"/>
      <c r="DK161" s="239"/>
      <c r="DL161" s="239"/>
      <c r="DM161" s="239"/>
      <c r="DN161" s="239"/>
      <c r="DO161" s="239"/>
      <c r="DP161" s="239"/>
      <c r="DQ161" s="239"/>
      <c r="DR161" s="239"/>
      <c r="DS161" s="239"/>
      <c r="DT161" s="239"/>
      <c r="DU161" s="239"/>
      <c r="DV161" s="239"/>
      <c r="DW161" s="239"/>
      <c r="DX161" s="239"/>
      <c r="DY161" s="239"/>
      <c r="DZ161" s="239"/>
      <c r="EA161" s="239"/>
      <c r="EB161" s="239"/>
      <c r="EC161" s="239"/>
      <c r="ED161" s="239"/>
      <c r="EE161" s="239"/>
      <c r="EF161" s="239"/>
      <c r="EG161" s="239"/>
      <c r="EH161" s="239"/>
      <c r="EI161" s="239"/>
      <c r="EJ161" s="239"/>
      <c r="EK161" s="239"/>
      <c r="EL161" s="239"/>
      <c r="EM161" s="239"/>
      <c r="EN161" s="239"/>
      <c r="EO161" s="239"/>
      <c r="EP161" s="239"/>
      <c r="EQ161" s="239"/>
      <c r="ER161" s="239"/>
      <c r="ES161" s="239"/>
      <c r="ET161" s="239"/>
      <c r="EU161" s="239"/>
      <c r="EV161" s="239"/>
      <c r="EW161" s="239"/>
      <c r="EX161" s="239"/>
    </row>
    <row r="162" customFormat="false" ht="12.75" hidden="false" customHeight="false" outlineLevel="0" collapsed="false">
      <c r="A162" s="192" t="s">
        <v>197</v>
      </c>
      <c r="B162" s="192" t="s">
        <v>196</v>
      </c>
      <c r="C162" s="213" t="n">
        <f aca="false">C29+C54-C138</f>
        <v>0</v>
      </c>
      <c r="D162" s="239"/>
      <c r="E162" s="215"/>
      <c r="F162" s="239" t="n">
        <f aca="false">F29+F54-F138</f>
        <v>0</v>
      </c>
      <c r="G162" s="239"/>
      <c r="H162" s="240"/>
      <c r="I162" s="239" t="n">
        <f aca="false">I29+I54-I138</f>
        <v>0</v>
      </c>
      <c r="J162" s="239"/>
      <c r="K162" s="240"/>
      <c r="L162" s="239" t="n">
        <f aca="false">L29+L54-L138</f>
        <v>0</v>
      </c>
      <c r="M162" s="239"/>
      <c r="N162" s="239"/>
      <c r="O162" s="241" t="n">
        <f aca="false">O29+O54-O138</f>
        <v>0</v>
      </c>
      <c r="P162" s="239"/>
      <c r="Q162" s="240"/>
      <c r="R162" s="239" t="n">
        <f aca="false">R29+R54-R138</f>
        <v>0</v>
      </c>
      <c r="S162" s="239"/>
      <c r="T162" s="240"/>
      <c r="U162" s="239" t="n">
        <f aca="false">U29+U54-U138</f>
        <v>0</v>
      </c>
      <c r="V162" s="239"/>
      <c r="W162" s="240"/>
      <c r="X162" s="239" t="n">
        <f aca="false">X29+X54-X138</f>
        <v>0</v>
      </c>
      <c r="Y162" s="239"/>
      <c r="Z162" s="240"/>
      <c r="AA162" s="239" t="n">
        <f aca="false">AA29+AA54-AA138</f>
        <v>0</v>
      </c>
      <c r="AB162" s="239"/>
      <c r="AC162" s="240"/>
      <c r="AD162" s="239" t="n">
        <f aca="false">AD29+AD54-AD138</f>
        <v>0</v>
      </c>
      <c r="AE162" s="239"/>
      <c r="AF162" s="240"/>
      <c r="AG162" s="239" t="n">
        <f aca="false">AG29+AG54-AG138</f>
        <v>0</v>
      </c>
      <c r="AH162" s="239"/>
      <c r="AI162" s="240"/>
      <c r="AJ162" s="239" t="n">
        <f aca="false">AJ29+AJ54-AJ138</f>
        <v>0</v>
      </c>
      <c r="AK162" s="239"/>
      <c r="AL162" s="240"/>
      <c r="AM162" s="239" t="n">
        <f aca="false">AM29+AM54-AM138</f>
        <v>0</v>
      </c>
      <c r="AN162" s="239"/>
      <c r="AO162" s="240"/>
      <c r="AP162" s="239" t="n">
        <f aca="false">AP29+AP54-AP138</f>
        <v>0</v>
      </c>
      <c r="AQ162" s="239"/>
      <c r="AR162" s="240"/>
      <c r="AS162" s="239" t="n">
        <f aca="false">AS29+AS54-AS138</f>
        <v>0</v>
      </c>
      <c r="AT162" s="239"/>
      <c r="AU162" s="240"/>
      <c r="AV162" s="239" t="n">
        <f aca="false">AV29+AV54-AV138</f>
        <v>0</v>
      </c>
      <c r="AW162" s="239"/>
      <c r="AX162" s="240"/>
      <c r="AY162" s="239" t="n">
        <f aca="false">AY29+AY54-AY138</f>
        <v>0</v>
      </c>
      <c r="AZ162" s="239"/>
      <c r="BA162" s="240"/>
      <c r="BB162" s="239" t="n">
        <f aca="false">BB29+BB54-BB138</f>
        <v>0</v>
      </c>
      <c r="BC162" s="239"/>
      <c r="BD162" s="240"/>
      <c r="BE162" s="239" t="n">
        <f aca="false">BE29+BE54-BE138</f>
        <v>0</v>
      </c>
      <c r="BF162" s="239"/>
      <c r="BG162" s="240"/>
      <c r="BH162" s="239" t="n">
        <f aca="false">BH29+BH54-BH138</f>
        <v>0</v>
      </c>
      <c r="BI162" s="239"/>
      <c r="BJ162" s="240"/>
      <c r="BK162" s="239" t="n">
        <f aca="false">BK29+BK54-BK138</f>
        <v>0</v>
      </c>
      <c r="BL162" s="239"/>
      <c r="BM162" s="240"/>
      <c r="BN162" s="239" t="n">
        <f aca="false">BN29+BN54-BN138</f>
        <v>0</v>
      </c>
      <c r="BO162" s="239"/>
      <c r="BP162" s="240"/>
      <c r="BQ162" s="239" t="n">
        <f aca="false">BQ29+BQ54-BQ138</f>
        <v>0</v>
      </c>
      <c r="BR162" s="239"/>
      <c r="BS162" s="240"/>
      <c r="BT162" s="239" t="n">
        <f aca="false">BT29+BT54-BT138</f>
        <v>0</v>
      </c>
      <c r="BU162" s="239"/>
      <c r="BV162" s="240"/>
      <c r="BW162" s="239"/>
      <c r="BX162" s="239"/>
      <c r="BY162" s="239"/>
      <c r="BZ162" s="239"/>
      <c r="CA162" s="239"/>
      <c r="CB162" s="239"/>
      <c r="CC162" s="239"/>
      <c r="CD162" s="239"/>
      <c r="CE162" s="239"/>
      <c r="CF162" s="239"/>
      <c r="CG162" s="239"/>
      <c r="CH162" s="239"/>
      <c r="CI162" s="239"/>
      <c r="CJ162" s="239"/>
      <c r="CK162" s="239"/>
      <c r="CL162" s="239"/>
      <c r="CM162" s="239"/>
      <c r="CN162" s="239"/>
      <c r="CO162" s="239"/>
      <c r="CP162" s="239"/>
      <c r="CQ162" s="239"/>
      <c r="CR162" s="239"/>
      <c r="CS162" s="239"/>
      <c r="CT162" s="239"/>
      <c r="CU162" s="239"/>
      <c r="CV162" s="239"/>
      <c r="CW162" s="239"/>
      <c r="CX162" s="239"/>
      <c r="CY162" s="239"/>
      <c r="CZ162" s="239"/>
      <c r="DA162" s="239"/>
      <c r="DB162" s="239"/>
      <c r="DC162" s="239"/>
      <c r="DD162" s="239"/>
      <c r="DE162" s="239"/>
      <c r="DF162" s="239"/>
      <c r="DG162" s="239"/>
      <c r="DH162" s="239"/>
      <c r="DI162" s="239"/>
      <c r="DJ162" s="239"/>
      <c r="DK162" s="239"/>
      <c r="DL162" s="239"/>
      <c r="DM162" s="239"/>
      <c r="DN162" s="239"/>
      <c r="DO162" s="239"/>
      <c r="DP162" s="239"/>
      <c r="DQ162" s="239"/>
      <c r="DR162" s="239"/>
      <c r="DS162" s="239"/>
      <c r="DT162" s="239"/>
      <c r="DU162" s="239"/>
      <c r="DV162" s="239"/>
      <c r="DW162" s="239"/>
      <c r="DX162" s="239"/>
      <c r="DY162" s="239"/>
      <c r="DZ162" s="239"/>
      <c r="EA162" s="239"/>
      <c r="EB162" s="239"/>
      <c r="EC162" s="239"/>
      <c r="ED162" s="239"/>
      <c r="EE162" s="239"/>
      <c r="EF162" s="239"/>
      <c r="EG162" s="239"/>
      <c r="EH162" s="239"/>
      <c r="EI162" s="239"/>
      <c r="EJ162" s="239"/>
      <c r="EK162" s="239"/>
      <c r="EL162" s="239"/>
      <c r="EM162" s="239"/>
      <c r="EN162" s="239"/>
      <c r="EO162" s="239"/>
      <c r="EP162" s="239"/>
      <c r="EQ162" s="239"/>
      <c r="ER162" s="239"/>
      <c r="ES162" s="239"/>
      <c r="ET162" s="239"/>
      <c r="EU162" s="239"/>
      <c r="EV162" s="239"/>
      <c r="EW162" s="239"/>
      <c r="EX162" s="239"/>
    </row>
    <row r="163" customFormat="false" ht="12.75" hidden="false" customHeight="false" outlineLevel="0" collapsed="false">
      <c r="A163" s="192" t="s">
        <v>198</v>
      </c>
      <c r="B163" s="192" t="s">
        <v>196</v>
      </c>
      <c r="C163" s="213" t="n">
        <f aca="false">C30+C55-C139</f>
        <v>80000</v>
      </c>
      <c r="D163" s="239"/>
      <c r="E163" s="215"/>
      <c r="F163" s="239" t="n">
        <f aca="false">F30+F55-F139</f>
        <v>80000</v>
      </c>
      <c r="G163" s="239"/>
      <c r="H163" s="240"/>
      <c r="I163" s="239" t="n">
        <f aca="false">I30+I55-I139</f>
        <v>80000</v>
      </c>
      <c r="J163" s="239"/>
      <c r="K163" s="240"/>
      <c r="L163" s="239" t="n">
        <f aca="false">L30+L55-L139</f>
        <v>80000</v>
      </c>
      <c r="M163" s="239"/>
      <c r="N163" s="239"/>
      <c r="O163" s="241" t="n">
        <f aca="false">O30+O55-O139</f>
        <v>80000</v>
      </c>
      <c r="P163" s="239"/>
      <c r="Q163" s="240"/>
      <c r="R163" s="239" t="n">
        <f aca="false">R30+R55-R139</f>
        <v>80000</v>
      </c>
      <c r="S163" s="239"/>
      <c r="T163" s="240"/>
      <c r="U163" s="239" t="n">
        <f aca="false">U30+U55-U139</f>
        <v>80000</v>
      </c>
      <c r="V163" s="239"/>
      <c r="W163" s="240"/>
      <c r="X163" s="239" t="n">
        <f aca="false">X30+X55-X139</f>
        <v>80000</v>
      </c>
      <c r="Y163" s="239"/>
      <c r="Z163" s="240"/>
      <c r="AA163" s="239" t="n">
        <f aca="false">AA30+AA55-AA139</f>
        <v>80000</v>
      </c>
      <c r="AB163" s="239"/>
      <c r="AC163" s="240"/>
      <c r="AD163" s="239" t="n">
        <f aca="false">AD30+AD55-AD139</f>
        <v>80000</v>
      </c>
      <c r="AE163" s="239"/>
      <c r="AF163" s="240"/>
      <c r="AG163" s="239" t="n">
        <f aca="false">AG30+AG55-AG139</f>
        <v>80000</v>
      </c>
      <c r="AH163" s="239"/>
      <c r="AI163" s="240"/>
      <c r="AJ163" s="239" t="n">
        <f aca="false">AJ30+AJ55-AJ139</f>
        <v>80000</v>
      </c>
      <c r="AK163" s="239"/>
      <c r="AL163" s="240"/>
      <c r="AM163" s="239" t="n">
        <f aca="false">AM30+AM55-AM139</f>
        <v>0</v>
      </c>
      <c r="AN163" s="239"/>
      <c r="AO163" s="240"/>
      <c r="AP163" s="239" t="n">
        <f aca="false">AP30+AP55-AP139</f>
        <v>0</v>
      </c>
      <c r="AQ163" s="239"/>
      <c r="AR163" s="240"/>
      <c r="AS163" s="239" t="n">
        <f aca="false">AS30+AS55-AS139</f>
        <v>0</v>
      </c>
      <c r="AT163" s="239"/>
      <c r="AU163" s="240"/>
      <c r="AV163" s="239" t="n">
        <f aca="false">AV30+AV55-AV139</f>
        <v>0</v>
      </c>
      <c r="AW163" s="239"/>
      <c r="AX163" s="240"/>
      <c r="AY163" s="239" t="n">
        <f aca="false">AY30+AY55-AY139</f>
        <v>0</v>
      </c>
      <c r="AZ163" s="239"/>
      <c r="BA163" s="240"/>
      <c r="BB163" s="239" t="n">
        <f aca="false">BB30+BB55-BB139</f>
        <v>0</v>
      </c>
      <c r="BC163" s="239"/>
      <c r="BD163" s="240"/>
      <c r="BE163" s="239" t="n">
        <f aca="false">BE30+BE55-BE139</f>
        <v>0</v>
      </c>
      <c r="BF163" s="239"/>
      <c r="BG163" s="240"/>
      <c r="BH163" s="239" t="n">
        <f aca="false">BH30+BH55-BH139</f>
        <v>0</v>
      </c>
      <c r="BI163" s="239"/>
      <c r="BJ163" s="240"/>
      <c r="BK163" s="239" t="n">
        <f aca="false">BK30+BK55-BK139</f>
        <v>0</v>
      </c>
      <c r="BL163" s="239"/>
      <c r="BM163" s="240"/>
      <c r="BN163" s="239" t="n">
        <f aca="false">BN30+BN55-BN139</f>
        <v>0</v>
      </c>
      <c r="BO163" s="239"/>
      <c r="BP163" s="240"/>
      <c r="BQ163" s="239" t="n">
        <f aca="false">BQ30+BQ55-BQ139</f>
        <v>0</v>
      </c>
      <c r="BR163" s="239"/>
      <c r="BS163" s="240"/>
      <c r="BT163" s="239" t="n">
        <f aca="false">BT30+BT55-BT139</f>
        <v>0</v>
      </c>
      <c r="BU163" s="239"/>
      <c r="BV163" s="240"/>
      <c r="BW163" s="239"/>
      <c r="BX163" s="239"/>
      <c r="BY163" s="239"/>
      <c r="BZ163" s="239"/>
      <c r="CA163" s="239"/>
      <c r="CB163" s="239"/>
      <c r="CC163" s="239"/>
      <c r="CD163" s="239"/>
      <c r="CE163" s="239"/>
      <c r="CF163" s="239"/>
      <c r="CG163" s="239"/>
      <c r="CH163" s="239"/>
      <c r="CI163" s="239"/>
      <c r="CJ163" s="239"/>
      <c r="CK163" s="239"/>
      <c r="CL163" s="239"/>
      <c r="CM163" s="239"/>
      <c r="CN163" s="239"/>
      <c r="CO163" s="239"/>
      <c r="CP163" s="239"/>
      <c r="CQ163" s="239"/>
      <c r="CR163" s="239"/>
      <c r="CS163" s="239"/>
      <c r="CT163" s="239"/>
      <c r="CU163" s="239"/>
      <c r="CV163" s="239"/>
      <c r="CW163" s="239"/>
      <c r="CX163" s="239"/>
      <c r="CY163" s="239"/>
      <c r="CZ163" s="239"/>
      <c r="DA163" s="239"/>
      <c r="DB163" s="239"/>
      <c r="DC163" s="239"/>
      <c r="DD163" s="239"/>
      <c r="DE163" s="239"/>
      <c r="DF163" s="239"/>
      <c r="DG163" s="239"/>
      <c r="DH163" s="239"/>
      <c r="DI163" s="239"/>
      <c r="DJ163" s="239"/>
      <c r="DK163" s="239"/>
      <c r="DL163" s="239"/>
      <c r="DM163" s="239"/>
      <c r="DN163" s="239"/>
      <c r="DO163" s="239"/>
      <c r="DP163" s="239"/>
      <c r="DQ163" s="239"/>
      <c r="DR163" s="239"/>
      <c r="DS163" s="239"/>
      <c r="DT163" s="239"/>
      <c r="DU163" s="239"/>
      <c r="DV163" s="239"/>
      <c r="DW163" s="239"/>
      <c r="DX163" s="239"/>
      <c r="DY163" s="239"/>
      <c r="DZ163" s="239"/>
      <c r="EA163" s="239"/>
      <c r="EB163" s="239"/>
      <c r="EC163" s="239"/>
      <c r="ED163" s="239"/>
      <c r="EE163" s="239"/>
      <c r="EF163" s="239"/>
      <c r="EG163" s="239"/>
      <c r="EH163" s="239"/>
      <c r="EI163" s="239"/>
      <c r="EJ163" s="239"/>
      <c r="EK163" s="239"/>
      <c r="EL163" s="239"/>
      <c r="EM163" s="239"/>
      <c r="EN163" s="239"/>
      <c r="EO163" s="239"/>
      <c r="EP163" s="239"/>
      <c r="EQ163" s="239"/>
      <c r="ER163" s="239"/>
      <c r="ES163" s="239"/>
      <c r="ET163" s="239"/>
      <c r="EU163" s="239"/>
      <c r="EV163" s="239"/>
      <c r="EW163" s="239"/>
      <c r="EX163" s="239"/>
    </row>
    <row r="164" customFormat="false" ht="12.75" hidden="false" customHeight="false" outlineLevel="0" collapsed="false">
      <c r="A164" s="192" t="s">
        <v>199</v>
      </c>
      <c r="B164" s="192" t="s">
        <v>196</v>
      </c>
      <c r="C164" s="213" t="n">
        <f aca="false">C31+C56-C140</f>
        <v>0</v>
      </c>
      <c r="D164" s="239"/>
      <c r="E164" s="215"/>
      <c r="F164" s="239" t="n">
        <f aca="false">F31+F56-F140</f>
        <v>0</v>
      </c>
      <c r="G164" s="239"/>
      <c r="H164" s="240"/>
      <c r="I164" s="239" t="n">
        <f aca="false">I31+I56-I140</f>
        <v>0</v>
      </c>
      <c r="J164" s="239"/>
      <c r="K164" s="240"/>
      <c r="L164" s="239" t="n">
        <f aca="false">L31+L56-L140</f>
        <v>0</v>
      </c>
      <c r="M164" s="239"/>
      <c r="N164" s="239"/>
      <c r="O164" s="241" t="n">
        <f aca="false">O31+O56-O140</f>
        <v>0</v>
      </c>
      <c r="P164" s="239"/>
      <c r="Q164" s="240"/>
      <c r="R164" s="239" t="n">
        <f aca="false">R31+R56-R140</f>
        <v>0</v>
      </c>
      <c r="S164" s="239"/>
      <c r="T164" s="240"/>
      <c r="U164" s="239" t="n">
        <f aca="false">U31+U56-U140</f>
        <v>0</v>
      </c>
      <c r="V164" s="239"/>
      <c r="W164" s="240"/>
      <c r="X164" s="239" t="n">
        <f aca="false">X31+X56-X140</f>
        <v>0</v>
      </c>
      <c r="Y164" s="239"/>
      <c r="Z164" s="240"/>
      <c r="AA164" s="239" t="n">
        <f aca="false">AA31+AA56-AA140</f>
        <v>0</v>
      </c>
      <c r="AB164" s="239"/>
      <c r="AC164" s="240"/>
      <c r="AD164" s="239" t="n">
        <f aca="false">AD31+AD56-AD140</f>
        <v>0</v>
      </c>
      <c r="AE164" s="239"/>
      <c r="AF164" s="240"/>
      <c r="AG164" s="239" t="n">
        <f aca="false">AG31+AG56-AG140</f>
        <v>0</v>
      </c>
      <c r="AH164" s="239"/>
      <c r="AI164" s="240"/>
      <c r="AJ164" s="239" t="n">
        <f aca="false">AJ31+AJ56-AJ140</f>
        <v>0</v>
      </c>
      <c r="AK164" s="239"/>
      <c r="AL164" s="240"/>
      <c r="AM164" s="239" t="n">
        <f aca="false">AM31+AM56-AM140</f>
        <v>0</v>
      </c>
      <c r="AN164" s="239"/>
      <c r="AO164" s="240"/>
      <c r="AP164" s="239" t="n">
        <f aca="false">AP31+AP56-AP140</f>
        <v>0</v>
      </c>
      <c r="AQ164" s="239"/>
      <c r="AR164" s="240"/>
      <c r="AS164" s="239" t="n">
        <f aca="false">AS31+AS56-AS140</f>
        <v>0</v>
      </c>
      <c r="AT164" s="239"/>
      <c r="AU164" s="240"/>
      <c r="AV164" s="239" t="n">
        <f aca="false">AV31+AV56-AV140</f>
        <v>0</v>
      </c>
      <c r="AW164" s="239"/>
      <c r="AX164" s="240"/>
      <c r="AY164" s="239" t="n">
        <f aca="false">AY31+AY56-AY140</f>
        <v>0</v>
      </c>
      <c r="AZ164" s="239"/>
      <c r="BA164" s="240"/>
      <c r="BB164" s="239" t="n">
        <f aca="false">BB31+BB56-BB140</f>
        <v>0</v>
      </c>
      <c r="BC164" s="239"/>
      <c r="BD164" s="240"/>
      <c r="BE164" s="239" t="n">
        <f aca="false">BE31+BE56-BE140</f>
        <v>0</v>
      </c>
      <c r="BF164" s="239"/>
      <c r="BG164" s="240"/>
      <c r="BH164" s="239" t="n">
        <f aca="false">BH31+BH56-BH140</f>
        <v>0</v>
      </c>
      <c r="BI164" s="239"/>
      <c r="BJ164" s="240"/>
      <c r="BK164" s="239" t="n">
        <f aca="false">BK31+BK56-BK140</f>
        <v>0</v>
      </c>
      <c r="BL164" s="239"/>
      <c r="BM164" s="240"/>
      <c r="BN164" s="239" t="n">
        <f aca="false">BN31+BN56-BN140</f>
        <v>0</v>
      </c>
      <c r="BO164" s="239"/>
      <c r="BP164" s="240"/>
      <c r="BQ164" s="239" t="n">
        <f aca="false">BQ31+BQ56-BQ140</f>
        <v>0</v>
      </c>
      <c r="BR164" s="239"/>
      <c r="BS164" s="240"/>
      <c r="BT164" s="239" t="n">
        <f aca="false">BT31+BT56-BT140</f>
        <v>0</v>
      </c>
      <c r="BU164" s="239"/>
      <c r="BV164" s="240"/>
      <c r="BW164" s="239"/>
      <c r="BX164" s="239"/>
      <c r="BY164" s="239"/>
      <c r="BZ164" s="239"/>
      <c r="CA164" s="239"/>
      <c r="CB164" s="239"/>
      <c r="CC164" s="239"/>
      <c r="CD164" s="239"/>
      <c r="CE164" s="239"/>
      <c r="CF164" s="239"/>
      <c r="CG164" s="239"/>
      <c r="CH164" s="239"/>
      <c r="CI164" s="239"/>
      <c r="CJ164" s="239"/>
      <c r="CK164" s="239"/>
      <c r="CL164" s="239"/>
      <c r="CM164" s="239"/>
      <c r="CN164" s="239"/>
      <c r="CO164" s="239"/>
      <c r="CP164" s="239"/>
      <c r="CQ164" s="239"/>
      <c r="CR164" s="239"/>
      <c r="CS164" s="239"/>
      <c r="CT164" s="239"/>
      <c r="CU164" s="239"/>
      <c r="CV164" s="239"/>
      <c r="CW164" s="239"/>
      <c r="CX164" s="239"/>
      <c r="CY164" s="239"/>
      <c r="CZ164" s="239"/>
      <c r="DA164" s="239"/>
      <c r="DB164" s="239"/>
      <c r="DC164" s="239"/>
      <c r="DD164" s="239"/>
      <c r="DE164" s="239"/>
      <c r="DF164" s="239"/>
      <c r="DG164" s="239"/>
      <c r="DH164" s="239"/>
      <c r="DI164" s="239"/>
      <c r="DJ164" s="239"/>
      <c r="DK164" s="239"/>
      <c r="DL164" s="239"/>
      <c r="DM164" s="239"/>
      <c r="DN164" s="239"/>
      <c r="DO164" s="239"/>
      <c r="DP164" s="239"/>
      <c r="DQ164" s="239"/>
      <c r="DR164" s="239"/>
      <c r="DS164" s="239"/>
      <c r="DT164" s="239"/>
      <c r="DU164" s="239"/>
      <c r="DV164" s="239"/>
      <c r="DW164" s="239"/>
      <c r="DX164" s="239"/>
      <c r="DY164" s="239"/>
      <c r="DZ164" s="239"/>
      <c r="EA164" s="239"/>
      <c r="EB164" s="239"/>
      <c r="EC164" s="239"/>
      <c r="ED164" s="239"/>
      <c r="EE164" s="239"/>
      <c r="EF164" s="239"/>
      <c r="EG164" s="239"/>
      <c r="EH164" s="239"/>
      <c r="EI164" s="239"/>
      <c r="EJ164" s="239"/>
      <c r="EK164" s="239"/>
      <c r="EL164" s="239"/>
      <c r="EM164" s="239"/>
      <c r="EN164" s="239"/>
      <c r="EO164" s="239"/>
      <c r="EP164" s="239"/>
      <c r="EQ164" s="239"/>
      <c r="ER164" s="239"/>
      <c r="ES164" s="239"/>
      <c r="ET164" s="239"/>
      <c r="EU164" s="239"/>
      <c r="EV164" s="239"/>
      <c r="EW164" s="239"/>
      <c r="EX164" s="239"/>
    </row>
    <row r="165" customFormat="false" ht="12.75" hidden="false" customHeight="false" outlineLevel="0" collapsed="false">
      <c r="A165" s="192" t="s">
        <v>200</v>
      </c>
      <c r="B165" s="192" t="s">
        <v>196</v>
      </c>
      <c r="C165" s="213" t="n">
        <f aca="false">C32+C57-C141</f>
        <v>0</v>
      </c>
      <c r="D165" s="239"/>
      <c r="E165" s="215"/>
      <c r="F165" s="239" t="n">
        <f aca="false">F32+F57-F141</f>
        <v>0</v>
      </c>
      <c r="G165" s="239"/>
      <c r="H165" s="240"/>
      <c r="I165" s="239" t="n">
        <f aca="false">I32+I57-I141</f>
        <v>0</v>
      </c>
      <c r="J165" s="239"/>
      <c r="K165" s="240"/>
      <c r="L165" s="239" t="n">
        <f aca="false">L32+L57-L141</f>
        <v>0</v>
      </c>
      <c r="M165" s="239"/>
      <c r="N165" s="239"/>
      <c r="O165" s="241" t="n">
        <f aca="false">O32+O57-O141</f>
        <v>0</v>
      </c>
      <c r="P165" s="239"/>
      <c r="Q165" s="240"/>
      <c r="R165" s="239" t="n">
        <f aca="false">R32+R57-R141</f>
        <v>0</v>
      </c>
      <c r="S165" s="239"/>
      <c r="T165" s="240"/>
      <c r="U165" s="239" t="n">
        <f aca="false">U32+U57-U141</f>
        <v>0</v>
      </c>
      <c r="V165" s="239"/>
      <c r="W165" s="240"/>
      <c r="X165" s="239" t="n">
        <f aca="false">X32+X57-X141</f>
        <v>0</v>
      </c>
      <c r="Y165" s="239"/>
      <c r="Z165" s="240"/>
      <c r="AA165" s="239" t="n">
        <f aca="false">AA32+AA57-AA141</f>
        <v>0</v>
      </c>
      <c r="AB165" s="239"/>
      <c r="AC165" s="240"/>
      <c r="AD165" s="239" t="n">
        <f aca="false">AD32+AD57-AD141</f>
        <v>0</v>
      </c>
      <c r="AE165" s="239"/>
      <c r="AF165" s="240"/>
      <c r="AG165" s="239" t="n">
        <f aca="false">AG32+AG57-AG141</f>
        <v>0</v>
      </c>
      <c r="AH165" s="239"/>
      <c r="AI165" s="240"/>
      <c r="AJ165" s="239" t="n">
        <f aca="false">AJ32+AJ57-AJ141</f>
        <v>0</v>
      </c>
      <c r="AK165" s="239"/>
      <c r="AL165" s="240"/>
      <c r="AM165" s="239" t="n">
        <f aca="false">AM32+AM57-AM141</f>
        <v>-80000</v>
      </c>
      <c r="AN165" s="239"/>
      <c r="AO165" s="240"/>
      <c r="AP165" s="239" t="n">
        <f aca="false">AP32+AP57-AP141</f>
        <v>-80000</v>
      </c>
      <c r="AQ165" s="239"/>
      <c r="AR165" s="240"/>
      <c r="AS165" s="239" t="n">
        <f aca="false">AS32+AS57-AS141</f>
        <v>-80000</v>
      </c>
      <c r="AT165" s="239"/>
      <c r="AU165" s="240"/>
      <c r="AV165" s="239" t="n">
        <f aca="false">AV32+AV57-AV141</f>
        <v>0</v>
      </c>
      <c r="AW165" s="239"/>
      <c r="AX165" s="240"/>
      <c r="AY165" s="239" t="n">
        <f aca="false">AY32+AY57-AY141</f>
        <v>0</v>
      </c>
      <c r="AZ165" s="239"/>
      <c r="BA165" s="240"/>
      <c r="BB165" s="239" t="n">
        <f aca="false">BB32+BB57-BB141</f>
        <v>0</v>
      </c>
      <c r="BC165" s="239"/>
      <c r="BD165" s="240"/>
      <c r="BE165" s="239" t="n">
        <f aca="false">BE32+BE57-BE141</f>
        <v>0</v>
      </c>
      <c r="BF165" s="239"/>
      <c r="BG165" s="240"/>
      <c r="BH165" s="239" t="n">
        <f aca="false">BH32+BH57-BH141</f>
        <v>0</v>
      </c>
      <c r="BI165" s="239"/>
      <c r="BJ165" s="240"/>
      <c r="BK165" s="239" t="n">
        <f aca="false">BK32+BK57-BK141</f>
        <v>0</v>
      </c>
      <c r="BL165" s="239"/>
      <c r="BM165" s="240"/>
      <c r="BN165" s="239" t="n">
        <f aca="false">BN32+BN57-BN141</f>
        <v>0</v>
      </c>
      <c r="BO165" s="239"/>
      <c r="BP165" s="240"/>
      <c r="BQ165" s="239" t="n">
        <f aca="false">BQ32+BQ57-BQ141</f>
        <v>0</v>
      </c>
      <c r="BR165" s="239"/>
      <c r="BS165" s="240"/>
      <c r="BT165" s="239" t="n">
        <f aca="false">BT32+BT57-BT141</f>
        <v>0</v>
      </c>
      <c r="BU165" s="239"/>
      <c r="BV165" s="240"/>
      <c r="BW165" s="239"/>
      <c r="BX165" s="239"/>
      <c r="BY165" s="239"/>
      <c r="BZ165" s="239"/>
      <c r="CA165" s="239"/>
      <c r="CB165" s="239"/>
      <c r="CC165" s="239"/>
      <c r="CD165" s="239"/>
      <c r="CE165" s="239"/>
      <c r="CF165" s="239"/>
      <c r="CG165" s="239"/>
      <c r="CH165" s="239"/>
      <c r="CI165" s="239"/>
      <c r="CJ165" s="239"/>
      <c r="CK165" s="239"/>
      <c r="CL165" s="239"/>
      <c r="CM165" s="239"/>
      <c r="CN165" s="239"/>
      <c r="CO165" s="239"/>
      <c r="CP165" s="239"/>
      <c r="CQ165" s="239"/>
      <c r="CR165" s="239"/>
      <c r="CS165" s="239"/>
      <c r="CT165" s="239"/>
      <c r="CU165" s="239"/>
      <c r="CV165" s="239"/>
      <c r="CW165" s="239"/>
      <c r="CX165" s="239"/>
      <c r="CY165" s="239"/>
      <c r="CZ165" s="239"/>
      <c r="DA165" s="239"/>
      <c r="DB165" s="239"/>
      <c r="DC165" s="239"/>
      <c r="DD165" s="239"/>
      <c r="DE165" s="239"/>
      <c r="DF165" s="239"/>
      <c r="DG165" s="239"/>
      <c r="DH165" s="239"/>
      <c r="DI165" s="239"/>
      <c r="DJ165" s="239"/>
      <c r="DK165" s="239"/>
      <c r="DL165" s="239"/>
      <c r="DM165" s="239"/>
      <c r="DN165" s="239"/>
      <c r="DO165" s="239"/>
      <c r="DP165" s="239"/>
      <c r="DQ165" s="239"/>
      <c r="DR165" s="239"/>
      <c r="DS165" s="239"/>
      <c r="DT165" s="239"/>
      <c r="DU165" s="239"/>
      <c r="DV165" s="239"/>
      <c r="DW165" s="239"/>
      <c r="DX165" s="239"/>
      <c r="DY165" s="239"/>
      <c r="DZ165" s="239"/>
      <c r="EA165" s="239"/>
      <c r="EB165" s="239"/>
      <c r="EC165" s="239"/>
      <c r="ED165" s="239"/>
      <c r="EE165" s="239"/>
      <c r="EF165" s="239"/>
      <c r="EG165" s="239"/>
      <c r="EH165" s="239"/>
      <c r="EI165" s="239"/>
      <c r="EJ165" s="239"/>
      <c r="EK165" s="239"/>
      <c r="EL165" s="239"/>
      <c r="EM165" s="239"/>
      <c r="EN165" s="239"/>
      <c r="EO165" s="239"/>
      <c r="EP165" s="239"/>
      <c r="EQ165" s="239"/>
      <c r="ER165" s="239"/>
      <c r="ES165" s="239"/>
      <c r="ET165" s="239"/>
      <c r="EU165" s="239"/>
      <c r="EV165" s="239"/>
      <c r="EW165" s="239"/>
      <c r="EX165" s="239"/>
    </row>
    <row r="166" customFormat="false" ht="12.75" hidden="false" customHeight="false" outlineLevel="0" collapsed="false">
      <c r="A166" s="191" t="s">
        <v>201</v>
      </c>
      <c r="B166" s="191"/>
      <c r="C166" s="218" t="n">
        <f aca="false">SUM(C161:C165)</f>
        <v>340214</v>
      </c>
      <c r="D166" s="242"/>
      <c r="E166" s="202"/>
      <c r="F166" s="242" t="n">
        <f aca="false">SUM(F161:F165)</f>
        <v>340214</v>
      </c>
      <c r="G166" s="242"/>
      <c r="H166" s="243"/>
      <c r="I166" s="242" t="n">
        <f aca="false">SUM(I161:I165)</f>
        <v>295214</v>
      </c>
      <c r="J166" s="242"/>
      <c r="K166" s="243"/>
      <c r="L166" s="242" t="n">
        <f aca="false">SUM(L161:L165)</f>
        <v>295214</v>
      </c>
      <c r="M166" s="242"/>
      <c r="N166" s="242"/>
      <c r="O166" s="244" t="n">
        <f aca="false">SUM(O161:O165)</f>
        <v>281827</v>
      </c>
      <c r="P166" s="242"/>
      <c r="Q166" s="243"/>
      <c r="R166" s="242" t="n">
        <f aca="false">SUM(R161:R165)</f>
        <v>286047</v>
      </c>
      <c r="S166" s="242"/>
      <c r="T166" s="243"/>
      <c r="U166" s="242" t="n">
        <f aca="false">SUM(U161:U165)</f>
        <v>290617</v>
      </c>
      <c r="V166" s="242"/>
      <c r="W166" s="243"/>
      <c r="X166" s="242" t="n">
        <f aca="false">SUM(X161:X165)</f>
        <v>287391</v>
      </c>
      <c r="Y166" s="242"/>
      <c r="Z166" s="243"/>
      <c r="AA166" s="242" t="n">
        <f aca="false">SUM(AA161:AA165)</f>
        <v>281047</v>
      </c>
      <c r="AB166" s="242"/>
      <c r="AC166" s="243"/>
      <c r="AD166" s="242" t="n">
        <f aca="false">SUM(AD161:AD165)</f>
        <v>257000</v>
      </c>
      <c r="AE166" s="242"/>
      <c r="AF166" s="243"/>
      <c r="AG166" s="242" t="n">
        <f aca="false">SUM(AG161:AG165)</f>
        <v>302000</v>
      </c>
      <c r="AH166" s="242"/>
      <c r="AI166" s="243"/>
      <c r="AJ166" s="242" t="n">
        <f aca="false">SUM(AJ161:AJ165)</f>
        <v>302000</v>
      </c>
      <c r="AK166" s="242"/>
      <c r="AL166" s="243"/>
      <c r="AM166" s="242" t="n">
        <f aca="false">SUM(AM161:AM165)</f>
        <v>-455000</v>
      </c>
      <c r="AN166" s="242"/>
      <c r="AO166" s="243"/>
      <c r="AP166" s="242" t="n">
        <f aca="false">SUM(AP161:AP165)</f>
        <v>-455000</v>
      </c>
      <c r="AQ166" s="242"/>
      <c r="AR166" s="243"/>
      <c r="AS166" s="242" t="n">
        <f aca="false">SUM(AS161:AS165)</f>
        <v>-455000</v>
      </c>
      <c r="AT166" s="242"/>
      <c r="AU166" s="243"/>
      <c r="AV166" s="242" t="n">
        <f aca="false">SUM(AV161:AV165)</f>
        <v>-5000</v>
      </c>
      <c r="AW166" s="242"/>
      <c r="AX166" s="243"/>
      <c r="AY166" s="242" t="n">
        <f aca="false">SUM(AY161:AY165)</f>
        <v>-5000</v>
      </c>
      <c r="AZ166" s="242"/>
      <c r="BA166" s="243"/>
      <c r="BB166" s="242" t="n">
        <f aca="false">SUM(BB161:BB165)</f>
        <v>-5000</v>
      </c>
      <c r="BC166" s="242"/>
      <c r="BD166" s="243"/>
      <c r="BE166" s="242" t="n">
        <f aca="false">SUM(BE161:BE165)</f>
        <v>0</v>
      </c>
      <c r="BF166" s="242"/>
      <c r="BG166" s="243"/>
      <c r="BH166" s="242" t="n">
        <f aca="false">SUM(BH161:BH165)</f>
        <v>0</v>
      </c>
      <c r="BI166" s="242"/>
      <c r="BJ166" s="243"/>
      <c r="BK166" s="242" t="n">
        <f aca="false">SUM(BK161:BK165)</f>
        <v>0</v>
      </c>
      <c r="BL166" s="242"/>
      <c r="BM166" s="243"/>
      <c r="BN166" s="242" t="n">
        <f aca="false">SUM(BN161:BN165)</f>
        <v>0</v>
      </c>
      <c r="BO166" s="242"/>
      <c r="BP166" s="243"/>
      <c r="BQ166" s="242" t="n">
        <f aca="false">SUM(BQ161:BQ165)</f>
        <v>0</v>
      </c>
      <c r="BR166" s="242"/>
      <c r="BS166" s="243"/>
      <c r="BT166" s="242" t="n">
        <f aca="false">SUM(BT161:BT165)</f>
        <v>0</v>
      </c>
      <c r="BU166" s="242"/>
      <c r="BV166" s="243"/>
      <c r="BW166" s="242"/>
      <c r="BX166" s="242"/>
      <c r="BY166" s="242"/>
      <c r="BZ166" s="242"/>
      <c r="CA166" s="242"/>
      <c r="CB166" s="242"/>
      <c r="CC166" s="242"/>
      <c r="CD166" s="242"/>
      <c r="CE166" s="242"/>
      <c r="CF166" s="242"/>
      <c r="CG166" s="242"/>
      <c r="CH166" s="242"/>
      <c r="CI166" s="242"/>
      <c r="CJ166" s="242"/>
      <c r="CK166" s="242"/>
      <c r="CL166" s="242"/>
      <c r="CM166" s="242"/>
      <c r="CN166" s="242"/>
      <c r="CO166" s="242"/>
      <c r="CP166" s="242"/>
      <c r="CQ166" s="242"/>
      <c r="CR166" s="242"/>
      <c r="CS166" s="242"/>
      <c r="CT166" s="242"/>
      <c r="CU166" s="242"/>
      <c r="CV166" s="242"/>
      <c r="CW166" s="242"/>
      <c r="CX166" s="242"/>
      <c r="CY166" s="242"/>
      <c r="CZ166" s="242"/>
      <c r="DA166" s="242"/>
      <c r="DB166" s="242"/>
      <c r="DC166" s="242"/>
      <c r="DD166" s="242"/>
      <c r="DE166" s="242"/>
      <c r="DF166" s="242"/>
      <c r="DG166" s="242"/>
      <c r="DH166" s="242"/>
      <c r="DI166" s="242"/>
      <c r="DJ166" s="242"/>
      <c r="DK166" s="242"/>
      <c r="DL166" s="242"/>
      <c r="DM166" s="242"/>
      <c r="DN166" s="242"/>
      <c r="DO166" s="242"/>
      <c r="DP166" s="242"/>
      <c r="DQ166" s="242"/>
      <c r="DR166" s="242"/>
      <c r="DS166" s="242"/>
      <c r="DT166" s="242"/>
      <c r="DU166" s="242"/>
      <c r="DV166" s="242"/>
      <c r="DW166" s="242"/>
      <c r="DX166" s="242"/>
      <c r="DY166" s="242"/>
      <c r="DZ166" s="242"/>
      <c r="EA166" s="242"/>
      <c r="EB166" s="242"/>
      <c r="EC166" s="242"/>
      <c r="ED166" s="242"/>
      <c r="EE166" s="242"/>
      <c r="EF166" s="242"/>
      <c r="EG166" s="242"/>
      <c r="EH166" s="242"/>
      <c r="EI166" s="242"/>
      <c r="EJ166" s="242"/>
      <c r="EK166" s="242"/>
      <c r="EL166" s="242"/>
      <c r="EM166" s="242"/>
      <c r="EN166" s="242"/>
      <c r="EO166" s="242"/>
      <c r="EP166" s="242"/>
      <c r="EQ166" s="242"/>
      <c r="ER166" s="242"/>
      <c r="ES166" s="242"/>
      <c r="ET166" s="242"/>
      <c r="EU166" s="242"/>
      <c r="EV166" s="242"/>
      <c r="EW166" s="242"/>
      <c r="EX166" s="242"/>
    </row>
    <row r="167" customFormat="false" ht="12.75" hidden="false" customHeight="false" outlineLevel="0" collapsed="false">
      <c r="A167" s="192" t="s">
        <v>202</v>
      </c>
      <c r="B167" s="192" t="s">
        <v>196</v>
      </c>
      <c r="C167" s="213" t="n">
        <f aca="false">C34+C59-C143</f>
        <v>243500</v>
      </c>
      <c r="D167" s="239"/>
      <c r="E167" s="215"/>
      <c r="F167" s="239" t="n">
        <f aca="false">F34+F59-F143</f>
        <v>243500</v>
      </c>
      <c r="G167" s="239"/>
      <c r="H167" s="240"/>
      <c r="I167" s="239" t="n">
        <f aca="false">I34+I59-I143</f>
        <v>243500</v>
      </c>
      <c r="J167" s="239"/>
      <c r="K167" s="240"/>
      <c r="L167" s="239" t="n">
        <f aca="false">L34+L59-L143</f>
        <v>243500</v>
      </c>
      <c r="M167" s="239"/>
      <c r="N167" s="239"/>
      <c r="O167" s="241" t="n">
        <f aca="false">O34+O59-O143</f>
        <v>243500</v>
      </c>
      <c r="P167" s="239"/>
      <c r="Q167" s="240"/>
      <c r="R167" s="239" t="n">
        <f aca="false">R34+R59-R143</f>
        <v>243500</v>
      </c>
      <c r="S167" s="239"/>
      <c r="T167" s="240"/>
      <c r="U167" s="239" t="n">
        <f aca="false">U34+U59-U143</f>
        <v>272500</v>
      </c>
      <c r="V167" s="239"/>
      <c r="W167" s="240"/>
      <c r="X167" s="239" t="n">
        <f aca="false">X34+X59-X143</f>
        <v>272500</v>
      </c>
      <c r="Y167" s="239"/>
      <c r="Z167" s="240"/>
      <c r="AA167" s="239" t="n">
        <f aca="false">AA34+AA59-AA143</f>
        <v>272500</v>
      </c>
      <c r="AB167" s="239"/>
      <c r="AC167" s="240"/>
      <c r="AD167" s="239" t="n">
        <f aca="false">AD34+AD59-AD143</f>
        <v>243500</v>
      </c>
      <c r="AE167" s="239"/>
      <c r="AF167" s="240"/>
      <c r="AG167" s="239" t="n">
        <f aca="false">AG34+AG59-AG143</f>
        <v>243500</v>
      </c>
      <c r="AH167" s="239"/>
      <c r="AI167" s="240"/>
      <c r="AJ167" s="239" t="n">
        <f aca="false">AJ34+AJ59-AJ143</f>
        <v>243500</v>
      </c>
      <c r="AK167" s="239"/>
      <c r="AL167" s="240"/>
      <c r="AM167" s="239" t="n">
        <f aca="false">AM34+AM59-AM143</f>
        <v>-12500</v>
      </c>
      <c r="AN167" s="239"/>
      <c r="AO167" s="240"/>
      <c r="AP167" s="239" t="n">
        <f aca="false">AP34+AP59-AP143</f>
        <v>-12500</v>
      </c>
      <c r="AQ167" s="239"/>
      <c r="AR167" s="240"/>
      <c r="AS167" s="239" t="n">
        <f aca="false">AS34+AS59-AS143</f>
        <v>-12500</v>
      </c>
      <c r="AT167" s="239"/>
      <c r="AU167" s="240"/>
      <c r="AV167" s="239" t="n">
        <f aca="false">AV34+AV59-AV143</f>
        <v>-12500</v>
      </c>
      <c r="AW167" s="239"/>
      <c r="AX167" s="240"/>
      <c r="AY167" s="239" t="n">
        <f aca="false">AY34+AY59-AY143</f>
        <v>-12500</v>
      </c>
      <c r="AZ167" s="239"/>
      <c r="BA167" s="240"/>
      <c r="BB167" s="239" t="n">
        <f aca="false">BB34+BB59-BB143</f>
        <v>-12500</v>
      </c>
      <c r="BC167" s="239"/>
      <c r="BD167" s="240"/>
      <c r="BE167" s="239" t="n">
        <f aca="false">BE34+BE59-BE143</f>
        <v>-12500</v>
      </c>
      <c r="BF167" s="239"/>
      <c r="BG167" s="240"/>
      <c r="BH167" s="239" t="n">
        <f aca="false">BH34+BH59-BH143</f>
        <v>-12500</v>
      </c>
      <c r="BI167" s="239"/>
      <c r="BJ167" s="240"/>
      <c r="BK167" s="239" t="n">
        <f aca="false">BK34+BK59-BK143</f>
        <v>-12500</v>
      </c>
      <c r="BL167" s="239"/>
      <c r="BM167" s="240"/>
      <c r="BN167" s="239" t="n">
        <f aca="false">BN34+BN59-BN143</f>
        <v>-12500</v>
      </c>
      <c r="BO167" s="239"/>
      <c r="BP167" s="240"/>
      <c r="BQ167" s="239" t="n">
        <f aca="false">BQ34+BQ59-BQ143</f>
        <v>-12500</v>
      </c>
      <c r="BR167" s="239"/>
      <c r="BS167" s="240"/>
      <c r="BT167" s="239" t="n">
        <f aca="false">BT34+BT59-BT143</f>
        <v>-12500</v>
      </c>
      <c r="BU167" s="239"/>
      <c r="BV167" s="240"/>
      <c r="BW167" s="239"/>
      <c r="BX167" s="239"/>
      <c r="BY167" s="239"/>
      <c r="BZ167" s="239"/>
      <c r="CA167" s="239"/>
      <c r="CB167" s="239"/>
      <c r="CC167" s="239"/>
      <c r="CD167" s="239"/>
      <c r="CE167" s="239"/>
      <c r="CF167" s="239"/>
      <c r="CG167" s="239"/>
      <c r="CH167" s="239"/>
      <c r="CI167" s="239"/>
      <c r="CJ167" s="239"/>
      <c r="CK167" s="239"/>
      <c r="CL167" s="239"/>
      <c r="CM167" s="239"/>
      <c r="CN167" s="239"/>
      <c r="CO167" s="239"/>
      <c r="CP167" s="239"/>
      <c r="CQ167" s="239"/>
      <c r="CR167" s="239"/>
      <c r="CS167" s="239"/>
      <c r="CT167" s="239"/>
      <c r="CU167" s="239"/>
      <c r="CV167" s="239"/>
      <c r="CW167" s="239"/>
      <c r="CX167" s="239"/>
      <c r="CY167" s="239"/>
      <c r="CZ167" s="239"/>
      <c r="DA167" s="239"/>
      <c r="DB167" s="239"/>
      <c r="DC167" s="239"/>
      <c r="DD167" s="239"/>
      <c r="DE167" s="239"/>
      <c r="DF167" s="239"/>
      <c r="DG167" s="239"/>
      <c r="DH167" s="239"/>
      <c r="DI167" s="239"/>
      <c r="DJ167" s="239"/>
      <c r="DK167" s="239"/>
      <c r="DL167" s="239"/>
      <c r="DM167" s="239"/>
      <c r="DN167" s="239"/>
      <c r="DO167" s="239"/>
      <c r="DP167" s="239"/>
      <c r="DQ167" s="239"/>
      <c r="DR167" s="239"/>
      <c r="DS167" s="239"/>
      <c r="DT167" s="239"/>
      <c r="DU167" s="239"/>
      <c r="DV167" s="239"/>
      <c r="DW167" s="239"/>
      <c r="DX167" s="239"/>
      <c r="DY167" s="239"/>
      <c r="DZ167" s="239"/>
      <c r="EA167" s="239"/>
      <c r="EB167" s="239"/>
      <c r="EC167" s="239"/>
      <c r="ED167" s="239"/>
      <c r="EE167" s="239"/>
      <c r="EF167" s="239"/>
      <c r="EG167" s="239"/>
      <c r="EH167" s="239"/>
      <c r="EI167" s="239"/>
      <c r="EJ167" s="239"/>
      <c r="EK167" s="239"/>
      <c r="EL167" s="239"/>
      <c r="EM167" s="239"/>
      <c r="EN167" s="239"/>
      <c r="EO167" s="239"/>
      <c r="EP167" s="239"/>
      <c r="EQ167" s="239"/>
      <c r="ER167" s="239"/>
      <c r="ES167" s="239"/>
      <c r="ET167" s="239"/>
      <c r="EU167" s="239"/>
      <c r="EV167" s="239"/>
      <c r="EW167" s="239"/>
      <c r="EX167" s="239"/>
    </row>
    <row r="168" customFormat="false" ht="12.75" hidden="false" customHeight="false" outlineLevel="0" collapsed="false">
      <c r="A168" s="191" t="s">
        <v>203</v>
      </c>
      <c r="B168" s="191"/>
      <c r="C168" s="218" t="n">
        <f aca="false">SUM(C167)</f>
        <v>243500</v>
      </c>
      <c r="D168" s="242"/>
      <c r="E168" s="202"/>
      <c r="F168" s="242" t="n">
        <f aca="false">SUM(F167)</f>
        <v>243500</v>
      </c>
      <c r="G168" s="242"/>
      <c r="H168" s="243"/>
      <c r="I168" s="242" t="n">
        <f aca="false">SUM(I167)</f>
        <v>243500</v>
      </c>
      <c r="J168" s="242"/>
      <c r="K168" s="243"/>
      <c r="L168" s="242" t="n">
        <f aca="false">SUM(L167)</f>
        <v>243500</v>
      </c>
      <c r="M168" s="242"/>
      <c r="N168" s="242"/>
      <c r="O168" s="244" t="n">
        <f aca="false">SUM(O167)</f>
        <v>243500</v>
      </c>
      <c r="P168" s="242"/>
      <c r="Q168" s="243"/>
      <c r="R168" s="242" t="n">
        <f aca="false">SUM(R167)</f>
        <v>243500</v>
      </c>
      <c r="S168" s="242"/>
      <c r="T168" s="243"/>
      <c r="U168" s="242" t="n">
        <f aca="false">SUM(U167)</f>
        <v>272500</v>
      </c>
      <c r="V168" s="242"/>
      <c r="W168" s="243"/>
      <c r="X168" s="242" t="n">
        <f aca="false">SUM(X167)</f>
        <v>272500</v>
      </c>
      <c r="Y168" s="242"/>
      <c r="Z168" s="243"/>
      <c r="AA168" s="242" t="n">
        <f aca="false">SUM(AA167)</f>
        <v>272500</v>
      </c>
      <c r="AB168" s="242"/>
      <c r="AC168" s="243"/>
      <c r="AD168" s="242" t="n">
        <f aca="false">SUM(AD167)</f>
        <v>243500</v>
      </c>
      <c r="AE168" s="242"/>
      <c r="AF168" s="243"/>
      <c r="AG168" s="242" t="n">
        <f aca="false">SUM(AG167)</f>
        <v>243500</v>
      </c>
      <c r="AH168" s="242"/>
      <c r="AI168" s="243"/>
      <c r="AJ168" s="242" t="n">
        <f aca="false">SUM(AJ167)</f>
        <v>243500</v>
      </c>
      <c r="AK168" s="242"/>
      <c r="AL168" s="243"/>
      <c r="AM168" s="242" t="n">
        <f aca="false">SUM(AM167)</f>
        <v>-12500</v>
      </c>
      <c r="AN168" s="242"/>
      <c r="AO168" s="243"/>
      <c r="AP168" s="242" t="n">
        <f aca="false">SUM(AP167)</f>
        <v>-12500</v>
      </c>
      <c r="AQ168" s="242"/>
      <c r="AR168" s="243"/>
      <c r="AS168" s="242" t="n">
        <f aca="false">SUM(AS167)</f>
        <v>-12500</v>
      </c>
      <c r="AT168" s="242"/>
      <c r="AU168" s="243"/>
      <c r="AV168" s="242" t="n">
        <f aca="false">SUM(AV167)</f>
        <v>-12500</v>
      </c>
      <c r="AW168" s="242"/>
      <c r="AX168" s="243"/>
      <c r="AY168" s="242" t="n">
        <f aca="false">SUM(AY167)</f>
        <v>-12500</v>
      </c>
      <c r="AZ168" s="242"/>
      <c r="BA168" s="243"/>
      <c r="BB168" s="242" t="n">
        <f aca="false">SUM(BB167)</f>
        <v>-12500</v>
      </c>
      <c r="BC168" s="242"/>
      <c r="BD168" s="243"/>
      <c r="BE168" s="242" t="n">
        <f aca="false">SUM(BE167)</f>
        <v>-12500</v>
      </c>
      <c r="BF168" s="242"/>
      <c r="BG168" s="243"/>
      <c r="BH168" s="242" t="n">
        <f aca="false">SUM(BH167)</f>
        <v>-12500</v>
      </c>
      <c r="BI168" s="242"/>
      <c r="BJ168" s="243"/>
      <c r="BK168" s="242" t="n">
        <f aca="false">SUM(BK167)</f>
        <v>-12500</v>
      </c>
      <c r="BL168" s="242"/>
      <c r="BM168" s="243"/>
      <c r="BN168" s="242" t="n">
        <f aca="false">SUM(BN167)</f>
        <v>-12500</v>
      </c>
      <c r="BO168" s="242"/>
      <c r="BP168" s="243"/>
      <c r="BQ168" s="242" t="n">
        <f aca="false">SUM(BQ167)</f>
        <v>-12500</v>
      </c>
      <c r="BR168" s="242"/>
      <c r="BS168" s="243"/>
      <c r="BT168" s="242" t="n">
        <f aca="false">SUM(BT167)</f>
        <v>-12500</v>
      </c>
      <c r="BU168" s="242"/>
      <c r="BV168" s="243"/>
      <c r="BW168" s="242"/>
      <c r="BX168" s="242"/>
      <c r="BY168" s="242"/>
      <c r="BZ168" s="242"/>
      <c r="CA168" s="242"/>
      <c r="CB168" s="242"/>
      <c r="CC168" s="242"/>
      <c r="CD168" s="242"/>
      <c r="CE168" s="242"/>
      <c r="CF168" s="242"/>
      <c r="CG168" s="242"/>
      <c r="CH168" s="242"/>
      <c r="CI168" s="242"/>
      <c r="CJ168" s="242"/>
      <c r="CK168" s="242"/>
      <c r="CL168" s="242"/>
      <c r="CM168" s="242"/>
      <c r="CN168" s="242"/>
      <c r="CO168" s="242"/>
      <c r="CP168" s="242"/>
      <c r="CQ168" s="242"/>
      <c r="CR168" s="242"/>
      <c r="CS168" s="242"/>
      <c r="CT168" s="242"/>
      <c r="CU168" s="242"/>
      <c r="CV168" s="242"/>
      <c r="CW168" s="242"/>
      <c r="CX168" s="242"/>
      <c r="CY168" s="242"/>
      <c r="CZ168" s="242"/>
      <c r="DA168" s="242"/>
      <c r="DB168" s="242"/>
      <c r="DC168" s="242"/>
      <c r="DD168" s="242"/>
      <c r="DE168" s="242"/>
      <c r="DF168" s="242"/>
      <c r="DG168" s="242"/>
      <c r="DH168" s="242"/>
      <c r="DI168" s="242"/>
      <c r="DJ168" s="242"/>
      <c r="DK168" s="242"/>
      <c r="DL168" s="242"/>
      <c r="DM168" s="242"/>
      <c r="DN168" s="242"/>
      <c r="DO168" s="242"/>
      <c r="DP168" s="242"/>
      <c r="DQ168" s="242"/>
      <c r="DR168" s="242"/>
      <c r="DS168" s="242"/>
      <c r="DT168" s="242"/>
      <c r="DU168" s="242"/>
      <c r="DV168" s="242"/>
      <c r="DW168" s="242"/>
      <c r="DX168" s="242"/>
      <c r="DY168" s="242"/>
      <c r="DZ168" s="242"/>
      <c r="EA168" s="242"/>
      <c r="EB168" s="242"/>
      <c r="EC168" s="242"/>
      <c r="ED168" s="242"/>
      <c r="EE168" s="242"/>
      <c r="EF168" s="242"/>
      <c r="EG168" s="242"/>
      <c r="EH168" s="242"/>
      <c r="EI168" s="242"/>
      <c r="EJ168" s="242"/>
      <c r="EK168" s="242"/>
      <c r="EL168" s="242"/>
      <c r="EM168" s="242"/>
      <c r="EN168" s="242"/>
      <c r="EO168" s="242"/>
      <c r="EP168" s="242"/>
      <c r="EQ168" s="242"/>
      <c r="ER168" s="242"/>
      <c r="ES168" s="242"/>
      <c r="ET168" s="242"/>
      <c r="EU168" s="242"/>
      <c r="EV168" s="242"/>
      <c r="EW168" s="242"/>
      <c r="EX168" s="242"/>
    </row>
    <row r="169" customFormat="false" ht="12.75" hidden="false" customHeight="false" outlineLevel="0" collapsed="false">
      <c r="A169" s="192" t="s">
        <v>23</v>
      </c>
      <c r="B169" s="192" t="s">
        <v>196</v>
      </c>
      <c r="C169" s="213" t="n">
        <f aca="false">C36+C61-C145</f>
        <v>259000</v>
      </c>
      <c r="D169" s="239"/>
      <c r="E169" s="215"/>
      <c r="F169" s="239" t="n">
        <f aca="false">F36+F61-F145</f>
        <v>259000</v>
      </c>
      <c r="G169" s="239"/>
      <c r="H169" s="240"/>
      <c r="I169" s="239" t="n">
        <f aca="false">I36+I61-I145</f>
        <v>259000</v>
      </c>
      <c r="J169" s="239"/>
      <c r="K169" s="240"/>
      <c r="L169" s="239" t="n">
        <f aca="false">L36+L61-L145</f>
        <v>259000</v>
      </c>
      <c r="M169" s="239"/>
      <c r="N169" s="239"/>
      <c r="O169" s="241" t="n">
        <f aca="false">O36+O61-O145</f>
        <v>259000</v>
      </c>
      <c r="P169" s="239"/>
      <c r="Q169" s="240"/>
      <c r="R169" s="239" t="n">
        <f aca="false">R36+R61-R145</f>
        <v>259000</v>
      </c>
      <c r="S169" s="239"/>
      <c r="T169" s="240"/>
      <c r="U169" s="239" t="n">
        <f aca="false">U36+U61-U145</f>
        <v>259000</v>
      </c>
      <c r="V169" s="239"/>
      <c r="W169" s="240"/>
      <c r="X169" s="239" t="n">
        <f aca="false">X36+X61-X145</f>
        <v>259000</v>
      </c>
      <c r="Y169" s="239"/>
      <c r="Z169" s="240"/>
      <c r="AA169" s="239" t="n">
        <f aca="false">AA36+AA61-AA145</f>
        <v>251000</v>
      </c>
      <c r="AB169" s="239"/>
      <c r="AC169" s="240"/>
      <c r="AD169" s="239" t="n">
        <f aca="false">AD36+AD61-AD145</f>
        <v>259000</v>
      </c>
      <c r="AE169" s="239"/>
      <c r="AF169" s="240"/>
      <c r="AG169" s="239" t="n">
        <f aca="false">AG36+AG61-AG145</f>
        <v>259000</v>
      </c>
      <c r="AH169" s="239"/>
      <c r="AI169" s="240"/>
      <c r="AJ169" s="239" t="n">
        <f aca="false">AJ36+AJ61-AJ145</f>
        <v>259000</v>
      </c>
      <c r="AK169" s="239"/>
      <c r="AL169" s="240"/>
      <c r="AM169" s="239" t="n">
        <f aca="false">AM36+AM61-AM145</f>
        <v>0</v>
      </c>
      <c r="AN169" s="239"/>
      <c r="AO169" s="240"/>
      <c r="AP169" s="239" t="n">
        <f aca="false">AP36+AP61-AP145</f>
        <v>0</v>
      </c>
      <c r="AQ169" s="239"/>
      <c r="AR169" s="240"/>
      <c r="AS169" s="239" t="n">
        <f aca="false">AS36+AS61-AS145</f>
        <v>0</v>
      </c>
      <c r="AT169" s="239"/>
      <c r="AU169" s="240"/>
      <c r="AV169" s="239" t="n">
        <f aca="false">AV36+AV61-AV145</f>
        <v>0</v>
      </c>
      <c r="AW169" s="239"/>
      <c r="AX169" s="240"/>
      <c r="AY169" s="239" t="n">
        <f aca="false">AY36+AY61-AY145</f>
        <v>0</v>
      </c>
      <c r="AZ169" s="239"/>
      <c r="BA169" s="240"/>
      <c r="BB169" s="239" t="n">
        <f aca="false">BB36+BB61-BB145</f>
        <v>0</v>
      </c>
      <c r="BC169" s="239"/>
      <c r="BD169" s="240"/>
      <c r="BE169" s="239" t="n">
        <f aca="false">BE36+BE61-BE145</f>
        <v>0</v>
      </c>
      <c r="BF169" s="239"/>
      <c r="BG169" s="240"/>
      <c r="BH169" s="239" t="n">
        <f aca="false">BH36+BH61-BH145</f>
        <v>0</v>
      </c>
      <c r="BI169" s="239"/>
      <c r="BJ169" s="240"/>
      <c r="BK169" s="239" t="n">
        <f aca="false">BK36+BK61-BK145</f>
        <v>0</v>
      </c>
      <c r="BL169" s="239"/>
      <c r="BM169" s="240"/>
      <c r="BN169" s="239" t="n">
        <f aca="false">BN36+BN61-BN145</f>
        <v>0</v>
      </c>
      <c r="BO169" s="239"/>
      <c r="BP169" s="240"/>
      <c r="BQ169" s="239" t="n">
        <f aca="false">BQ36+BQ61-BQ145</f>
        <v>0</v>
      </c>
      <c r="BR169" s="239"/>
      <c r="BS169" s="240"/>
      <c r="BT169" s="239" t="n">
        <f aca="false">BT36+BT61-BT145</f>
        <v>0</v>
      </c>
      <c r="BU169" s="239"/>
      <c r="BV169" s="240"/>
      <c r="BW169" s="239"/>
      <c r="BX169" s="239"/>
      <c r="BY169" s="239"/>
      <c r="BZ169" s="239"/>
      <c r="CA169" s="239"/>
      <c r="CB169" s="239"/>
      <c r="CC169" s="239"/>
      <c r="CD169" s="239"/>
      <c r="CE169" s="239"/>
      <c r="CF169" s="239"/>
      <c r="CG169" s="239"/>
      <c r="CH169" s="239"/>
      <c r="CI169" s="239"/>
      <c r="CJ169" s="239"/>
      <c r="CK169" s="239"/>
      <c r="CL169" s="239"/>
      <c r="CM169" s="239"/>
      <c r="CN169" s="239"/>
      <c r="CO169" s="239"/>
      <c r="CP169" s="239"/>
      <c r="CQ169" s="239"/>
      <c r="CR169" s="239"/>
      <c r="CS169" s="239"/>
      <c r="CT169" s="239"/>
      <c r="CU169" s="239"/>
      <c r="CV169" s="239"/>
      <c r="CW169" s="239"/>
      <c r="CX169" s="239"/>
      <c r="CY169" s="239"/>
      <c r="CZ169" s="239"/>
      <c r="DA169" s="239"/>
      <c r="DB169" s="239"/>
      <c r="DC169" s="239"/>
      <c r="DD169" s="239"/>
      <c r="DE169" s="239"/>
      <c r="DF169" s="239"/>
      <c r="DG169" s="239"/>
      <c r="DH169" s="239"/>
      <c r="DI169" s="239"/>
      <c r="DJ169" s="239"/>
      <c r="DK169" s="239"/>
      <c r="DL169" s="239"/>
      <c r="DM169" s="239"/>
      <c r="DN169" s="239"/>
      <c r="DO169" s="239"/>
      <c r="DP169" s="239"/>
      <c r="DQ169" s="239"/>
      <c r="DR169" s="239"/>
      <c r="DS169" s="239"/>
      <c r="DT169" s="239"/>
      <c r="DU169" s="239"/>
      <c r="DV169" s="239"/>
      <c r="DW169" s="239"/>
      <c r="DX169" s="239"/>
      <c r="DY169" s="239"/>
      <c r="DZ169" s="239"/>
      <c r="EA169" s="239"/>
      <c r="EB169" s="239"/>
      <c r="EC169" s="239"/>
      <c r="ED169" s="239"/>
      <c r="EE169" s="239"/>
      <c r="EF169" s="239"/>
      <c r="EG169" s="239"/>
      <c r="EH169" s="239"/>
      <c r="EI169" s="239"/>
      <c r="EJ169" s="239"/>
      <c r="EK169" s="239"/>
      <c r="EL169" s="239"/>
      <c r="EM169" s="239"/>
      <c r="EN169" s="239"/>
      <c r="EO169" s="239"/>
      <c r="EP169" s="239"/>
      <c r="EQ169" s="239"/>
      <c r="ER169" s="239"/>
      <c r="ES169" s="239"/>
      <c r="ET169" s="239"/>
      <c r="EU169" s="239"/>
      <c r="EV169" s="239"/>
      <c r="EW169" s="239"/>
      <c r="EX169" s="239"/>
    </row>
    <row r="170" customFormat="false" ht="12.75" hidden="false" customHeight="false" outlineLevel="0" collapsed="false">
      <c r="A170" s="191" t="s">
        <v>204</v>
      </c>
      <c r="B170" s="191"/>
      <c r="C170" s="218" t="n">
        <f aca="false">SUM(C169)</f>
        <v>259000</v>
      </c>
      <c r="D170" s="242"/>
      <c r="E170" s="202"/>
      <c r="F170" s="242" t="n">
        <f aca="false">SUM(F169)</f>
        <v>259000</v>
      </c>
      <c r="G170" s="242"/>
      <c r="H170" s="243"/>
      <c r="I170" s="242" t="n">
        <f aca="false">SUM(I169)</f>
        <v>259000</v>
      </c>
      <c r="J170" s="242"/>
      <c r="K170" s="243"/>
      <c r="L170" s="242" t="n">
        <f aca="false">SUM(L169)</f>
        <v>259000</v>
      </c>
      <c r="M170" s="242"/>
      <c r="N170" s="242"/>
      <c r="O170" s="244" t="n">
        <f aca="false">SUM(O169)</f>
        <v>259000</v>
      </c>
      <c r="P170" s="242"/>
      <c r="Q170" s="243"/>
      <c r="R170" s="242" t="n">
        <f aca="false">SUM(R169)</f>
        <v>259000</v>
      </c>
      <c r="S170" s="242"/>
      <c r="T170" s="243"/>
      <c r="U170" s="242" t="n">
        <f aca="false">SUM(U169)</f>
        <v>259000</v>
      </c>
      <c r="V170" s="242"/>
      <c r="W170" s="243"/>
      <c r="X170" s="242" t="n">
        <f aca="false">SUM(X169)</f>
        <v>259000</v>
      </c>
      <c r="Y170" s="242"/>
      <c r="Z170" s="243"/>
      <c r="AA170" s="242" t="n">
        <f aca="false">SUM(AA169)</f>
        <v>251000</v>
      </c>
      <c r="AB170" s="242"/>
      <c r="AC170" s="243"/>
      <c r="AD170" s="242" t="n">
        <f aca="false">SUM(AD169)</f>
        <v>259000</v>
      </c>
      <c r="AE170" s="242"/>
      <c r="AF170" s="243"/>
      <c r="AG170" s="242" t="n">
        <f aca="false">SUM(AG169)</f>
        <v>259000</v>
      </c>
      <c r="AH170" s="242"/>
      <c r="AI170" s="243"/>
      <c r="AJ170" s="242" t="n">
        <f aca="false">SUM(AJ169)</f>
        <v>259000</v>
      </c>
      <c r="AK170" s="242"/>
      <c r="AL170" s="243"/>
      <c r="AM170" s="242" t="n">
        <f aca="false">SUM(AM169)</f>
        <v>0</v>
      </c>
      <c r="AN170" s="242"/>
      <c r="AO170" s="243"/>
      <c r="AP170" s="242" t="n">
        <f aca="false">SUM(AP169)</f>
        <v>0</v>
      </c>
      <c r="AQ170" s="242"/>
      <c r="AR170" s="243"/>
      <c r="AS170" s="242" t="n">
        <f aca="false">SUM(AS169)</f>
        <v>0</v>
      </c>
      <c r="AT170" s="242"/>
      <c r="AU170" s="243"/>
      <c r="AV170" s="242" t="n">
        <f aca="false">SUM(AV169)</f>
        <v>0</v>
      </c>
      <c r="AW170" s="242"/>
      <c r="AX170" s="243"/>
      <c r="AY170" s="242" t="n">
        <f aca="false">SUM(AY169)</f>
        <v>0</v>
      </c>
      <c r="AZ170" s="242"/>
      <c r="BA170" s="243"/>
      <c r="BB170" s="242" t="n">
        <f aca="false">SUM(BB169)</f>
        <v>0</v>
      </c>
      <c r="BC170" s="242"/>
      <c r="BD170" s="243"/>
      <c r="BE170" s="242" t="n">
        <f aca="false">SUM(BE169)</f>
        <v>0</v>
      </c>
      <c r="BF170" s="242"/>
      <c r="BG170" s="243"/>
      <c r="BH170" s="242" t="n">
        <f aca="false">SUM(BH169)</f>
        <v>0</v>
      </c>
      <c r="BI170" s="242"/>
      <c r="BJ170" s="243"/>
      <c r="BK170" s="242" t="n">
        <f aca="false">SUM(BK169)</f>
        <v>0</v>
      </c>
      <c r="BL170" s="242"/>
      <c r="BM170" s="243"/>
      <c r="BN170" s="242" t="n">
        <f aca="false">SUM(BN169)</f>
        <v>0</v>
      </c>
      <c r="BO170" s="242"/>
      <c r="BP170" s="243"/>
      <c r="BQ170" s="242" t="n">
        <f aca="false">SUM(BQ169)</f>
        <v>0</v>
      </c>
      <c r="BR170" s="242"/>
      <c r="BS170" s="243"/>
      <c r="BT170" s="242" t="n">
        <f aca="false">SUM(BT169)</f>
        <v>0</v>
      </c>
      <c r="BU170" s="242"/>
      <c r="BV170" s="243"/>
      <c r="BW170" s="242"/>
      <c r="BX170" s="242"/>
      <c r="BY170" s="242"/>
      <c r="BZ170" s="242"/>
      <c r="CA170" s="242"/>
      <c r="CB170" s="242"/>
      <c r="CC170" s="242"/>
      <c r="CD170" s="242"/>
      <c r="CE170" s="242"/>
      <c r="CF170" s="242"/>
      <c r="CG170" s="242"/>
      <c r="CH170" s="242"/>
      <c r="CI170" s="242"/>
      <c r="CJ170" s="242"/>
      <c r="CK170" s="242"/>
      <c r="CL170" s="242"/>
      <c r="CM170" s="242"/>
      <c r="CN170" s="242"/>
      <c r="CO170" s="242"/>
      <c r="CP170" s="242"/>
      <c r="CQ170" s="242"/>
      <c r="CR170" s="242"/>
      <c r="CS170" s="242"/>
      <c r="CT170" s="242"/>
      <c r="CU170" s="242"/>
      <c r="CV170" s="242"/>
      <c r="CW170" s="242"/>
      <c r="CX170" s="242"/>
      <c r="CY170" s="242"/>
      <c r="CZ170" s="242"/>
      <c r="DA170" s="242"/>
      <c r="DB170" s="242"/>
      <c r="DC170" s="242"/>
      <c r="DD170" s="242"/>
      <c r="DE170" s="242"/>
      <c r="DF170" s="242"/>
      <c r="DG170" s="242"/>
      <c r="DH170" s="242"/>
      <c r="DI170" s="242"/>
      <c r="DJ170" s="242"/>
      <c r="DK170" s="242"/>
      <c r="DL170" s="242"/>
      <c r="DM170" s="242"/>
      <c r="DN170" s="242"/>
      <c r="DO170" s="242"/>
      <c r="DP170" s="242"/>
      <c r="DQ170" s="242"/>
      <c r="DR170" s="242"/>
      <c r="DS170" s="242"/>
      <c r="DT170" s="242"/>
      <c r="DU170" s="242"/>
      <c r="DV170" s="242"/>
      <c r="DW170" s="242"/>
      <c r="DX170" s="242"/>
      <c r="DY170" s="242"/>
      <c r="DZ170" s="242"/>
      <c r="EA170" s="242"/>
      <c r="EB170" s="242"/>
      <c r="EC170" s="242"/>
      <c r="ED170" s="242"/>
      <c r="EE170" s="242"/>
      <c r="EF170" s="242"/>
      <c r="EG170" s="242"/>
      <c r="EH170" s="242"/>
      <c r="EI170" s="242"/>
      <c r="EJ170" s="242"/>
      <c r="EK170" s="242"/>
      <c r="EL170" s="242"/>
      <c r="EM170" s="242"/>
      <c r="EN170" s="242"/>
      <c r="EO170" s="242"/>
      <c r="EP170" s="242"/>
      <c r="EQ170" s="242"/>
      <c r="ER170" s="242"/>
      <c r="ES170" s="242"/>
      <c r="ET170" s="242"/>
      <c r="EU170" s="242"/>
      <c r="EV170" s="242"/>
      <c r="EW170" s="242"/>
      <c r="EX170" s="242"/>
    </row>
    <row r="171" customFormat="false" ht="12.75" hidden="false" customHeight="false" outlineLevel="0" collapsed="false">
      <c r="A171" s="192" t="s">
        <v>205</v>
      </c>
      <c r="B171" s="192" t="s">
        <v>196</v>
      </c>
      <c r="C171" s="213" t="n">
        <f aca="false">C38+C63-C147</f>
        <v>0</v>
      </c>
      <c r="D171" s="239"/>
      <c r="E171" s="215"/>
      <c r="F171" s="239" t="n">
        <f aca="false">F38+F63-F147</f>
        <v>0</v>
      </c>
      <c r="G171" s="239"/>
      <c r="H171" s="240"/>
      <c r="I171" s="239" t="n">
        <f aca="false">I38+I63-I147</f>
        <v>0</v>
      </c>
      <c r="J171" s="239"/>
      <c r="K171" s="240"/>
      <c r="L171" s="239" t="n">
        <f aca="false">L38+L63-L147</f>
        <v>0</v>
      </c>
      <c r="M171" s="239"/>
      <c r="N171" s="239"/>
      <c r="O171" s="241" t="n">
        <f aca="false">O38+O63-O147</f>
        <v>0</v>
      </c>
      <c r="P171" s="239"/>
      <c r="Q171" s="240"/>
      <c r="R171" s="239" t="n">
        <f aca="false">R38+R63-R147</f>
        <v>0</v>
      </c>
      <c r="S171" s="239"/>
      <c r="T171" s="240"/>
      <c r="U171" s="239" t="n">
        <f aca="false">U38+U63-U147</f>
        <v>0</v>
      </c>
      <c r="V171" s="239"/>
      <c r="W171" s="240"/>
      <c r="X171" s="239" t="n">
        <f aca="false">X38+X63-X147</f>
        <v>0</v>
      </c>
      <c r="Y171" s="239"/>
      <c r="Z171" s="240"/>
      <c r="AA171" s="239" t="n">
        <f aca="false">AA38+AA63-AA147</f>
        <v>0</v>
      </c>
      <c r="AB171" s="239"/>
      <c r="AC171" s="240"/>
      <c r="AD171" s="239" t="n">
        <f aca="false">AD38+AD63-AD147</f>
        <v>0</v>
      </c>
      <c r="AE171" s="239"/>
      <c r="AF171" s="240"/>
      <c r="AG171" s="239" t="n">
        <f aca="false">AG38+AG63-AG147</f>
        <v>0</v>
      </c>
      <c r="AH171" s="239"/>
      <c r="AI171" s="240"/>
      <c r="AJ171" s="239" t="n">
        <f aca="false">AJ38+AJ63-AJ147</f>
        <v>0</v>
      </c>
      <c r="AK171" s="239"/>
      <c r="AL171" s="240"/>
      <c r="AM171" s="239" t="n">
        <f aca="false">AM38+AM63-AM147</f>
        <v>0</v>
      </c>
      <c r="AN171" s="239"/>
      <c r="AO171" s="240"/>
      <c r="AP171" s="239" t="n">
        <f aca="false">AP38+AP63-AP147</f>
        <v>0</v>
      </c>
      <c r="AQ171" s="239"/>
      <c r="AR171" s="240"/>
      <c r="AS171" s="239" t="n">
        <f aca="false">AS38+AS63-AS147</f>
        <v>0</v>
      </c>
      <c r="AT171" s="239"/>
      <c r="AU171" s="240"/>
      <c r="AV171" s="239" t="n">
        <f aca="false">AV38+AV63-AV147</f>
        <v>0</v>
      </c>
      <c r="AW171" s="239"/>
      <c r="AX171" s="240"/>
      <c r="AY171" s="239" t="n">
        <f aca="false">AY38+AY63-AY147</f>
        <v>0</v>
      </c>
      <c r="AZ171" s="239"/>
      <c r="BA171" s="240"/>
      <c r="BB171" s="239" t="n">
        <f aca="false">BB38+BB63-BB147</f>
        <v>0</v>
      </c>
      <c r="BC171" s="239"/>
      <c r="BD171" s="240"/>
      <c r="BE171" s="239" t="n">
        <f aca="false">BE38+BE63-BE147</f>
        <v>0</v>
      </c>
      <c r="BF171" s="239"/>
      <c r="BG171" s="240"/>
      <c r="BH171" s="239" t="n">
        <f aca="false">BH38+BH63-BH147</f>
        <v>0</v>
      </c>
      <c r="BI171" s="239"/>
      <c r="BJ171" s="240"/>
      <c r="BK171" s="239" t="n">
        <f aca="false">BK38+BK63-BK147</f>
        <v>0</v>
      </c>
      <c r="BL171" s="239"/>
      <c r="BM171" s="240"/>
      <c r="BN171" s="239" t="n">
        <f aca="false">BN38+BN63-BN147</f>
        <v>0</v>
      </c>
      <c r="BO171" s="239"/>
      <c r="BP171" s="240"/>
      <c r="BQ171" s="239" t="n">
        <f aca="false">BQ38+BQ63-BQ147</f>
        <v>0</v>
      </c>
      <c r="BR171" s="239"/>
      <c r="BS171" s="240"/>
      <c r="BT171" s="239" t="n">
        <f aca="false">BT38+BT63-BT147</f>
        <v>0</v>
      </c>
      <c r="BU171" s="239"/>
      <c r="BV171" s="240"/>
      <c r="BW171" s="239"/>
      <c r="BX171" s="239"/>
      <c r="BY171" s="239"/>
      <c r="BZ171" s="239"/>
      <c r="CA171" s="239"/>
      <c r="CB171" s="239"/>
      <c r="CC171" s="239"/>
      <c r="CD171" s="239"/>
      <c r="CE171" s="239"/>
      <c r="CF171" s="239"/>
      <c r="CG171" s="239"/>
      <c r="CH171" s="239"/>
      <c r="CI171" s="239"/>
      <c r="CJ171" s="239"/>
      <c r="CK171" s="239"/>
      <c r="CL171" s="239"/>
      <c r="CM171" s="239"/>
      <c r="CN171" s="239"/>
      <c r="CO171" s="239"/>
      <c r="CP171" s="239"/>
      <c r="CQ171" s="239"/>
      <c r="CR171" s="239"/>
      <c r="CS171" s="239"/>
      <c r="CT171" s="239"/>
      <c r="CU171" s="239"/>
      <c r="CV171" s="239"/>
      <c r="CW171" s="239"/>
      <c r="CX171" s="239"/>
      <c r="CY171" s="239"/>
      <c r="CZ171" s="239"/>
      <c r="DA171" s="239"/>
      <c r="DB171" s="239"/>
      <c r="DC171" s="239"/>
      <c r="DD171" s="239"/>
      <c r="DE171" s="239"/>
      <c r="DF171" s="239"/>
      <c r="DG171" s="239"/>
      <c r="DH171" s="239"/>
      <c r="DI171" s="239"/>
      <c r="DJ171" s="239"/>
      <c r="DK171" s="239"/>
      <c r="DL171" s="239"/>
      <c r="DM171" s="239"/>
      <c r="DN171" s="239"/>
      <c r="DO171" s="239"/>
      <c r="DP171" s="239"/>
      <c r="DQ171" s="239"/>
      <c r="DR171" s="239"/>
      <c r="DS171" s="239"/>
      <c r="DT171" s="239"/>
      <c r="DU171" s="239"/>
      <c r="DV171" s="239"/>
      <c r="DW171" s="239"/>
      <c r="DX171" s="239"/>
      <c r="DY171" s="239"/>
      <c r="DZ171" s="239"/>
      <c r="EA171" s="239"/>
      <c r="EB171" s="239"/>
      <c r="EC171" s="239"/>
      <c r="ED171" s="239"/>
      <c r="EE171" s="239"/>
      <c r="EF171" s="239"/>
      <c r="EG171" s="239"/>
      <c r="EH171" s="239"/>
      <c r="EI171" s="239"/>
      <c r="EJ171" s="239"/>
      <c r="EK171" s="239"/>
      <c r="EL171" s="239"/>
      <c r="EM171" s="239"/>
      <c r="EN171" s="239"/>
      <c r="EO171" s="239"/>
      <c r="EP171" s="239"/>
      <c r="EQ171" s="239"/>
      <c r="ER171" s="239"/>
      <c r="ES171" s="239"/>
      <c r="ET171" s="239"/>
      <c r="EU171" s="239"/>
      <c r="EV171" s="239"/>
      <c r="EW171" s="239"/>
      <c r="EX171" s="239"/>
    </row>
    <row r="172" customFormat="false" ht="12.75" hidden="false" customHeight="false" outlineLevel="0" collapsed="false">
      <c r="A172" s="192" t="s">
        <v>206</v>
      </c>
      <c r="B172" s="192" t="s">
        <v>196</v>
      </c>
      <c r="C172" s="213" t="n">
        <f aca="false">C39+C64-C148</f>
        <v>0</v>
      </c>
      <c r="D172" s="239"/>
      <c r="E172" s="215"/>
      <c r="F172" s="239" t="n">
        <f aca="false">F39+F64-F148</f>
        <v>0</v>
      </c>
      <c r="G172" s="239"/>
      <c r="H172" s="240"/>
      <c r="I172" s="239" t="n">
        <f aca="false">I39+I64-I148</f>
        <v>0</v>
      </c>
      <c r="J172" s="239"/>
      <c r="K172" s="240"/>
      <c r="L172" s="239" t="n">
        <f aca="false">L39+L64-L148</f>
        <v>0</v>
      </c>
      <c r="M172" s="239"/>
      <c r="N172" s="239"/>
      <c r="O172" s="241" t="n">
        <f aca="false">O39+O64-O148</f>
        <v>0</v>
      </c>
      <c r="P172" s="239"/>
      <c r="Q172" s="240"/>
      <c r="R172" s="239" t="n">
        <f aca="false">R39+R64-R148</f>
        <v>0</v>
      </c>
      <c r="S172" s="239"/>
      <c r="T172" s="240"/>
      <c r="U172" s="239" t="n">
        <f aca="false">U39+U64-U148</f>
        <v>0</v>
      </c>
      <c r="V172" s="239"/>
      <c r="W172" s="240"/>
      <c r="X172" s="239" t="n">
        <f aca="false">X39+X64-X148</f>
        <v>0</v>
      </c>
      <c r="Y172" s="239"/>
      <c r="Z172" s="240"/>
      <c r="AA172" s="239" t="n">
        <f aca="false">AA39+AA64-AA148</f>
        <v>0</v>
      </c>
      <c r="AB172" s="239"/>
      <c r="AC172" s="240"/>
      <c r="AD172" s="239" t="n">
        <f aca="false">AD39+AD64-AD148</f>
        <v>0</v>
      </c>
      <c r="AE172" s="239"/>
      <c r="AF172" s="240"/>
      <c r="AG172" s="239" t="n">
        <f aca="false">AG39+AG64-AG148</f>
        <v>0</v>
      </c>
      <c r="AH172" s="239"/>
      <c r="AI172" s="240"/>
      <c r="AJ172" s="239" t="n">
        <f aca="false">AJ39+AJ64-AJ148</f>
        <v>0</v>
      </c>
      <c r="AK172" s="239"/>
      <c r="AL172" s="240"/>
      <c r="AM172" s="239" t="n">
        <f aca="false">AM39+AM64-AM148</f>
        <v>-477500</v>
      </c>
      <c r="AN172" s="239"/>
      <c r="AO172" s="240"/>
      <c r="AP172" s="239" t="n">
        <f aca="false">AP39+AP64-AP148</f>
        <v>-477500</v>
      </c>
      <c r="AQ172" s="239"/>
      <c r="AR172" s="240"/>
      <c r="AS172" s="239" t="n">
        <f aca="false">AS39+AS64-AS148</f>
        <v>-477500</v>
      </c>
      <c r="AT172" s="239"/>
      <c r="AU172" s="240"/>
      <c r="AV172" s="239" t="n">
        <f aca="false">AV39+AV64-AV148</f>
        <v>-477500</v>
      </c>
      <c r="AW172" s="239"/>
      <c r="AX172" s="240"/>
      <c r="AY172" s="239" t="n">
        <f aca="false">AY39+AY64-AY148</f>
        <v>-477500</v>
      </c>
      <c r="AZ172" s="239"/>
      <c r="BA172" s="240"/>
      <c r="BB172" s="239" t="n">
        <f aca="false">BB39+BB64-BB148</f>
        <v>-477500</v>
      </c>
      <c r="BC172" s="239"/>
      <c r="BD172" s="240"/>
      <c r="BE172" s="239" t="n">
        <f aca="false">BE39+BE64-BE148</f>
        <v>-477500</v>
      </c>
      <c r="BF172" s="239"/>
      <c r="BG172" s="240"/>
      <c r="BH172" s="239" t="n">
        <f aca="false">BH39+BH64-BH148</f>
        <v>-477500</v>
      </c>
      <c r="BI172" s="239"/>
      <c r="BJ172" s="240"/>
      <c r="BK172" s="239" t="n">
        <f aca="false">BK39+BK64-BK148</f>
        <v>-477500</v>
      </c>
      <c r="BL172" s="239"/>
      <c r="BM172" s="240"/>
      <c r="BN172" s="239" t="n">
        <f aca="false">BN39+BN64-BN148</f>
        <v>-477500</v>
      </c>
      <c r="BO172" s="239"/>
      <c r="BP172" s="240"/>
      <c r="BQ172" s="239" t="n">
        <f aca="false">BQ39+BQ64-BQ148</f>
        <v>-477500</v>
      </c>
      <c r="BR172" s="239"/>
      <c r="BS172" s="240"/>
      <c r="BT172" s="239" t="n">
        <f aca="false">BT39+BT64-BT148</f>
        <v>-477500</v>
      </c>
      <c r="BU172" s="239"/>
      <c r="BV172" s="240"/>
      <c r="BW172" s="239"/>
      <c r="BX172" s="239"/>
      <c r="BY172" s="239"/>
      <c r="BZ172" s="239"/>
      <c r="CA172" s="239"/>
      <c r="CB172" s="239"/>
      <c r="CC172" s="239"/>
      <c r="CD172" s="239"/>
      <c r="CE172" s="239"/>
      <c r="CF172" s="239"/>
      <c r="CG172" s="239"/>
      <c r="CH172" s="239"/>
      <c r="CI172" s="239"/>
      <c r="CJ172" s="239"/>
      <c r="CK172" s="239"/>
      <c r="CL172" s="239"/>
      <c r="CM172" s="239"/>
      <c r="CN172" s="239"/>
      <c r="CO172" s="239"/>
      <c r="CP172" s="239"/>
      <c r="CQ172" s="239"/>
      <c r="CR172" s="239"/>
      <c r="CS172" s="239"/>
      <c r="CT172" s="239"/>
      <c r="CU172" s="239"/>
      <c r="CV172" s="239"/>
      <c r="CW172" s="239"/>
      <c r="CX172" s="239"/>
      <c r="CY172" s="239"/>
      <c r="CZ172" s="239"/>
      <c r="DA172" s="239"/>
      <c r="DB172" s="239"/>
      <c r="DC172" s="239"/>
      <c r="DD172" s="239"/>
      <c r="DE172" s="239"/>
      <c r="DF172" s="239"/>
      <c r="DG172" s="239"/>
      <c r="DH172" s="239"/>
      <c r="DI172" s="239"/>
      <c r="DJ172" s="239"/>
      <c r="DK172" s="239"/>
      <c r="DL172" s="239"/>
      <c r="DM172" s="239"/>
      <c r="DN172" s="239"/>
      <c r="DO172" s="239"/>
      <c r="DP172" s="239"/>
      <c r="DQ172" s="239"/>
      <c r="DR172" s="239"/>
      <c r="DS172" s="239"/>
      <c r="DT172" s="239"/>
      <c r="DU172" s="239"/>
      <c r="DV172" s="239"/>
      <c r="DW172" s="239"/>
      <c r="DX172" s="239"/>
      <c r="DY172" s="239"/>
      <c r="DZ172" s="239"/>
      <c r="EA172" s="239"/>
      <c r="EB172" s="239"/>
      <c r="EC172" s="239"/>
      <c r="ED172" s="239"/>
      <c r="EE172" s="239"/>
      <c r="EF172" s="239"/>
      <c r="EG172" s="239"/>
      <c r="EH172" s="239"/>
      <c r="EI172" s="239"/>
      <c r="EJ172" s="239"/>
      <c r="EK172" s="239"/>
      <c r="EL172" s="239"/>
      <c r="EM172" s="239"/>
      <c r="EN172" s="239"/>
      <c r="EO172" s="239"/>
      <c r="EP172" s="239"/>
      <c r="EQ172" s="239"/>
      <c r="ER172" s="239"/>
      <c r="ES172" s="239"/>
      <c r="ET172" s="239"/>
      <c r="EU172" s="239"/>
      <c r="EV172" s="239"/>
      <c r="EW172" s="239"/>
      <c r="EX172" s="239"/>
    </row>
    <row r="173" customFormat="false" ht="12.75" hidden="false" customHeight="false" outlineLevel="0" collapsed="false">
      <c r="A173" s="191" t="s">
        <v>207</v>
      </c>
      <c r="B173" s="191"/>
      <c r="C173" s="218" t="n">
        <f aca="false">SUM(C171:C172)</f>
        <v>0</v>
      </c>
      <c r="D173" s="242"/>
      <c r="E173" s="202"/>
      <c r="F173" s="242" t="n">
        <f aca="false">SUM(F171:F172)</f>
        <v>0</v>
      </c>
      <c r="G173" s="242"/>
      <c r="H173" s="243"/>
      <c r="I173" s="242" t="n">
        <f aca="false">SUM(I171:I172)</f>
        <v>0</v>
      </c>
      <c r="J173" s="242"/>
      <c r="K173" s="243"/>
      <c r="L173" s="242" t="n">
        <f aca="false">SUM(L171:L172)</f>
        <v>0</v>
      </c>
      <c r="M173" s="242"/>
      <c r="N173" s="242"/>
      <c r="O173" s="244" t="n">
        <f aca="false">SUM(O171:O172)</f>
        <v>0</v>
      </c>
      <c r="P173" s="242"/>
      <c r="Q173" s="243"/>
      <c r="R173" s="242" t="n">
        <f aca="false">SUM(R171:R172)</f>
        <v>0</v>
      </c>
      <c r="S173" s="242"/>
      <c r="T173" s="243"/>
      <c r="U173" s="242" t="n">
        <f aca="false">SUM(U171:U172)</f>
        <v>0</v>
      </c>
      <c r="V173" s="242"/>
      <c r="W173" s="243"/>
      <c r="X173" s="242" t="n">
        <f aca="false">SUM(X171:X172)</f>
        <v>0</v>
      </c>
      <c r="Y173" s="242"/>
      <c r="Z173" s="243"/>
      <c r="AA173" s="242" t="n">
        <f aca="false">SUM(AA171:AA172)</f>
        <v>0</v>
      </c>
      <c r="AB173" s="242"/>
      <c r="AC173" s="243"/>
      <c r="AD173" s="242" t="n">
        <f aca="false">SUM(AD171:AD172)</f>
        <v>0</v>
      </c>
      <c r="AE173" s="242"/>
      <c r="AF173" s="243"/>
      <c r="AG173" s="242" t="n">
        <f aca="false">SUM(AG171:AG172)</f>
        <v>0</v>
      </c>
      <c r="AH173" s="242"/>
      <c r="AI173" s="243"/>
      <c r="AJ173" s="242" t="n">
        <f aca="false">SUM(AJ171:AJ172)</f>
        <v>0</v>
      </c>
      <c r="AK173" s="242"/>
      <c r="AL173" s="243"/>
      <c r="AM173" s="242" t="n">
        <f aca="false">SUM(AM171:AM172)</f>
        <v>-477500</v>
      </c>
      <c r="AN173" s="242"/>
      <c r="AO173" s="243"/>
      <c r="AP173" s="242" t="n">
        <f aca="false">SUM(AP171:AP172)</f>
        <v>-477500</v>
      </c>
      <c r="AQ173" s="242"/>
      <c r="AR173" s="243"/>
      <c r="AS173" s="242" t="n">
        <f aca="false">SUM(AS171:AS172)</f>
        <v>-477500</v>
      </c>
      <c r="AT173" s="242"/>
      <c r="AU173" s="243"/>
      <c r="AV173" s="242" t="n">
        <f aca="false">SUM(AV171:AV172)</f>
        <v>-477500</v>
      </c>
      <c r="AW173" s="242"/>
      <c r="AX173" s="243"/>
      <c r="AY173" s="242" t="n">
        <f aca="false">SUM(AY171:AY172)</f>
        <v>-477500</v>
      </c>
      <c r="AZ173" s="242"/>
      <c r="BA173" s="243"/>
      <c r="BB173" s="242" t="n">
        <f aca="false">SUM(BB171:BB172)</f>
        <v>-477500</v>
      </c>
      <c r="BC173" s="242"/>
      <c r="BD173" s="243"/>
      <c r="BE173" s="242" t="n">
        <f aca="false">SUM(BE171:BE172)</f>
        <v>-477500</v>
      </c>
      <c r="BF173" s="242"/>
      <c r="BG173" s="243"/>
      <c r="BH173" s="242" t="n">
        <f aca="false">SUM(BH171:BH172)</f>
        <v>-477500</v>
      </c>
      <c r="BI173" s="242"/>
      <c r="BJ173" s="243"/>
      <c r="BK173" s="242" t="n">
        <f aca="false">SUM(BK171:BK172)</f>
        <v>-477500</v>
      </c>
      <c r="BL173" s="242"/>
      <c r="BM173" s="243"/>
      <c r="BN173" s="242" t="n">
        <f aca="false">SUM(BN171:BN172)</f>
        <v>-477500</v>
      </c>
      <c r="BO173" s="242"/>
      <c r="BP173" s="243"/>
      <c r="BQ173" s="242" t="n">
        <f aca="false">SUM(BQ171:BQ172)</f>
        <v>-477500</v>
      </c>
      <c r="BR173" s="242"/>
      <c r="BS173" s="243"/>
      <c r="BT173" s="242" t="n">
        <f aca="false">SUM(BT171:BT172)</f>
        <v>-477500</v>
      </c>
      <c r="BU173" s="242"/>
      <c r="BV173" s="243"/>
      <c r="BW173" s="242"/>
      <c r="BX173" s="242"/>
      <c r="BY173" s="242"/>
      <c r="BZ173" s="242"/>
      <c r="CA173" s="242"/>
      <c r="CB173" s="242"/>
      <c r="CC173" s="242"/>
      <c r="CD173" s="242"/>
      <c r="CE173" s="242"/>
      <c r="CF173" s="242"/>
      <c r="CG173" s="242"/>
      <c r="CH173" s="242"/>
      <c r="CI173" s="242"/>
      <c r="CJ173" s="242"/>
      <c r="CK173" s="242"/>
      <c r="CL173" s="242"/>
      <c r="CM173" s="242"/>
      <c r="CN173" s="242"/>
      <c r="CO173" s="242"/>
      <c r="CP173" s="242"/>
      <c r="CQ173" s="242"/>
      <c r="CR173" s="242"/>
      <c r="CS173" s="242"/>
      <c r="CT173" s="242"/>
      <c r="CU173" s="242"/>
      <c r="CV173" s="242"/>
      <c r="CW173" s="242"/>
      <c r="CX173" s="242"/>
      <c r="CY173" s="242"/>
      <c r="CZ173" s="242"/>
      <c r="DA173" s="242"/>
      <c r="DB173" s="242"/>
      <c r="DC173" s="242"/>
      <c r="DD173" s="242"/>
      <c r="DE173" s="242"/>
      <c r="DF173" s="242"/>
      <c r="DG173" s="242"/>
      <c r="DH173" s="242"/>
      <c r="DI173" s="242"/>
      <c r="DJ173" s="242"/>
      <c r="DK173" s="242"/>
      <c r="DL173" s="242"/>
      <c r="DM173" s="242"/>
      <c r="DN173" s="242"/>
      <c r="DO173" s="242"/>
      <c r="DP173" s="242"/>
      <c r="DQ173" s="242"/>
      <c r="DR173" s="242"/>
      <c r="DS173" s="242"/>
      <c r="DT173" s="242"/>
      <c r="DU173" s="242"/>
      <c r="DV173" s="242"/>
      <c r="DW173" s="242"/>
      <c r="DX173" s="242"/>
      <c r="DY173" s="242"/>
      <c r="DZ173" s="242"/>
      <c r="EA173" s="242"/>
      <c r="EB173" s="242"/>
      <c r="EC173" s="242"/>
      <c r="ED173" s="242"/>
      <c r="EE173" s="242"/>
      <c r="EF173" s="242"/>
      <c r="EG173" s="242"/>
      <c r="EH173" s="242"/>
      <c r="EI173" s="242"/>
      <c r="EJ173" s="242"/>
      <c r="EK173" s="242"/>
      <c r="EL173" s="242"/>
      <c r="EM173" s="242"/>
      <c r="EN173" s="242"/>
      <c r="EO173" s="242"/>
      <c r="EP173" s="242"/>
      <c r="EQ173" s="242"/>
      <c r="ER173" s="242"/>
      <c r="ES173" s="242"/>
      <c r="ET173" s="242"/>
      <c r="EU173" s="242"/>
      <c r="EV173" s="242"/>
      <c r="EW173" s="242"/>
      <c r="EX173" s="242"/>
    </row>
    <row r="174" customFormat="false" ht="12.75" hidden="false" customHeight="false" outlineLevel="0" collapsed="false">
      <c r="A174" s="192" t="s">
        <v>208</v>
      </c>
      <c r="B174" s="192" t="s">
        <v>196</v>
      </c>
      <c r="C174" s="213" t="n">
        <f aca="false">C41+C66-C150</f>
        <v>216500</v>
      </c>
      <c r="D174" s="239"/>
      <c r="E174" s="215"/>
      <c r="F174" s="239" t="n">
        <f aca="false">F41+F66-F150</f>
        <v>236500</v>
      </c>
      <c r="G174" s="239"/>
      <c r="H174" s="240"/>
      <c r="I174" s="239" t="n">
        <f aca="false">I41+I66-I150</f>
        <v>236500</v>
      </c>
      <c r="J174" s="239"/>
      <c r="K174" s="240"/>
      <c r="L174" s="239" t="n">
        <f aca="false">L41+L66-L150</f>
        <v>222500</v>
      </c>
      <c r="M174" s="239"/>
      <c r="N174" s="239"/>
      <c r="O174" s="241" t="n">
        <f aca="false">O41+O66-O150</f>
        <v>222500</v>
      </c>
      <c r="P174" s="239"/>
      <c r="Q174" s="240"/>
      <c r="R174" s="239" t="n">
        <f aca="false">R41+R66-R150</f>
        <v>302500</v>
      </c>
      <c r="S174" s="239"/>
      <c r="T174" s="240"/>
      <c r="U174" s="239" t="n">
        <f aca="false">U41+U66-U150</f>
        <v>342500</v>
      </c>
      <c r="V174" s="239"/>
      <c r="W174" s="240"/>
      <c r="X174" s="239" t="n">
        <f aca="false">X41+X66-X150</f>
        <v>342500</v>
      </c>
      <c r="Y174" s="239"/>
      <c r="Z174" s="240"/>
      <c r="AA174" s="239" t="n">
        <f aca="false">AA41+AA66-AA150</f>
        <v>342500</v>
      </c>
      <c r="AB174" s="239"/>
      <c r="AC174" s="240"/>
      <c r="AD174" s="239" t="n">
        <f aca="false">AD41+AD66-AD150</f>
        <v>342500</v>
      </c>
      <c r="AE174" s="239"/>
      <c r="AF174" s="240"/>
      <c r="AG174" s="239" t="n">
        <f aca="false">AG41+AG66-AG150</f>
        <v>335000</v>
      </c>
      <c r="AH174" s="239"/>
      <c r="AI174" s="240"/>
      <c r="AJ174" s="239" t="n">
        <f aca="false">AJ41+AJ66-AJ150</f>
        <v>335000</v>
      </c>
      <c r="AK174" s="239"/>
      <c r="AL174" s="240"/>
      <c r="AM174" s="239" t="n">
        <f aca="false">AM41+AM66-AM150</f>
        <v>-314000</v>
      </c>
      <c r="AN174" s="239"/>
      <c r="AO174" s="240"/>
      <c r="AP174" s="239" t="n">
        <f aca="false">AP41+AP66-AP150</f>
        <v>-314000</v>
      </c>
      <c r="AQ174" s="239"/>
      <c r="AR174" s="240"/>
      <c r="AS174" s="239" t="n">
        <f aca="false">AS41+AS66-AS150</f>
        <v>-314000</v>
      </c>
      <c r="AT174" s="239"/>
      <c r="AU174" s="240"/>
      <c r="AV174" s="239" t="n">
        <f aca="false">AV41+AV66-AV150</f>
        <v>-306000</v>
      </c>
      <c r="AW174" s="239"/>
      <c r="AX174" s="240"/>
      <c r="AY174" s="239" t="n">
        <f aca="false">AY41+AY66-AY150</f>
        <v>-306000</v>
      </c>
      <c r="AZ174" s="239"/>
      <c r="BA174" s="240"/>
      <c r="BB174" s="239" t="n">
        <f aca="false">BB41+BB66-BB150</f>
        <v>-306000</v>
      </c>
      <c r="BC174" s="239"/>
      <c r="BD174" s="240"/>
      <c r="BE174" s="239" t="n">
        <f aca="false">BE41+BE66-BE150</f>
        <v>-306000</v>
      </c>
      <c r="BF174" s="239"/>
      <c r="BG174" s="240"/>
      <c r="BH174" s="239" t="n">
        <f aca="false">BH41+BH66-BH150</f>
        <v>-306000</v>
      </c>
      <c r="BI174" s="239"/>
      <c r="BJ174" s="240"/>
      <c r="BK174" s="239" t="n">
        <f aca="false">BK41+BK66-BK150</f>
        <v>-306000</v>
      </c>
      <c r="BL174" s="239"/>
      <c r="BM174" s="240"/>
      <c r="BN174" s="239" t="n">
        <f aca="false">BN41+BN66-BN150</f>
        <v>-306000</v>
      </c>
      <c r="BO174" s="239"/>
      <c r="BP174" s="240"/>
      <c r="BQ174" s="239" t="n">
        <f aca="false">BQ41+BQ66-BQ150</f>
        <v>-306000</v>
      </c>
      <c r="BR174" s="239"/>
      <c r="BS174" s="240"/>
      <c r="BT174" s="239" t="n">
        <f aca="false">BT41+BT66-BT150</f>
        <v>-306000</v>
      </c>
      <c r="BU174" s="239"/>
      <c r="BV174" s="240"/>
      <c r="BW174" s="239"/>
      <c r="BX174" s="239"/>
      <c r="BY174" s="239"/>
      <c r="BZ174" s="239"/>
      <c r="CA174" s="239"/>
      <c r="CB174" s="239"/>
      <c r="CC174" s="239"/>
      <c r="CD174" s="239"/>
      <c r="CE174" s="239"/>
      <c r="CF174" s="239"/>
      <c r="CG174" s="239"/>
      <c r="CH174" s="239"/>
      <c r="CI174" s="239"/>
      <c r="CJ174" s="239"/>
      <c r="CK174" s="239"/>
      <c r="CL174" s="239"/>
      <c r="CM174" s="239"/>
      <c r="CN174" s="239"/>
      <c r="CO174" s="239"/>
      <c r="CP174" s="239"/>
      <c r="CQ174" s="239"/>
      <c r="CR174" s="239"/>
      <c r="CS174" s="239"/>
      <c r="CT174" s="239"/>
      <c r="CU174" s="239"/>
      <c r="CV174" s="239"/>
      <c r="CW174" s="239"/>
      <c r="CX174" s="239"/>
      <c r="CY174" s="239"/>
      <c r="CZ174" s="239"/>
      <c r="DA174" s="239"/>
      <c r="DB174" s="239"/>
      <c r="DC174" s="239"/>
      <c r="DD174" s="239"/>
      <c r="DE174" s="239"/>
      <c r="DF174" s="239"/>
      <c r="DG174" s="239"/>
      <c r="DH174" s="239"/>
      <c r="DI174" s="239"/>
      <c r="DJ174" s="239"/>
      <c r="DK174" s="239"/>
      <c r="DL174" s="239"/>
      <c r="DM174" s="239"/>
      <c r="DN174" s="239"/>
      <c r="DO174" s="239"/>
      <c r="DP174" s="239"/>
      <c r="DQ174" s="239"/>
      <c r="DR174" s="239"/>
      <c r="DS174" s="239"/>
      <c r="DT174" s="239"/>
      <c r="DU174" s="239"/>
      <c r="DV174" s="239"/>
      <c r="DW174" s="239"/>
      <c r="DX174" s="239"/>
      <c r="DY174" s="239"/>
      <c r="DZ174" s="239"/>
      <c r="EA174" s="239"/>
      <c r="EB174" s="239"/>
      <c r="EC174" s="239"/>
      <c r="ED174" s="239"/>
      <c r="EE174" s="239"/>
      <c r="EF174" s="239"/>
      <c r="EG174" s="239"/>
      <c r="EH174" s="239"/>
      <c r="EI174" s="239"/>
      <c r="EJ174" s="239"/>
      <c r="EK174" s="239"/>
      <c r="EL174" s="239"/>
      <c r="EM174" s="239"/>
      <c r="EN174" s="239"/>
      <c r="EO174" s="239"/>
      <c r="EP174" s="239"/>
      <c r="EQ174" s="239"/>
      <c r="ER174" s="239"/>
      <c r="ES174" s="239"/>
      <c r="ET174" s="239"/>
      <c r="EU174" s="239"/>
      <c r="EV174" s="239"/>
      <c r="EW174" s="239"/>
      <c r="EX174" s="239"/>
    </row>
    <row r="175" customFormat="false" ht="12.75" hidden="false" customHeight="false" outlineLevel="0" collapsed="false">
      <c r="A175" s="192" t="s">
        <v>209</v>
      </c>
      <c r="B175" s="192" t="s">
        <v>196</v>
      </c>
      <c r="C175" s="213" t="n">
        <f aca="false">C42+C67-C151</f>
        <v>60000</v>
      </c>
      <c r="D175" s="239"/>
      <c r="E175" s="215"/>
      <c r="F175" s="239" t="n">
        <f aca="false">F42+F67-F151</f>
        <v>60000</v>
      </c>
      <c r="G175" s="239"/>
      <c r="H175" s="240"/>
      <c r="I175" s="239" t="n">
        <f aca="false">I42+I67-I151</f>
        <v>60000</v>
      </c>
      <c r="J175" s="239"/>
      <c r="K175" s="240"/>
      <c r="L175" s="239" t="n">
        <f aca="false">L42+L67-L151</f>
        <v>60000</v>
      </c>
      <c r="M175" s="239"/>
      <c r="N175" s="239"/>
      <c r="O175" s="241" t="n">
        <f aca="false">O42+O67-O151</f>
        <v>60000</v>
      </c>
      <c r="P175" s="239"/>
      <c r="Q175" s="240"/>
      <c r="R175" s="239" t="n">
        <f aca="false">R42+R67-R151</f>
        <v>60000</v>
      </c>
      <c r="S175" s="239"/>
      <c r="T175" s="240"/>
      <c r="U175" s="239" t="n">
        <f aca="false">U42+U67-U151</f>
        <v>60000</v>
      </c>
      <c r="V175" s="239"/>
      <c r="W175" s="240"/>
      <c r="X175" s="239" t="n">
        <f aca="false">X42+X67-X151</f>
        <v>60000</v>
      </c>
      <c r="Y175" s="239"/>
      <c r="Z175" s="240"/>
      <c r="AA175" s="239" t="n">
        <f aca="false">AA42+AA67-AA151</f>
        <v>60000</v>
      </c>
      <c r="AB175" s="239"/>
      <c r="AC175" s="240"/>
      <c r="AD175" s="239" t="n">
        <f aca="false">AD42+AD67-AD151</f>
        <v>60000</v>
      </c>
      <c r="AE175" s="239"/>
      <c r="AF175" s="240"/>
      <c r="AG175" s="239" t="n">
        <f aca="false">AG42+AG67-AG151</f>
        <v>60000</v>
      </c>
      <c r="AH175" s="239"/>
      <c r="AI175" s="240"/>
      <c r="AJ175" s="239" t="n">
        <f aca="false">AJ42+AJ67-AJ151</f>
        <v>60000</v>
      </c>
      <c r="AK175" s="239"/>
      <c r="AL175" s="240"/>
      <c r="AM175" s="239" t="n">
        <f aca="false">AM42+AM67-AM151</f>
        <v>0</v>
      </c>
      <c r="AN175" s="239"/>
      <c r="AO175" s="240"/>
      <c r="AP175" s="239" t="n">
        <f aca="false">AP42+AP67-AP151</f>
        <v>0</v>
      </c>
      <c r="AQ175" s="239"/>
      <c r="AR175" s="240"/>
      <c r="AS175" s="239" t="n">
        <f aca="false">AS42+AS67-AS151</f>
        <v>0</v>
      </c>
      <c r="AT175" s="239"/>
      <c r="AU175" s="240"/>
      <c r="AV175" s="239" t="n">
        <f aca="false">AV42+AV67-AV151</f>
        <v>0</v>
      </c>
      <c r="AW175" s="239"/>
      <c r="AX175" s="240"/>
      <c r="AY175" s="239" t="n">
        <f aca="false">AY42+AY67-AY151</f>
        <v>0</v>
      </c>
      <c r="AZ175" s="239"/>
      <c r="BA175" s="240"/>
      <c r="BB175" s="239" t="n">
        <f aca="false">BB42+BB67-BB151</f>
        <v>0</v>
      </c>
      <c r="BC175" s="239"/>
      <c r="BD175" s="240"/>
      <c r="BE175" s="239" t="n">
        <f aca="false">BE42+BE67-BE151</f>
        <v>0</v>
      </c>
      <c r="BF175" s="239"/>
      <c r="BG175" s="240"/>
      <c r="BH175" s="239" t="n">
        <f aca="false">BH42+BH67-BH151</f>
        <v>0</v>
      </c>
      <c r="BI175" s="239"/>
      <c r="BJ175" s="240"/>
      <c r="BK175" s="239" t="n">
        <f aca="false">BK42+BK67-BK151</f>
        <v>0</v>
      </c>
      <c r="BL175" s="239"/>
      <c r="BM175" s="240"/>
      <c r="BN175" s="239" t="n">
        <f aca="false">BN42+BN67-BN151</f>
        <v>0</v>
      </c>
      <c r="BO175" s="239"/>
      <c r="BP175" s="240"/>
      <c r="BQ175" s="239" t="n">
        <f aca="false">BQ42+BQ67-BQ151</f>
        <v>0</v>
      </c>
      <c r="BR175" s="239"/>
      <c r="BS175" s="240"/>
      <c r="BT175" s="239" t="n">
        <f aca="false">BT42+BT67-BT151</f>
        <v>0</v>
      </c>
      <c r="BU175" s="239"/>
      <c r="BV175" s="240"/>
      <c r="BW175" s="239"/>
      <c r="BX175" s="239"/>
      <c r="BY175" s="239"/>
      <c r="BZ175" s="239"/>
      <c r="CA175" s="239"/>
      <c r="CB175" s="239"/>
      <c r="CC175" s="239"/>
      <c r="CD175" s="239"/>
      <c r="CE175" s="239"/>
      <c r="CF175" s="239"/>
      <c r="CG175" s="239"/>
      <c r="CH175" s="239"/>
      <c r="CI175" s="239"/>
      <c r="CJ175" s="239"/>
      <c r="CK175" s="239"/>
      <c r="CL175" s="239"/>
      <c r="CM175" s="239"/>
      <c r="CN175" s="239"/>
      <c r="CO175" s="239"/>
      <c r="CP175" s="239"/>
      <c r="CQ175" s="239"/>
      <c r="CR175" s="239"/>
      <c r="CS175" s="239"/>
      <c r="CT175" s="239"/>
      <c r="CU175" s="239"/>
      <c r="CV175" s="239"/>
      <c r="CW175" s="239"/>
      <c r="CX175" s="239"/>
      <c r="CY175" s="239"/>
      <c r="CZ175" s="239"/>
      <c r="DA175" s="239"/>
      <c r="DB175" s="239"/>
      <c r="DC175" s="239"/>
      <c r="DD175" s="239"/>
      <c r="DE175" s="239"/>
      <c r="DF175" s="239"/>
      <c r="DG175" s="239"/>
      <c r="DH175" s="239"/>
      <c r="DI175" s="239"/>
      <c r="DJ175" s="239"/>
      <c r="DK175" s="239"/>
      <c r="DL175" s="239"/>
      <c r="DM175" s="239"/>
      <c r="DN175" s="239"/>
      <c r="DO175" s="239"/>
      <c r="DP175" s="239"/>
      <c r="DQ175" s="239"/>
      <c r="DR175" s="239"/>
      <c r="DS175" s="239"/>
      <c r="DT175" s="239"/>
      <c r="DU175" s="239"/>
      <c r="DV175" s="239"/>
      <c r="DW175" s="239"/>
      <c r="DX175" s="239"/>
      <c r="DY175" s="239"/>
      <c r="DZ175" s="239"/>
      <c r="EA175" s="239"/>
      <c r="EB175" s="239"/>
      <c r="EC175" s="239"/>
      <c r="ED175" s="239"/>
      <c r="EE175" s="239"/>
      <c r="EF175" s="239"/>
      <c r="EG175" s="239"/>
      <c r="EH175" s="239"/>
      <c r="EI175" s="239"/>
      <c r="EJ175" s="239"/>
      <c r="EK175" s="239"/>
      <c r="EL175" s="239"/>
      <c r="EM175" s="239"/>
      <c r="EN175" s="239"/>
      <c r="EO175" s="239"/>
      <c r="EP175" s="239"/>
      <c r="EQ175" s="239"/>
      <c r="ER175" s="239"/>
      <c r="ES175" s="239"/>
      <c r="ET175" s="239"/>
      <c r="EU175" s="239"/>
      <c r="EV175" s="239"/>
      <c r="EW175" s="239"/>
      <c r="EX175" s="239"/>
    </row>
    <row r="176" customFormat="false" ht="12.75" hidden="false" customHeight="false" outlineLevel="0" collapsed="false">
      <c r="A176" s="192" t="s">
        <v>210</v>
      </c>
      <c r="B176" s="192" t="s">
        <v>196</v>
      </c>
      <c r="C176" s="213" t="n">
        <f aca="false">C43+C68-C152</f>
        <v>183600</v>
      </c>
      <c r="D176" s="239"/>
      <c r="E176" s="215"/>
      <c r="F176" s="239" t="n">
        <f aca="false">F43+F68-F152</f>
        <v>183600</v>
      </c>
      <c r="G176" s="239"/>
      <c r="H176" s="240"/>
      <c r="I176" s="239" t="n">
        <f aca="false">I43+I68-I152</f>
        <v>183600</v>
      </c>
      <c r="J176" s="239"/>
      <c r="K176" s="240"/>
      <c r="L176" s="239" t="n">
        <f aca="false">L43+L68-L152</f>
        <v>183600</v>
      </c>
      <c r="M176" s="239"/>
      <c r="N176" s="239"/>
      <c r="O176" s="241" t="n">
        <f aca="false">O43+O68-O152</f>
        <v>183600</v>
      </c>
      <c r="P176" s="239"/>
      <c r="Q176" s="240"/>
      <c r="R176" s="239" t="n">
        <f aca="false">R43+R68-R152</f>
        <v>183600</v>
      </c>
      <c r="S176" s="239"/>
      <c r="T176" s="240"/>
      <c r="U176" s="239" t="n">
        <f aca="false">U43+U68-U152</f>
        <v>183600</v>
      </c>
      <c r="V176" s="239"/>
      <c r="W176" s="240"/>
      <c r="X176" s="239" t="n">
        <f aca="false">X43+X68-X152</f>
        <v>183600</v>
      </c>
      <c r="Y176" s="239"/>
      <c r="Z176" s="240"/>
      <c r="AA176" s="239" t="n">
        <f aca="false">AA43+AA68-AA152</f>
        <v>183600</v>
      </c>
      <c r="AB176" s="239"/>
      <c r="AC176" s="240"/>
      <c r="AD176" s="239" t="n">
        <f aca="false">AD43+AD68-AD152</f>
        <v>183600</v>
      </c>
      <c r="AE176" s="239"/>
      <c r="AF176" s="240"/>
      <c r="AG176" s="239" t="n">
        <f aca="false">AG43+AG68-AG152</f>
        <v>183600</v>
      </c>
      <c r="AH176" s="239"/>
      <c r="AI176" s="240"/>
      <c r="AJ176" s="239" t="n">
        <f aca="false">AJ43+AJ68-AJ152</f>
        <v>183600</v>
      </c>
      <c r="AK176" s="239"/>
      <c r="AL176" s="240"/>
      <c r="AM176" s="239" t="n">
        <f aca="false">AM43+AM68-AM152</f>
        <v>-20000</v>
      </c>
      <c r="AN176" s="239"/>
      <c r="AO176" s="240"/>
      <c r="AP176" s="239" t="n">
        <f aca="false">AP43+AP68-AP152</f>
        <v>-20000</v>
      </c>
      <c r="AQ176" s="239"/>
      <c r="AR176" s="240"/>
      <c r="AS176" s="239" t="n">
        <f aca="false">AS43+AS68-AS152</f>
        <v>-20000</v>
      </c>
      <c r="AT176" s="239"/>
      <c r="AU176" s="240"/>
      <c r="AV176" s="239" t="n">
        <f aca="false">AV43+AV68-AV152</f>
        <v>-20000</v>
      </c>
      <c r="AW176" s="239"/>
      <c r="AX176" s="240"/>
      <c r="AY176" s="239" t="n">
        <f aca="false">AY43+AY68-AY152</f>
        <v>-20000</v>
      </c>
      <c r="AZ176" s="239"/>
      <c r="BA176" s="240"/>
      <c r="BB176" s="239" t="n">
        <f aca="false">BB43+BB68-BB152</f>
        <v>-20000</v>
      </c>
      <c r="BC176" s="239"/>
      <c r="BD176" s="240"/>
      <c r="BE176" s="239" t="n">
        <f aca="false">BE43+BE68-BE152</f>
        <v>-20000</v>
      </c>
      <c r="BF176" s="239"/>
      <c r="BG176" s="240"/>
      <c r="BH176" s="239" t="n">
        <f aca="false">BH43+BH68-BH152</f>
        <v>-20000</v>
      </c>
      <c r="BI176" s="239"/>
      <c r="BJ176" s="240"/>
      <c r="BK176" s="239" t="n">
        <f aca="false">BK43+BK68-BK152</f>
        <v>-20000</v>
      </c>
      <c r="BL176" s="239"/>
      <c r="BM176" s="240"/>
      <c r="BN176" s="239" t="n">
        <f aca="false">BN43+BN68-BN152</f>
        <v>-20000</v>
      </c>
      <c r="BO176" s="239"/>
      <c r="BP176" s="240"/>
      <c r="BQ176" s="239" t="n">
        <f aca="false">BQ43+BQ68-BQ152</f>
        <v>-20000</v>
      </c>
      <c r="BR176" s="239"/>
      <c r="BS176" s="240"/>
      <c r="BT176" s="239" t="n">
        <f aca="false">BT43+BT68-BT152</f>
        <v>-20000</v>
      </c>
      <c r="BU176" s="239"/>
      <c r="BV176" s="240"/>
      <c r="BW176" s="239"/>
      <c r="BX176" s="239"/>
      <c r="BY176" s="239"/>
      <c r="BZ176" s="239"/>
      <c r="CA176" s="239"/>
      <c r="CB176" s="239"/>
      <c r="CC176" s="239"/>
      <c r="CD176" s="239"/>
      <c r="CE176" s="239"/>
      <c r="CF176" s="239"/>
      <c r="CG176" s="239"/>
      <c r="CH176" s="239"/>
      <c r="CI176" s="239"/>
      <c r="CJ176" s="239"/>
      <c r="CK176" s="239"/>
      <c r="CL176" s="239"/>
      <c r="CM176" s="239"/>
      <c r="CN176" s="239"/>
      <c r="CO176" s="239"/>
      <c r="CP176" s="239"/>
      <c r="CQ176" s="239"/>
      <c r="CR176" s="239"/>
      <c r="CS176" s="239"/>
      <c r="CT176" s="239"/>
      <c r="CU176" s="239"/>
      <c r="CV176" s="239"/>
      <c r="CW176" s="239"/>
      <c r="CX176" s="239"/>
      <c r="CY176" s="239"/>
      <c r="CZ176" s="239"/>
      <c r="DA176" s="239"/>
      <c r="DB176" s="239"/>
      <c r="DC176" s="239"/>
      <c r="DD176" s="239"/>
      <c r="DE176" s="239"/>
      <c r="DF176" s="239"/>
      <c r="DG176" s="239"/>
      <c r="DH176" s="239"/>
      <c r="DI176" s="239"/>
      <c r="DJ176" s="239"/>
      <c r="DK176" s="239"/>
      <c r="DL176" s="239"/>
      <c r="DM176" s="239"/>
      <c r="DN176" s="239"/>
      <c r="DO176" s="239"/>
      <c r="DP176" s="239"/>
      <c r="DQ176" s="239"/>
      <c r="DR176" s="239"/>
      <c r="DS176" s="239"/>
      <c r="DT176" s="239"/>
      <c r="DU176" s="239"/>
      <c r="DV176" s="239"/>
      <c r="DW176" s="239"/>
      <c r="DX176" s="239"/>
      <c r="DY176" s="239"/>
      <c r="DZ176" s="239"/>
      <c r="EA176" s="239"/>
      <c r="EB176" s="239"/>
      <c r="EC176" s="239"/>
      <c r="ED176" s="239"/>
      <c r="EE176" s="239"/>
      <c r="EF176" s="239"/>
      <c r="EG176" s="239"/>
      <c r="EH176" s="239"/>
      <c r="EI176" s="239"/>
      <c r="EJ176" s="239"/>
      <c r="EK176" s="239"/>
      <c r="EL176" s="239"/>
      <c r="EM176" s="239"/>
      <c r="EN176" s="239"/>
      <c r="EO176" s="239"/>
      <c r="EP176" s="239"/>
      <c r="EQ176" s="239"/>
      <c r="ER176" s="239"/>
      <c r="ES176" s="239"/>
      <c r="ET176" s="239"/>
      <c r="EU176" s="239"/>
      <c r="EV176" s="239"/>
      <c r="EW176" s="239"/>
      <c r="EX176" s="239"/>
    </row>
    <row r="177" customFormat="false" ht="12.75" hidden="false" customHeight="false" outlineLevel="0" collapsed="false">
      <c r="A177" s="192" t="s">
        <v>211</v>
      </c>
      <c r="B177" s="192" t="s">
        <v>196</v>
      </c>
      <c r="C177" s="213" t="n">
        <f aca="false">C44+C69-C153</f>
        <v>0</v>
      </c>
      <c r="D177" s="239"/>
      <c r="E177" s="215"/>
      <c r="F177" s="239" t="n">
        <f aca="false">F44+F69-F153</f>
        <v>0</v>
      </c>
      <c r="G177" s="239"/>
      <c r="H177" s="240"/>
      <c r="I177" s="239" t="n">
        <f aca="false">I44+I69-I153</f>
        <v>0</v>
      </c>
      <c r="J177" s="239"/>
      <c r="K177" s="240"/>
      <c r="L177" s="239" t="n">
        <f aca="false">L44+L69-L153</f>
        <v>0</v>
      </c>
      <c r="M177" s="239"/>
      <c r="N177" s="239"/>
      <c r="O177" s="241" t="n">
        <f aca="false">O44+O69-O153</f>
        <v>0</v>
      </c>
      <c r="P177" s="239"/>
      <c r="Q177" s="240"/>
      <c r="R177" s="239" t="n">
        <f aca="false">R44+R69-R153</f>
        <v>0</v>
      </c>
      <c r="S177" s="239"/>
      <c r="T177" s="240"/>
      <c r="U177" s="239" t="n">
        <f aca="false">U44+U69-U153</f>
        <v>0</v>
      </c>
      <c r="V177" s="239"/>
      <c r="W177" s="240"/>
      <c r="X177" s="239" t="n">
        <f aca="false">X44+X69-X153</f>
        <v>0</v>
      </c>
      <c r="Y177" s="239"/>
      <c r="Z177" s="240"/>
      <c r="AA177" s="239" t="n">
        <f aca="false">AA44+AA69-AA153</f>
        <v>0</v>
      </c>
      <c r="AB177" s="239"/>
      <c r="AC177" s="240"/>
      <c r="AD177" s="239" t="n">
        <f aca="false">AD44+AD69-AD153</f>
        <v>0</v>
      </c>
      <c r="AE177" s="239"/>
      <c r="AF177" s="240"/>
      <c r="AG177" s="239" t="n">
        <f aca="false">AG44+AG69-AG153</f>
        <v>0</v>
      </c>
      <c r="AH177" s="239"/>
      <c r="AI177" s="240"/>
      <c r="AJ177" s="239" t="n">
        <f aca="false">AJ44+AJ69-AJ153</f>
        <v>0</v>
      </c>
      <c r="AK177" s="239"/>
      <c r="AL177" s="240"/>
      <c r="AM177" s="239" t="n">
        <f aca="false">AM44+AM69-AM153</f>
        <v>-245000</v>
      </c>
      <c r="AN177" s="239"/>
      <c r="AO177" s="240"/>
      <c r="AP177" s="239" t="n">
        <f aca="false">AP44+AP69-AP153</f>
        <v>-245000</v>
      </c>
      <c r="AQ177" s="239"/>
      <c r="AR177" s="240"/>
      <c r="AS177" s="239" t="n">
        <f aca="false">AS44+AS69-AS153</f>
        <v>-245000</v>
      </c>
      <c r="AT177" s="239"/>
      <c r="AU177" s="240"/>
      <c r="AV177" s="239" t="n">
        <f aca="false">AV44+AV69-AV153</f>
        <v>-245000</v>
      </c>
      <c r="AW177" s="239"/>
      <c r="AX177" s="240"/>
      <c r="AY177" s="239" t="n">
        <f aca="false">AY44+AY69-AY153</f>
        <v>-245000</v>
      </c>
      <c r="AZ177" s="239"/>
      <c r="BA177" s="240"/>
      <c r="BB177" s="239" t="n">
        <f aca="false">BB44+BB69-BB153</f>
        <v>-245000</v>
      </c>
      <c r="BC177" s="239"/>
      <c r="BD177" s="240"/>
      <c r="BE177" s="239" t="n">
        <f aca="false">BE44+BE69-BE153</f>
        <v>-245000</v>
      </c>
      <c r="BF177" s="239"/>
      <c r="BG177" s="240"/>
      <c r="BH177" s="239" t="n">
        <f aca="false">BH44+BH69-BH153</f>
        <v>-245000</v>
      </c>
      <c r="BI177" s="239"/>
      <c r="BJ177" s="240"/>
      <c r="BK177" s="239" t="n">
        <f aca="false">BK44+BK69-BK153</f>
        <v>-245000</v>
      </c>
      <c r="BL177" s="239"/>
      <c r="BM177" s="240"/>
      <c r="BN177" s="239" t="n">
        <f aca="false">BN44+BN69-BN153</f>
        <v>-245000</v>
      </c>
      <c r="BO177" s="239"/>
      <c r="BP177" s="240"/>
      <c r="BQ177" s="239" t="n">
        <f aca="false">BQ44+BQ69-BQ153</f>
        <v>-245000</v>
      </c>
      <c r="BR177" s="239"/>
      <c r="BS177" s="240"/>
      <c r="BT177" s="239" t="n">
        <f aca="false">BT44+BT69-BT153</f>
        <v>-245000</v>
      </c>
      <c r="BU177" s="239"/>
      <c r="BV177" s="240"/>
      <c r="BW177" s="239"/>
      <c r="BX177" s="239"/>
      <c r="BY177" s="239"/>
      <c r="BZ177" s="239"/>
      <c r="CA177" s="239"/>
      <c r="CB177" s="239"/>
      <c r="CC177" s="239"/>
      <c r="CD177" s="239"/>
      <c r="CE177" s="239"/>
      <c r="CF177" s="239"/>
      <c r="CG177" s="239"/>
      <c r="CH177" s="239"/>
      <c r="CI177" s="239"/>
      <c r="CJ177" s="239"/>
      <c r="CK177" s="239"/>
      <c r="CL177" s="239"/>
      <c r="CM177" s="239"/>
      <c r="CN177" s="239"/>
      <c r="CO177" s="239"/>
      <c r="CP177" s="239"/>
      <c r="CQ177" s="239"/>
      <c r="CR177" s="239"/>
      <c r="CS177" s="239"/>
      <c r="CT177" s="239"/>
      <c r="CU177" s="239"/>
      <c r="CV177" s="239"/>
      <c r="CW177" s="239"/>
      <c r="CX177" s="239"/>
      <c r="CY177" s="239"/>
      <c r="CZ177" s="239"/>
      <c r="DA177" s="239"/>
      <c r="DB177" s="239"/>
      <c r="DC177" s="239"/>
      <c r="DD177" s="239"/>
      <c r="DE177" s="239"/>
      <c r="DF177" s="239"/>
      <c r="DG177" s="239"/>
      <c r="DH177" s="239"/>
      <c r="DI177" s="239"/>
      <c r="DJ177" s="239"/>
      <c r="DK177" s="239"/>
      <c r="DL177" s="239"/>
      <c r="DM177" s="239"/>
      <c r="DN177" s="239"/>
      <c r="DO177" s="239"/>
      <c r="DP177" s="239"/>
      <c r="DQ177" s="239"/>
      <c r="DR177" s="239"/>
      <c r="DS177" s="239"/>
      <c r="DT177" s="239"/>
      <c r="DU177" s="239"/>
      <c r="DV177" s="239"/>
      <c r="DW177" s="239"/>
      <c r="DX177" s="239"/>
      <c r="DY177" s="239"/>
      <c r="DZ177" s="239"/>
      <c r="EA177" s="239"/>
      <c r="EB177" s="239"/>
      <c r="EC177" s="239"/>
      <c r="ED177" s="239"/>
      <c r="EE177" s="239"/>
      <c r="EF177" s="239"/>
      <c r="EG177" s="239"/>
      <c r="EH177" s="239"/>
      <c r="EI177" s="239"/>
      <c r="EJ177" s="239"/>
      <c r="EK177" s="239"/>
      <c r="EL177" s="239"/>
      <c r="EM177" s="239"/>
      <c r="EN177" s="239"/>
      <c r="EO177" s="239"/>
      <c r="EP177" s="239"/>
      <c r="EQ177" s="239"/>
      <c r="ER177" s="239"/>
      <c r="ES177" s="239"/>
      <c r="ET177" s="239"/>
      <c r="EU177" s="239"/>
      <c r="EV177" s="239"/>
      <c r="EW177" s="239"/>
      <c r="EX177" s="239"/>
    </row>
    <row r="178" customFormat="false" ht="12.75" hidden="false" customHeight="false" outlineLevel="0" collapsed="false">
      <c r="A178" s="192" t="s">
        <v>212</v>
      </c>
      <c r="B178" s="192" t="s">
        <v>196</v>
      </c>
      <c r="C178" s="213" t="n">
        <f aca="false">C45+C70-C154</f>
        <v>0</v>
      </c>
      <c r="D178" s="239"/>
      <c r="E178" s="215"/>
      <c r="F178" s="239" t="n">
        <f aca="false">F45+F70-F154</f>
        <v>0</v>
      </c>
      <c r="G178" s="239"/>
      <c r="H178" s="240"/>
      <c r="I178" s="239" t="n">
        <f aca="false">I45+I70-I154</f>
        <v>0</v>
      </c>
      <c r="J178" s="239"/>
      <c r="K178" s="240"/>
      <c r="L178" s="239" t="n">
        <f aca="false">L45+L70-L154</f>
        <v>0</v>
      </c>
      <c r="M178" s="239"/>
      <c r="N178" s="239"/>
      <c r="O178" s="241" t="n">
        <f aca="false">O45+O70-O154</f>
        <v>0</v>
      </c>
      <c r="P178" s="239"/>
      <c r="Q178" s="240"/>
      <c r="R178" s="239" t="n">
        <f aca="false">R45+R70-R154</f>
        <v>1300</v>
      </c>
      <c r="S178" s="239"/>
      <c r="T178" s="240"/>
      <c r="U178" s="239" t="n">
        <f aca="false">U45+U70-U154</f>
        <v>1300</v>
      </c>
      <c r="V178" s="239"/>
      <c r="W178" s="240"/>
      <c r="X178" s="239" t="n">
        <f aca="false">X45+X70-X154</f>
        <v>1300</v>
      </c>
      <c r="Y178" s="239"/>
      <c r="Z178" s="240"/>
      <c r="AA178" s="239" t="n">
        <f aca="false">AA45+AA70-AA154</f>
        <v>1300</v>
      </c>
      <c r="AB178" s="239"/>
      <c r="AC178" s="240"/>
      <c r="AD178" s="239" t="n">
        <f aca="false">AD45+AD70-AD154</f>
        <v>1300</v>
      </c>
      <c r="AE178" s="239"/>
      <c r="AF178" s="240"/>
      <c r="AG178" s="239" t="n">
        <f aca="false">AG45+AG70-AG154</f>
        <v>1300</v>
      </c>
      <c r="AH178" s="239"/>
      <c r="AI178" s="240"/>
      <c r="AJ178" s="239" t="n">
        <f aca="false">AJ45+AJ70-AJ154</f>
        <v>1300</v>
      </c>
      <c r="AK178" s="239"/>
      <c r="AL178" s="240"/>
      <c r="AM178" s="239" t="n">
        <f aca="false">AM45+AM70-AM154</f>
        <v>-1300</v>
      </c>
      <c r="AN178" s="239"/>
      <c r="AO178" s="240"/>
      <c r="AP178" s="239" t="n">
        <f aca="false">AP45+AP70-AP154</f>
        <v>-1300</v>
      </c>
      <c r="AQ178" s="239"/>
      <c r="AR178" s="240"/>
      <c r="AS178" s="239" t="n">
        <f aca="false">AS45+AS70-AS154</f>
        <v>-1300</v>
      </c>
      <c r="AT178" s="239"/>
      <c r="AU178" s="240"/>
      <c r="AV178" s="239" t="n">
        <f aca="false">AV45+AV70-AV154</f>
        <v>-1300</v>
      </c>
      <c r="AW178" s="239"/>
      <c r="AX178" s="240"/>
      <c r="AY178" s="239" t="n">
        <f aca="false">AY45+AY70-AY154</f>
        <v>-1300</v>
      </c>
      <c r="AZ178" s="239"/>
      <c r="BA178" s="240"/>
      <c r="BB178" s="239" t="n">
        <f aca="false">BB45+BB70-BB154</f>
        <v>-1300</v>
      </c>
      <c r="BC178" s="239"/>
      <c r="BD178" s="240"/>
      <c r="BE178" s="239" t="n">
        <f aca="false">BE45+BE70-BE154</f>
        <v>-1300</v>
      </c>
      <c r="BF178" s="239"/>
      <c r="BG178" s="240"/>
      <c r="BH178" s="239" t="n">
        <f aca="false">BH45+BH70-BH154</f>
        <v>-1300</v>
      </c>
      <c r="BI178" s="239"/>
      <c r="BJ178" s="240"/>
      <c r="BK178" s="239" t="n">
        <f aca="false">BK45+BK70-BK154</f>
        <v>-1300</v>
      </c>
      <c r="BL178" s="239"/>
      <c r="BM178" s="240"/>
      <c r="BN178" s="239" t="n">
        <f aca="false">BN45+BN70-BN154</f>
        <v>-1300</v>
      </c>
      <c r="BO178" s="239"/>
      <c r="BP178" s="240"/>
      <c r="BQ178" s="239" t="n">
        <f aca="false">BQ45+BQ70-BQ154</f>
        <v>-1300</v>
      </c>
      <c r="BR178" s="239"/>
      <c r="BS178" s="240"/>
      <c r="BT178" s="239" t="n">
        <f aca="false">BT45+BT70-BT154</f>
        <v>-1300</v>
      </c>
      <c r="BU178" s="239"/>
      <c r="BV178" s="240"/>
      <c r="BW178" s="239"/>
      <c r="BX178" s="239"/>
      <c r="BY178" s="239"/>
      <c r="BZ178" s="239"/>
      <c r="CA178" s="239"/>
      <c r="CB178" s="239"/>
      <c r="CC178" s="239"/>
      <c r="CD178" s="239"/>
      <c r="CE178" s="239"/>
      <c r="CF178" s="239"/>
      <c r="CG178" s="239"/>
      <c r="CH178" s="239"/>
      <c r="CI178" s="239"/>
      <c r="CJ178" s="239"/>
      <c r="CK178" s="239"/>
      <c r="CL178" s="239"/>
      <c r="CM178" s="239"/>
      <c r="CN178" s="239"/>
      <c r="CO178" s="239"/>
      <c r="CP178" s="239"/>
      <c r="CQ178" s="239"/>
      <c r="CR178" s="239"/>
      <c r="CS178" s="239"/>
      <c r="CT178" s="239"/>
      <c r="CU178" s="239"/>
      <c r="CV178" s="239"/>
      <c r="CW178" s="239"/>
      <c r="CX178" s="239"/>
      <c r="CY178" s="239"/>
      <c r="CZ178" s="239"/>
      <c r="DA178" s="239"/>
      <c r="DB178" s="239"/>
      <c r="DC178" s="239"/>
      <c r="DD178" s="239"/>
      <c r="DE178" s="239"/>
      <c r="DF178" s="239"/>
      <c r="DG178" s="239"/>
      <c r="DH178" s="239"/>
      <c r="DI178" s="239"/>
      <c r="DJ178" s="239"/>
      <c r="DK178" s="239"/>
      <c r="DL178" s="239"/>
      <c r="DM178" s="239"/>
      <c r="DN178" s="239"/>
      <c r="DO178" s="239"/>
      <c r="DP178" s="239"/>
      <c r="DQ178" s="239"/>
      <c r="DR178" s="239"/>
      <c r="DS178" s="239"/>
      <c r="DT178" s="239"/>
      <c r="DU178" s="239"/>
      <c r="DV178" s="239"/>
      <c r="DW178" s="239"/>
      <c r="DX178" s="239"/>
      <c r="DY178" s="239"/>
      <c r="DZ178" s="239"/>
      <c r="EA178" s="239"/>
      <c r="EB178" s="239"/>
      <c r="EC178" s="239"/>
      <c r="ED178" s="239"/>
      <c r="EE178" s="239"/>
      <c r="EF178" s="239"/>
      <c r="EG178" s="239"/>
      <c r="EH178" s="239"/>
      <c r="EI178" s="239"/>
      <c r="EJ178" s="239"/>
      <c r="EK178" s="239"/>
      <c r="EL178" s="239"/>
      <c r="EM178" s="239"/>
      <c r="EN178" s="239"/>
      <c r="EO178" s="239"/>
      <c r="EP178" s="239"/>
      <c r="EQ178" s="239"/>
      <c r="ER178" s="239"/>
      <c r="ES178" s="239"/>
      <c r="ET178" s="239"/>
      <c r="EU178" s="239"/>
      <c r="EV178" s="239"/>
      <c r="EW178" s="239"/>
      <c r="EX178" s="239"/>
    </row>
    <row r="179" customFormat="false" ht="12.75" hidden="false" customHeight="false" outlineLevel="0" collapsed="false">
      <c r="A179" s="191" t="s">
        <v>213</v>
      </c>
      <c r="B179" s="191"/>
      <c r="C179" s="218" t="n">
        <f aca="false">SUM(C174:C178)</f>
        <v>460100</v>
      </c>
      <c r="D179" s="242"/>
      <c r="E179" s="202"/>
      <c r="F179" s="242" t="n">
        <f aca="false">SUM(F174:F178)</f>
        <v>480100</v>
      </c>
      <c r="G179" s="242"/>
      <c r="H179" s="243"/>
      <c r="I179" s="242" t="n">
        <f aca="false">SUM(I174:I178)</f>
        <v>480100</v>
      </c>
      <c r="J179" s="242"/>
      <c r="K179" s="243"/>
      <c r="L179" s="242" t="n">
        <f aca="false">SUM(L174:L178)</f>
        <v>466100</v>
      </c>
      <c r="M179" s="242"/>
      <c r="N179" s="242"/>
      <c r="O179" s="244" t="n">
        <f aca="false">SUM(O174:O178)</f>
        <v>466100</v>
      </c>
      <c r="P179" s="242"/>
      <c r="Q179" s="243"/>
      <c r="R179" s="242" t="n">
        <f aca="false">SUM(R174:R178)</f>
        <v>547400</v>
      </c>
      <c r="S179" s="242"/>
      <c r="T179" s="243"/>
      <c r="U179" s="242" t="n">
        <f aca="false">SUM(U174:U178)</f>
        <v>587400</v>
      </c>
      <c r="V179" s="242"/>
      <c r="W179" s="243"/>
      <c r="X179" s="242" t="n">
        <f aca="false">SUM(X174:X178)</f>
        <v>587400</v>
      </c>
      <c r="Y179" s="242"/>
      <c r="Z179" s="243"/>
      <c r="AA179" s="242" t="n">
        <f aca="false">SUM(AA174:AA178)</f>
        <v>587400</v>
      </c>
      <c r="AB179" s="242"/>
      <c r="AC179" s="243"/>
      <c r="AD179" s="242" t="n">
        <f aca="false">SUM(AD174:AD178)</f>
        <v>587400</v>
      </c>
      <c r="AE179" s="242"/>
      <c r="AF179" s="243"/>
      <c r="AG179" s="242" t="n">
        <f aca="false">SUM(AG174:AG178)</f>
        <v>579900</v>
      </c>
      <c r="AH179" s="242"/>
      <c r="AI179" s="243"/>
      <c r="AJ179" s="242" t="n">
        <f aca="false">SUM(AJ174:AJ178)</f>
        <v>579900</v>
      </c>
      <c r="AK179" s="242"/>
      <c r="AL179" s="243"/>
      <c r="AM179" s="242" t="n">
        <f aca="false">SUM(AM174:AM178)</f>
        <v>-580300</v>
      </c>
      <c r="AN179" s="242"/>
      <c r="AO179" s="243"/>
      <c r="AP179" s="242" t="n">
        <f aca="false">SUM(AP174:AP178)</f>
        <v>-580300</v>
      </c>
      <c r="AQ179" s="242"/>
      <c r="AR179" s="243"/>
      <c r="AS179" s="242" t="n">
        <f aca="false">SUM(AS174:AS178)</f>
        <v>-580300</v>
      </c>
      <c r="AT179" s="242"/>
      <c r="AU179" s="243"/>
      <c r="AV179" s="242" t="n">
        <f aca="false">SUM(AV174:AV178)</f>
        <v>-572300</v>
      </c>
      <c r="AW179" s="242"/>
      <c r="AX179" s="243"/>
      <c r="AY179" s="242" t="n">
        <f aca="false">SUM(AY174:AY178)</f>
        <v>-572300</v>
      </c>
      <c r="AZ179" s="242"/>
      <c r="BA179" s="243"/>
      <c r="BB179" s="242" t="n">
        <f aca="false">SUM(BB174:BB178)</f>
        <v>-572300</v>
      </c>
      <c r="BC179" s="242"/>
      <c r="BD179" s="243"/>
      <c r="BE179" s="242" t="n">
        <f aca="false">SUM(BE174:BE178)</f>
        <v>-572300</v>
      </c>
      <c r="BF179" s="242"/>
      <c r="BG179" s="243"/>
      <c r="BH179" s="242" t="n">
        <f aca="false">SUM(BH174:BH178)</f>
        <v>-572300</v>
      </c>
      <c r="BI179" s="242"/>
      <c r="BJ179" s="243"/>
      <c r="BK179" s="242" t="n">
        <f aca="false">SUM(BK174:BK178)</f>
        <v>-572300</v>
      </c>
      <c r="BL179" s="242"/>
      <c r="BM179" s="243"/>
      <c r="BN179" s="242" t="n">
        <f aca="false">SUM(BN174:BN178)</f>
        <v>-572300</v>
      </c>
      <c r="BO179" s="242"/>
      <c r="BP179" s="243"/>
      <c r="BQ179" s="242" t="n">
        <f aca="false">SUM(BQ174:BQ178)</f>
        <v>-572300</v>
      </c>
      <c r="BR179" s="242"/>
      <c r="BS179" s="243"/>
      <c r="BT179" s="242" t="n">
        <f aca="false">SUM(BT174:BT178)</f>
        <v>-572300</v>
      </c>
      <c r="BU179" s="242"/>
      <c r="BV179" s="243"/>
      <c r="BW179" s="242"/>
      <c r="BX179" s="242"/>
      <c r="BY179" s="242"/>
      <c r="BZ179" s="242"/>
      <c r="CA179" s="242"/>
      <c r="CB179" s="242"/>
      <c r="CC179" s="242"/>
      <c r="CD179" s="242"/>
      <c r="CE179" s="242"/>
      <c r="CF179" s="242"/>
      <c r="CG179" s="242"/>
      <c r="CH179" s="242"/>
      <c r="CI179" s="242"/>
      <c r="CJ179" s="242"/>
      <c r="CK179" s="242"/>
      <c r="CL179" s="242"/>
      <c r="CM179" s="242"/>
      <c r="CN179" s="242"/>
      <c r="CO179" s="242"/>
      <c r="CP179" s="242"/>
      <c r="CQ179" s="242"/>
      <c r="CR179" s="242"/>
      <c r="CS179" s="242"/>
      <c r="CT179" s="242"/>
      <c r="CU179" s="242"/>
      <c r="CV179" s="242"/>
      <c r="CW179" s="242"/>
      <c r="CX179" s="242"/>
      <c r="CY179" s="242"/>
      <c r="CZ179" s="242"/>
      <c r="DA179" s="242"/>
      <c r="DB179" s="242"/>
      <c r="DC179" s="242"/>
      <c r="DD179" s="242"/>
      <c r="DE179" s="242"/>
      <c r="DF179" s="242"/>
      <c r="DG179" s="242"/>
      <c r="DH179" s="242"/>
      <c r="DI179" s="242"/>
      <c r="DJ179" s="242"/>
      <c r="DK179" s="242"/>
      <c r="DL179" s="242"/>
      <c r="DM179" s="242"/>
      <c r="DN179" s="242"/>
      <c r="DO179" s="242"/>
      <c r="DP179" s="242"/>
      <c r="DQ179" s="242"/>
      <c r="DR179" s="242"/>
      <c r="DS179" s="242"/>
      <c r="DT179" s="242"/>
      <c r="DU179" s="242"/>
      <c r="DV179" s="242"/>
      <c r="DW179" s="242"/>
      <c r="DX179" s="242"/>
      <c r="DY179" s="242"/>
      <c r="DZ179" s="242"/>
      <c r="EA179" s="242"/>
      <c r="EB179" s="242"/>
      <c r="EC179" s="242"/>
      <c r="ED179" s="242"/>
      <c r="EE179" s="242"/>
      <c r="EF179" s="242"/>
      <c r="EG179" s="242"/>
      <c r="EH179" s="242"/>
      <c r="EI179" s="242"/>
      <c r="EJ179" s="242"/>
      <c r="EK179" s="242"/>
      <c r="EL179" s="242"/>
      <c r="EM179" s="242"/>
      <c r="EN179" s="242"/>
      <c r="EO179" s="242"/>
      <c r="EP179" s="242"/>
      <c r="EQ179" s="242"/>
      <c r="ER179" s="242"/>
      <c r="ES179" s="242"/>
      <c r="ET179" s="242"/>
      <c r="EU179" s="242"/>
      <c r="EV179" s="242"/>
      <c r="EW179" s="242"/>
      <c r="EX179" s="242"/>
    </row>
    <row r="182" customFormat="false" ht="12.75" hidden="false" customHeight="false" outlineLevel="0" collapsed="false">
      <c r="A182" s="138"/>
      <c r="B182" s="138"/>
      <c r="C182" s="139"/>
      <c r="D182" s="140"/>
      <c r="E182" s="141"/>
      <c r="F182" s="140"/>
      <c r="G182" s="140"/>
      <c r="H182" s="143"/>
      <c r="I182" s="140"/>
      <c r="J182" s="140"/>
      <c r="K182" s="143"/>
      <c r="L182" s="140"/>
      <c r="M182" s="140"/>
      <c r="N182" s="140"/>
      <c r="O182" s="144"/>
      <c r="P182" s="184"/>
      <c r="Q182" s="185"/>
      <c r="R182" s="186"/>
      <c r="S182" s="186"/>
      <c r="T182" s="185"/>
      <c r="U182" s="186"/>
      <c r="V182" s="186"/>
      <c r="W182" s="185"/>
      <c r="X182" s="186"/>
      <c r="Y182" s="186"/>
      <c r="Z182" s="185"/>
      <c r="AA182" s="186"/>
      <c r="AB182" s="186"/>
      <c r="AC182" s="142"/>
      <c r="AD182" s="138"/>
      <c r="AE182" s="138"/>
      <c r="AF182" s="142"/>
      <c r="AG182" s="138"/>
      <c r="AH182" s="138"/>
      <c r="AI182" s="142"/>
      <c r="AJ182" s="138"/>
      <c r="AK182" s="138"/>
      <c r="AL182" s="142"/>
      <c r="AM182" s="138"/>
      <c r="AN182" s="138"/>
      <c r="AO182" s="142"/>
      <c r="AP182" s="138"/>
      <c r="AQ182" s="138"/>
      <c r="AR182" s="142"/>
      <c r="AS182" s="138"/>
      <c r="AT182" s="138"/>
      <c r="AU182" s="142"/>
      <c r="AV182" s="138"/>
      <c r="AW182" s="138"/>
      <c r="AX182" s="142"/>
      <c r="AY182" s="138"/>
      <c r="AZ182" s="138"/>
      <c r="BA182" s="142"/>
      <c r="BB182" s="138"/>
      <c r="BC182" s="138"/>
      <c r="BD182" s="142"/>
      <c r="BE182" s="138"/>
      <c r="BF182" s="138"/>
      <c r="BG182" s="142"/>
      <c r="BH182" s="138"/>
      <c r="BI182" s="138"/>
      <c r="BJ182" s="142"/>
      <c r="BK182" s="138"/>
      <c r="BL182" s="138"/>
      <c r="BM182" s="142"/>
      <c r="BN182" s="138"/>
      <c r="BO182" s="138"/>
      <c r="BP182" s="142"/>
      <c r="BQ182" s="138"/>
      <c r="BR182" s="138"/>
      <c r="BS182" s="142"/>
      <c r="BT182" s="138"/>
      <c r="BU182" s="138"/>
      <c r="BV182" s="142"/>
    </row>
    <row r="183" customFormat="false" ht="12.75" hidden="false" customHeight="false" outlineLevel="0" collapsed="false">
      <c r="A183" s="146" t="s">
        <v>248</v>
      </c>
      <c r="B183" s="146" t="s">
        <v>250</v>
      </c>
      <c r="C183" s="161"/>
      <c r="D183" s="162"/>
      <c r="E183" s="163"/>
      <c r="F183" s="162"/>
      <c r="G183" s="162"/>
      <c r="H183" s="164"/>
      <c r="I183" s="162"/>
      <c r="J183" s="162"/>
      <c r="K183" s="164"/>
      <c r="L183" s="162"/>
      <c r="M183" s="162"/>
      <c r="N183" s="162"/>
      <c r="O183" s="165"/>
      <c r="P183" s="188"/>
      <c r="Q183" s="189"/>
      <c r="R183" s="190"/>
      <c r="S183" s="190"/>
      <c r="T183" s="189"/>
      <c r="U183" s="190"/>
      <c r="V183" s="190"/>
      <c r="W183" s="189"/>
      <c r="X183" s="190"/>
      <c r="Y183" s="190"/>
      <c r="Z183" s="189"/>
      <c r="AA183" s="190"/>
      <c r="AB183" s="190"/>
      <c r="AC183" s="167"/>
      <c r="AD183" s="160"/>
      <c r="AE183" s="160"/>
      <c r="AF183" s="167"/>
      <c r="AG183" s="160"/>
      <c r="AH183" s="160"/>
      <c r="AI183" s="167"/>
      <c r="AJ183" s="160"/>
      <c r="AK183" s="160"/>
      <c r="AL183" s="167"/>
      <c r="AM183" s="160"/>
      <c r="AN183" s="160"/>
      <c r="AO183" s="167"/>
      <c r="AP183" s="160"/>
      <c r="AQ183" s="160"/>
      <c r="AR183" s="167"/>
      <c r="AS183" s="160"/>
      <c r="AT183" s="160"/>
      <c r="AU183" s="167"/>
      <c r="AV183" s="160"/>
      <c r="AW183" s="160"/>
      <c r="AX183" s="167"/>
      <c r="AY183" s="160"/>
      <c r="AZ183" s="160"/>
      <c r="BA183" s="167"/>
      <c r="BB183" s="160"/>
      <c r="BC183" s="160"/>
      <c r="BD183" s="167"/>
      <c r="BE183" s="160"/>
      <c r="BF183" s="160"/>
      <c r="BG183" s="167"/>
      <c r="BH183" s="160"/>
      <c r="BI183" s="160"/>
      <c r="BJ183" s="167"/>
      <c r="BK183" s="160"/>
      <c r="BL183" s="160"/>
      <c r="BM183" s="167"/>
      <c r="BN183" s="160"/>
      <c r="BO183" s="160"/>
      <c r="BP183" s="167"/>
      <c r="BQ183" s="160"/>
      <c r="BR183" s="160"/>
      <c r="BS183" s="167"/>
      <c r="BT183" s="160"/>
      <c r="BU183" s="160"/>
      <c r="BV183" s="167"/>
    </row>
    <row r="184" customFormat="false" ht="12.75" hidden="false" customHeight="false" outlineLevel="0" collapsed="false">
      <c r="A184" s="168" t="s">
        <v>252</v>
      </c>
      <c r="B184" s="169"/>
      <c r="C184" s="161"/>
      <c r="D184" s="162"/>
      <c r="E184" s="163"/>
      <c r="F184" s="162"/>
      <c r="G184" s="162"/>
      <c r="H184" s="164"/>
      <c r="I184" s="162"/>
      <c r="J184" s="162"/>
      <c r="K184" s="164"/>
      <c r="L184" s="162"/>
      <c r="M184" s="162"/>
      <c r="N184" s="162"/>
      <c r="O184" s="165"/>
      <c r="P184" s="188"/>
      <c r="Q184" s="189"/>
      <c r="R184" s="190"/>
      <c r="S184" s="190"/>
      <c r="T184" s="189"/>
      <c r="U184" s="190"/>
      <c r="V184" s="190"/>
      <c r="W184" s="189"/>
      <c r="X184" s="190"/>
      <c r="Y184" s="190"/>
      <c r="Z184" s="189"/>
      <c r="AA184" s="190"/>
      <c r="AB184" s="190"/>
      <c r="AC184" s="167"/>
      <c r="AD184" s="160"/>
      <c r="AE184" s="160"/>
      <c r="AF184" s="167"/>
      <c r="AG184" s="160"/>
      <c r="AH184" s="160"/>
      <c r="AI184" s="167"/>
      <c r="AJ184" s="160"/>
      <c r="AK184" s="160"/>
      <c r="AL184" s="167"/>
      <c r="AM184" s="160"/>
      <c r="AN184" s="160"/>
      <c r="AO184" s="167"/>
      <c r="AP184" s="160"/>
      <c r="AQ184" s="160"/>
      <c r="AR184" s="167"/>
      <c r="AS184" s="160"/>
      <c r="AT184" s="160"/>
      <c r="AU184" s="167"/>
      <c r="AV184" s="160"/>
      <c r="AW184" s="160"/>
      <c r="AX184" s="167"/>
      <c r="AY184" s="160"/>
      <c r="AZ184" s="160"/>
      <c r="BA184" s="167"/>
      <c r="BB184" s="160"/>
      <c r="BC184" s="160"/>
      <c r="BD184" s="167"/>
      <c r="BE184" s="160"/>
      <c r="BF184" s="160"/>
      <c r="BG184" s="167"/>
      <c r="BH184" s="160"/>
      <c r="BI184" s="160"/>
      <c r="BJ184" s="167"/>
      <c r="BK184" s="160"/>
      <c r="BL184" s="160"/>
      <c r="BM184" s="167"/>
      <c r="BN184" s="160"/>
      <c r="BO184" s="160"/>
      <c r="BP184" s="167"/>
      <c r="BQ184" s="160"/>
      <c r="BR184" s="160"/>
      <c r="BS184" s="167"/>
      <c r="BT184" s="160"/>
      <c r="BU184" s="160"/>
      <c r="BV184" s="167"/>
    </row>
    <row r="185" customFormat="false" ht="12.75" hidden="false" customHeight="false" outlineLevel="0" collapsed="false">
      <c r="A185" s="192" t="s">
        <v>195</v>
      </c>
      <c r="B185" s="192" t="s">
        <v>196</v>
      </c>
      <c r="C185" s="239" t="n">
        <f aca="false">IF(C112&gt;0,IF(C161&gt;C137,((C161*C$76)-C112),C161*C$76),C161*C$76)</f>
        <v>114494.16</v>
      </c>
      <c r="D185" s="214" t="n">
        <f aca="false">D88</f>
        <v>0.0092</v>
      </c>
      <c r="E185" s="141" t="n">
        <f aca="false">C185*D185*E$8</f>
        <v>32653.734432</v>
      </c>
      <c r="F185" s="239" t="n">
        <f aca="false">IF(F112&gt;0,IF(F161&gt;F137,((F161*F$76)-F112),F161*F$76),F161*F$76)</f>
        <v>114494.16</v>
      </c>
      <c r="G185" s="214" t="n">
        <f aca="false">G88</f>
        <v>0.0092</v>
      </c>
      <c r="H185" s="143" t="n">
        <f aca="false">F185*G185*H$8</f>
        <v>29493.695616</v>
      </c>
      <c r="I185" s="239" t="n">
        <f aca="false">IF(I112&gt;0,IF(I161&gt;I137,((I161*I$76)-I112),I161*I$76),I161*I$76)</f>
        <v>94694.16</v>
      </c>
      <c r="J185" s="214" t="n">
        <f aca="false">J88</f>
        <v>0.0092</v>
      </c>
      <c r="K185" s="143" t="n">
        <f aca="false">I185*J185*K$8</f>
        <v>27006.774432</v>
      </c>
      <c r="L185" s="239" t="n">
        <f aca="false">IF(L112&gt;0,IF(L161&gt;L137,((L161*L$76)-L112),L161*L$76),L161*L$76)</f>
        <v>120519.84</v>
      </c>
      <c r="M185" s="214" t="n">
        <f aca="false">M88</f>
        <v>0.0092</v>
      </c>
      <c r="N185" s="140" t="n">
        <f aca="false">L185*M185*N$8</f>
        <v>33263.47584</v>
      </c>
      <c r="O185" s="241" t="n">
        <f aca="false">IF(O112&gt;0,IF(O161&gt;O137,((O161*O$76)-O112),O161*O$76),O161*O$76)</f>
        <v>115041.39</v>
      </c>
      <c r="P185" s="214" t="n">
        <f aca="false">P88</f>
        <v>0.0092</v>
      </c>
      <c r="Q185" s="143" t="n">
        <f aca="false">O185*P185*Q$8</f>
        <v>32809.804428</v>
      </c>
      <c r="R185" s="239" t="n">
        <f aca="false">IF(R112&gt;0,IF(R161&gt;R137,((R161*R$76)-R112),R161*R$76),R161*R$76)</f>
        <v>115386.32</v>
      </c>
      <c r="S185" s="214" t="n">
        <f aca="false">S88</f>
        <v>0.0092</v>
      </c>
      <c r="T185" s="143" t="n">
        <f aca="false">R185*S185*T$8</f>
        <v>31846.62432</v>
      </c>
      <c r="U185" s="239" t="n">
        <f aca="false">IF(U112&gt;0,IF(U161&gt;U137,((U161*U$76)-U112),U161*U$76),U161*U$76)</f>
        <v>111627.01</v>
      </c>
      <c r="V185" s="214" t="n">
        <f aca="false">V88</f>
        <v>0.0092</v>
      </c>
      <c r="W185" s="143" t="n">
        <f aca="false">U185*V185*W$8</f>
        <v>31836.023252</v>
      </c>
      <c r="X185" s="239" t="n">
        <f aca="false">IF(X112&gt;0,IF(X161&gt;X137,((X161*X$76)-X112),X161*X$76),X161*X$76)</f>
        <v>109917.23</v>
      </c>
      <c r="Y185" s="214" t="n">
        <f aca="false">Y88</f>
        <v>0.0092</v>
      </c>
      <c r="Z185" s="143" t="n">
        <f aca="false">X185*Y185*Z$8</f>
        <v>31348.393996</v>
      </c>
      <c r="AA185" s="239" t="n">
        <f aca="false">IF(AA112&gt;0,IF(AA161&gt;AA137,((AA161*AA$76)-AA112),AA161*AA$76),AA161*AA$76)</f>
        <v>98513.03</v>
      </c>
      <c r="AB185" s="214" t="n">
        <f aca="false">AB88</f>
        <v>0.0092</v>
      </c>
      <c r="AC185" s="143" t="n">
        <f aca="false">AA185*AB185*AC$8</f>
        <v>27189.59628</v>
      </c>
      <c r="AD185" s="239" t="n">
        <f aca="false">IF(AD112&gt;0,IF(AD161&gt;AD137,((AD161*AD$76)-AD112),AD161*AD$76),AD161*AD$76)</f>
        <v>92040</v>
      </c>
      <c r="AE185" s="214" t="n">
        <f aca="false">AE88</f>
        <v>0.0092</v>
      </c>
      <c r="AF185" s="143" t="n">
        <f aca="false">AD185*AE185*AF$8</f>
        <v>26249.808</v>
      </c>
      <c r="AG185" s="239" t="n">
        <f aca="false">IF(AG112&gt;0,IF(AG161&gt;AG137,((AG161*AG$76)-AG112),AG161*AG$76),AG161*AG$76)</f>
        <v>117660</v>
      </c>
      <c r="AH185" s="214" t="n">
        <f aca="false">AH88</f>
        <v>0.0092</v>
      </c>
      <c r="AI185" s="143" t="n">
        <f aca="false">AG185*AH185*AI$8</f>
        <v>32474.16</v>
      </c>
      <c r="AJ185" s="239" t="n">
        <f aca="false">IF(AJ112&gt;0,IF(AJ161&gt;AJ137,((AJ161*AJ$76)-AJ112),AJ161*AJ$76),AJ161*AJ$76)</f>
        <v>122100</v>
      </c>
      <c r="AK185" s="214" t="n">
        <f aca="false">AK88</f>
        <v>0.0092</v>
      </c>
      <c r="AL185" s="143" t="n">
        <f aca="false">AJ185*AK185*AL$8</f>
        <v>34822.92</v>
      </c>
      <c r="AM185" s="239" t="n">
        <f aca="false">AM161*AM$76</f>
        <v>-165000</v>
      </c>
      <c r="AN185" s="214" t="n">
        <v>0.0093</v>
      </c>
      <c r="AO185" s="143" t="n">
        <f aca="false">AM185*AN185*AO$8</f>
        <v>-47569.5</v>
      </c>
      <c r="AP185" s="239" t="n">
        <f aca="false">AP161*AP$76</f>
        <v>-0</v>
      </c>
      <c r="AQ185" s="214" t="n">
        <v>0.0093</v>
      </c>
      <c r="AR185" s="143" t="n">
        <f aca="false">AP185*AQ185*AR$8</f>
        <v>-0</v>
      </c>
      <c r="AS185" s="239" t="n">
        <f aca="false">AS161*AS$76</f>
        <v>-0</v>
      </c>
      <c r="AT185" s="214" t="n">
        <v>0.0093</v>
      </c>
      <c r="AU185" s="143" t="n">
        <f aca="false">AS185*AT185*AU$8</f>
        <v>-0</v>
      </c>
      <c r="AV185" s="239" t="n">
        <f aca="false">AV161*AV$76</f>
        <v>-0</v>
      </c>
      <c r="AW185" s="214" t="n">
        <v>0.0093</v>
      </c>
      <c r="AX185" s="143" t="n">
        <f aca="false">AV185*AW185*AX$8</f>
        <v>-0</v>
      </c>
      <c r="AY185" s="239" t="n">
        <f aca="false">AY161*AY$76</f>
        <v>-0</v>
      </c>
      <c r="AZ185" s="214" t="n">
        <v>0.0093</v>
      </c>
      <c r="BA185" s="143" t="n">
        <f aca="false">AY185*AZ185*BA$8</f>
        <v>-0</v>
      </c>
      <c r="BB185" s="239" t="n">
        <f aca="false">BB161*BB$76</f>
        <v>-0</v>
      </c>
      <c r="BC185" s="214" t="n">
        <v>0.0093</v>
      </c>
      <c r="BD185" s="143" t="n">
        <f aca="false">BB185*BC185*BD$8</f>
        <v>-0</v>
      </c>
      <c r="BE185" s="239" t="n">
        <f aca="false">BE161*BE$76</f>
        <v>0</v>
      </c>
      <c r="BF185" s="214" t="n">
        <v>0.0093</v>
      </c>
      <c r="BG185" s="143" t="n">
        <f aca="false">BE185*BF185*BG$8</f>
        <v>0</v>
      </c>
      <c r="BH185" s="239" t="n">
        <f aca="false">BH161*BH$76</f>
        <v>0</v>
      </c>
      <c r="BI185" s="214" t="n">
        <v>0.0093</v>
      </c>
      <c r="BJ185" s="143" t="n">
        <f aca="false">BH185*BI185*BJ$8</f>
        <v>0</v>
      </c>
      <c r="BK185" s="239" t="n">
        <f aca="false">BK161*BK$76</f>
        <v>0</v>
      </c>
      <c r="BL185" s="214" t="n">
        <v>0.0093</v>
      </c>
      <c r="BM185" s="143" t="n">
        <f aca="false">BK185*BL185*BM$8</f>
        <v>0</v>
      </c>
      <c r="BN185" s="239" t="n">
        <f aca="false">BN161*BN$76</f>
        <v>0</v>
      </c>
      <c r="BO185" s="214" t="n">
        <v>0.0093</v>
      </c>
      <c r="BP185" s="143" t="n">
        <f aca="false">BN185*BO185*BP$8</f>
        <v>0</v>
      </c>
      <c r="BQ185" s="239" t="n">
        <f aca="false">BQ161*BQ$76</f>
        <v>0</v>
      </c>
      <c r="BR185" s="214" t="n">
        <v>0.0093</v>
      </c>
      <c r="BS185" s="143" t="n">
        <f aca="false">BQ185*BR185*BS$8</f>
        <v>0</v>
      </c>
      <c r="BT185" s="239" t="n">
        <f aca="false">BT161*BT$76</f>
        <v>0</v>
      </c>
      <c r="BU185" s="214" t="n">
        <v>0.0093</v>
      </c>
      <c r="BV185" s="143" t="n">
        <f aca="false">BT185*BU185*BV$8</f>
        <v>0</v>
      </c>
      <c r="BW185" s="239"/>
      <c r="BX185" s="239"/>
      <c r="BY185" s="239"/>
      <c r="BZ185" s="239"/>
      <c r="CA185" s="239"/>
      <c r="CB185" s="239"/>
      <c r="CC185" s="239"/>
      <c r="CD185" s="239"/>
      <c r="CE185" s="239"/>
      <c r="CF185" s="239"/>
      <c r="CG185" s="239"/>
      <c r="CH185" s="239"/>
      <c r="CI185" s="239"/>
      <c r="CJ185" s="239"/>
      <c r="CK185" s="239"/>
      <c r="CL185" s="239"/>
      <c r="CM185" s="239"/>
      <c r="CN185" s="239"/>
      <c r="CO185" s="239"/>
      <c r="CP185" s="239"/>
      <c r="CQ185" s="239"/>
      <c r="CR185" s="239"/>
      <c r="CS185" s="239"/>
      <c r="CT185" s="239"/>
      <c r="CU185" s="239"/>
      <c r="CV185" s="239"/>
      <c r="CW185" s="239"/>
      <c r="CX185" s="239"/>
      <c r="CY185" s="239"/>
      <c r="CZ185" s="239"/>
      <c r="DA185" s="239"/>
      <c r="DB185" s="239"/>
      <c r="DC185" s="239"/>
      <c r="DD185" s="239"/>
      <c r="DE185" s="239"/>
      <c r="DF185" s="239"/>
      <c r="DG185" s="239"/>
      <c r="DH185" s="239"/>
      <c r="DI185" s="239"/>
      <c r="DJ185" s="239"/>
      <c r="DK185" s="239"/>
      <c r="DL185" s="239"/>
      <c r="DM185" s="239"/>
      <c r="DN185" s="239"/>
      <c r="DO185" s="239"/>
      <c r="DP185" s="239"/>
      <c r="DQ185" s="239"/>
      <c r="DR185" s="239"/>
      <c r="DS185" s="239"/>
      <c r="DT185" s="239"/>
      <c r="DU185" s="239"/>
      <c r="DV185" s="239"/>
      <c r="DW185" s="239"/>
      <c r="DX185" s="239"/>
      <c r="DY185" s="239"/>
      <c r="DZ185" s="239"/>
      <c r="EA185" s="239"/>
      <c r="EB185" s="239"/>
      <c r="EC185" s="239"/>
      <c r="ED185" s="239"/>
      <c r="EE185" s="239"/>
      <c r="EF185" s="239"/>
      <c r="EG185" s="239"/>
      <c r="EH185" s="239"/>
      <c r="EI185" s="239"/>
      <c r="EJ185" s="239"/>
      <c r="EK185" s="239"/>
      <c r="EL185" s="239"/>
      <c r="EM185" s="239"/>
      <c r="EN185" s="239"/>
      <c r="EO185" s="239"/>
      <c r="EP185" s="239"/>
      <c r="EQ185" s="239"/>
      <c r="ER185" s="239"/>
      <c r="ES185" s="239"/>
      <c r="ET185" s="239"/>
      <c r="EU185" s="239"/>
      <c r="EV185" s="239"/>
      <c r="EW185" s="239"/>
      <c r="EX185" s="239"/>
    </row>
    <row r="186" customFormat="false" ht="12.75" hidden="false" customHeight="false" outlineLevel="0" collapsed="false">
      <c r="A186" s="192" t="s">
        <v>197</v>
      </c>
      <c r="B186" s="192" t="s">
        <v>196</v>
      </c>
      <c r="C186" s="239" t="n">
        <f aca="false">IF(C113&gt;0,IF(C162&gt;C138,((C162*C$77)-C113),C162*C$77),C162*C$77)</f>
        <v>0</v>
      </c>
      <c r="D186" s="214" t="n">
        <f aca="false">D89</f>
        <v>0.0103</v>
      </c>
      <c r="E186" s="141" t="n">
        <f aca="false">C186*D186*E$8</f>
        <v>0</v>
      </c>
      <c r="F186" s="239" t="n">
        <f aca="false">IF(F113&gt;0,IF(F162&gt;F138,((F162*F$77)-F113),F162*F$77),F162*F$77)</f>
        <v>0</v>
      </c>
      <c r="G186" s="214" t="n">
        <f aca="false">G89</f>
        <v>0.0103</v>
      </c>
      <c r="H186" s="143" t="n">
        <f aca="false">F186*G186*H$8</f>
        <v>0</v>
      </c>
      <c r="I186" s="239" t="n">
        <f aca="false">IF(I113&gt;0,IF(I162&gt;I138,((I162*I$77)-I113),I162*I$77),I162*I$77)</f>
        <v>0</v>
      </c>
      <c r="J186" s="214" t="n">
        <f aca="false">J89</f>
        <v>0.0103</v>
      </c>
      <c r="K186" s="143" t="n">
        <f aca="false">I186*J186*K$8</f>
        <v>0</v>
      </c>
      <c r="L186" s="239" t="n">
        <f aca="false">IF(L113&gt;0,IF(L162&gt;L138,((L162*L$77)-L113),L162*L$77),L162*L$77)</f>
        <v>0</v>
      </c>
      <c r="M186" s="214" t="n">
        <f aca="false">M89</f>
        <v>0.0103</v>
      </c>
      <c r="N186" s="140" t="n">
        <f aca="false">L186*M186*N$8</f>
        <v>0</v>
      </c>
      <c r="O186" s="241" t="n">
        <f aca="false">IF(O113&gt;0,IF(O162&gt;O138,((O162*O$77)-O113),O162*O$77),O162*O$77)</f>
        <v>0</v>
      </c>
      <c r="P186" s="214" t="n">
        <f aca="false">P89</f>
        <v>0.0103</v>
      </c>
      <c r="Q186" s="143" t="n">
        <f aca="false">O186*P186*Q$8</f>
        <v>0</v>
      </c>
      <c r="R186" s="239" t="n">
        <f aca="false">IF(R113&gt;0,IF(R162&gt;R138,((R162*R$77)-R113),R162*R$77),R162*R$77)</f>
        <v>0</v>
      </c>
      <c r="S186" s="214" t="n">
        <f aca="false">S89</f>
        <v>0.0103</v>
      </c>
      <c r="T186" s="143" t="n">
        <f aca="false">R186*S186*T$8</f>
        <v>0</v>
      </c>
      <c r="U186" s="239" t="n">
        <f aca="false">IF(U113&gt;0,IF(U162&gt;U138,((U162*U$77)-U113),U162*U$77),U162*U$77)</f>
        <v>0</v>
      </c>
      <c r="V186" s="214" t="n">
        <f aca="false">V89</f>
        <v>0.0103</v>
      </c>
      <c r="W186" s="143" t="n">
        <f aca="false">U186*V186*W$8</f>
        <v>0</v>
      </c>
      <c r="X186" s="239" t="n">
        <f aca="false">IF(X113&gt;0,IF(X162&gt;X138,((X162*X$77)-X113),X162*X$77),X162*X$77)</f>
        <v>0</v>
      </c>
      <c r="Y186" s="214" t="n">
        <f aca="false">Y89</f>
        <v>0.0103</v>
      </c>
      <c r="Z186" s="143" t="n">
        <f aca="false">X186*Y186*Z$8</f>
        <v>0</v>
      </c>
      <c r="AA186" s="239" t="n">
        <f aca="false">IF(AA113&gt;0,IF(AA162&gt;AA138,((AA162*AA$77)-AA113),AA162*AA$77),AA162*AA$77)</f>
        <v>0</v>
      </c>
      <c r="AB186" s="214" t="n">
        <f aca="false">AB89</f>
        <v>0.0103</v>
      </c>
      <c r="AC186" s="143" t="n">
        <f aca="false">AA186*AB186*AC$8</f>
        <v>0</v>
      </c>
      <c r="AD186" s="239" t="n">
        <f aca="false">IF(AD113&gt;0,IF(AD162&gt;AD138,((AD162*AD$77)-AD113),AD162*AD$77),AD162*AD$77)</f>
        <v>0</v>
      </c>
      <c r="AE186" s="214" t="n">
        <f aca="false">AE89</f>
        <v>0.0103</v>
      </c>
      <c r="AF186" s="143" t="n">
        <f aca="false">AD186*AE186*AF$8</f>
        <v>0</v>
      </c>
      <c r="AG186" s="239" t="n">
        <f aca="false">IF(AG113&gt;0,IF(AG162&gt;AG138,((AG162*AG$77)-AG113),AG162*AG$77),AG162*AG$77)</f>
        <v>0</v>
      </c>
      <c r="AH186" s="214" t="n">
        <f aca="false">AH89</f>
        <v>0.0103</v>
      </c>
      <c r="AI186" s="143" t="n">
        <f aca="false">AG186*AH186*AI$8</f>
        <v>0</v>
      </c>
      <c r="AJ186" s="239" t="n">
        <f aca="false">IF(AJ113&gt;0,IF(AJ162&gt;AJ138,((AJ162*AJ$77)-AJ113),AJ162*AJ$77),AJ162*AJ$77)</f>
        <v>0</v>
      </c>
      <c r="AK186" s="214" t="n">
        <f aca="false">AK89</f>
        <v>0.0103</v>
      </c>
      <c r="AL186" s="143" t="n">
        <f aca="false">AJ186*AK186*AL$8</f>
        <v>0</v>
      </c>
      <c r="AM186" s="239" t="n">
        <f aca="false">AM162*AM$77</f>
        <v>0</v>
      </c>
      <c r="AN186" s="214" t="n">
        <v>0.0104</v>
      </c>
      <c r="AO186" s="143" t="n">
        <f aca="false">AM186*AN186*AO$8</f>
        <v>0</v>
      </c>
      <c r="AP186" s="239" t="n">
        <f aca="false">AP162*AP$77</f>
        <v>0</v>
      </c>
      <c r="AQ186" s="214" t="n">
        <v>0.0104</v>
      </c>
      <c r="AR186" s="143" t="n">
        <f aca="false">AP186*AQ186*AR$8</f>
        <v>0</v>
      </c>
      <c r="AS186" s="239" t="n">
        <f aca="false">AS162*AS$77</f>
        <v>0</v>
      </c>
      <c r="AT186" s="214" t="n">
        <v>0.0104</v>
      </c>
      <c r="AU186" s="143" t="n">
        <f aca="false">AS186*AT186*AU$8</f>
        <v>0</v>
      </c>
      <c r="AV186" s="239" t="n">
        <f aca="false">AV162*AV$77</f>
        <v>0</v>
      </c>
      <c r="AW186" s="214" t="n">
        <v>0.0104</v>
      </c>
      <c r="AX186" s="143" t="n">
        <f aca="false">AV186*AW186*AX$8</f>
        <v>0</v>
      </c>
      <c r="AY186" s="239" t="n">
        <f aca="false">AY162*AY$77</f>
        <v>0</v>
      </c>
      <c r="AZ186" s="214" t="n">
        <v>0.0104</v>
      </c>
      <c r="BA186" s="143" t="n">
        <f aca="false">AY186*AZ186*BA$8</f>
        <v>0</v>
      </c>
      <c r="BB186" s="239" t="n">
        <f aca="false">BB162*BB$77</f>
        <v>0</v>
      </c>
      <c r="BC186" s="214" t="n">
        <v>0.0104</v>
      </c>
      <c r="BD186" s="143" t="n">
        <f aca="false">BB186*BC186*BD$8</f>
        <v>0</v>
      </c>
      <c r="BE186" s="239" t="n">
        <f aca="false">BE162*BE$77</f>
        <v>0</v>
      </c>
      <c r="BF186" s="214" t="n">
        <v>0.0104</v>
      </c>
      <c r="BG186" s="143" t="n">
        <f aca="false">BE186*BF186*BG$8</f>
        <v>0</v>
      </c>
      <c r="BH186" s="239" t="n">
        <f aca="false">BH162*BH$77</f>
        <v>0</v>
      </c>
      <c r="BI186" s="214" t="n">
        <v>0.0104</v>
      </c>
      <c r="BJ186" s="143" t="n">
        <f aca="false">BH186*BI186*BJ$8</f>
        <v>0</v>
      </c>
      <c r="BK186" s="239" t="n">
        <f aca="false">BK162*BK$77</f>
        <v>0</v>
      </c>
      <c r="BL186" s="214" t="n">
        <v>0.0104</v>
      </c>
      <c r="BM186" s="143" t="n">
        <f aca="false">BK186*BL186*BM$8</f>
        <v>0</v>
      </c>
      <c r="BN186" s="239" t="n">
        <f aca="false">BN162*BN$77</f>
        <v>0</v>
      </c>
      <c r="BO186" s="214" t="n">
        <v>0.0104</v>
      </c>
      <c r="BP186" s="143" t="n">
        <f aca="false">BN186*BO186*BP$8</f>
        <v>0</v>
      </c>
      <c r="BQ186" s="239" t="n">
        <f aca="false">BQ162*BQ$77</f>
        <v>0</v>
      </c>
      <c r="BR186" s="214" t="n">
        <v>0.0104</v>
      </c>
      <c r="BS186" s="143" t="n">
        <f aca="false">BQ186*BR186*BS$8</f>
        <v>0</v>
      </c>
      <c r="BT186" s="239" t="n">
        <f aca="false">BT162*BT$77</f>
        <v>0</v>
      </c>
      <c r="BU186" s="214" t="n">
        <v>0.0104</v>
      </c>
      <c r="BV186" s="143" t="n">
        <f aca="false">BT186*BU186*BV$8</f>
        <v>0</v>
      </c>
      <c r="BW186" s="239"/>
      <c r="BX186" s="239"/>
      <c r="BY186" s="239"/>
      <c r="BZ186" s="239"/>
      <c r="CA186" s="239"/>
      <c r="CB186" s="239"/>
      <c r="CC186" s="239"/>
      <c r="CD186" s="239"/>
      <c r="CE186" s="239"/>
      <c r="CF186" s="239"/>
      <c r="CG186" s="239"/>
      <c r="CH186" s="239"/>
      <c r="CI186" s="239"/>
      <c r="CJ186" s="239"/>
      <c r="CK186" s="239"/>
      <c r="CL186" s="239"/>
      <c r="CM186" s="239"/>
      <c r="CN186" s="239"/>
      <c r="CO186" s="239"/>
      <c r="CP186" s="239"/>
      <c r="CQ186" s="239"/>
      <c r="CR186" s="239"/>
      <c r="CS186" s="239"/>
      <c r="CT186" s="239"/>
      <c r="CU186" s="239"/>
      <c r="CV186" s="239"/>
      <c r="CW186" s="239"/>
      <c r="CX186" s="239"/>
      <c r="CY186" s="239"/>
      <c r="CZ186" s="239"/>
      <c r="DA186" s="239"/>
      <c r="DB186" s="239"/>
      <c r="DC186" s="239"/>
      <c r="DD186" s="239"/>
      <c r="DE186" s="239"/>
      <c r="DF186" s="239"/>
      <c r="DG186" s="239"/>
      <c r="DH186" s="239"/>
      <c r="DI186" s="239"/>
      <c r="DJ186" s="239"/>
      <c r="DK186" s="239"/>
      <c r="DL186" s="239"/>
      <c r="DM186" s="239"/>
      <c r="DN186" s="239"/>
      <c r="DO186" s="239"/>
      <c r="DP186" s="239"/>
      <c r="DQ186" s="239"/>
      <c r="DR186" s="239"/>
      <c r="DS186" s="239"/>
      <c r="DT186" s="239"/>
      <c r="DU186" s="239"/>
      <c r="DV186" s="239"/>
      <c r="DW186" s="239"/>
      <c r="DX186" s="239"/>
      <c r="DY186" s="239"/>
      <c r="DZ186" s="239"/>
      <c r="EA186" s="239"/>
      <c r="EB186" s="239"/>
      <c r="EC186" s="239"/>
      <c r="ED186" s="239"/>
      <c r="EE186" s="239"/>
      <c r="EF186" s="239"/>
      <c r="EG186" s="239"/>
      <c r="EH186" s="239"/>
      <c r="EI186" s="239"/>
      <c r="EJ186" s="239"/>
      <c r="EK186" s="239"/>
      <c r="EL186" s="239"/>
      <c r="EM186" s="239"/>
      <c r="EN186" s="239"/>
      <c r="EO186" s="239"/>
      <c r="EP186" s="239"/>
      <c r="EQ186" s="239"/>
      <c r="ER186" s="239"/>
      <c r="ES186" s="239"/>
      <c r="ET186" s="239"/>
      <c r="EU186" s="239"/>
      <c r="EV186" s="239"/>
      <c r="EW186" s="239"/>
      <c r="EX186" s="239"/>
    </row>
    <row r="187" customFormat="false" ht="12.75" hidden="false" customHeight="false" outlineLevel="0" collapsed="false">
      <c r="A187" s="192" t="s">
        <v>198</v>
      </c>
      <c r="B187" s="192" t="s">
        <v>196</v>
      </c>
      <c r="C187" s="239" t="n">
        <f aca="false">IF(C114&gt;0,IF(C163&gt;C139,((C163*C$77)-C114),C163*C$77),C163*C$77)</f>
        <v>54900</v>
      </c>
      <c r="D187" s="214" t="n">
        <f aca="false">D90</f>
        <v>0.0103</v>
      </c>
      <c r="E187" s="141" t="n">
        <f aca="false">C187*D187*E$8</f>
        <v>17529.57</v>
      </c>
      <c r="F187" s="239" t="n">
        <f aca="false">IF(F114&gt;0,IF(F163&gt;F139,((F163*F$77)-F114),F163*F$77),F163*F$77)</f>
        <v>59000</v>
      </c>
      <c r="G187" s="214" t="n">
        <f aca="false">G90</f>
        <v>0.0103</v>
      </c>
      <c r="H187" s="143" t="n">
        <f aca="false">F187*G187*H$8</f>
        <v>17015.6</v>
      </c>
      <c r="I187" s="239" t="n">
        <f aca="false">IF(I114&gt;0,IF(I163&gt;I139,((I163*I$77)-I114),I163*I$77),I163*I$77)</f>
        <v>54300</v>
      </c>
      <c r="J187" s="214" t="n">
        <f aca="false">J90</f>
        <v>0.0103</v>
      </c>
      <c r="K187" s="143" t="n">
        <f aca="false">I187*J187*K$8</f>
        <v>17337.99</v>
      </c>
      <c r="L187" s="239" t="n">
        <f aca="false">IF(L114&gt;0,IF(L163&gt;L139,((L163*L$77)-L114),L163*L$77),L163*L$77)</f>
        <v>65600</v>
      </c>
      <c r="M187" s="214" t="n">
        <f aca="false">M90</f>
        <v>0.0103</v>
      </c>
      <c r="N187" s="140" t="n">
        <f aca="false">L187*M187*N$8</f>
        <v>20270.4</v>
      </c>
      <c r="O187" s="241" t="n">
        <f aca="false">IF(O114&gt;0,IF(O163&gt;O139,((O163*O$77)-O114),O163*O$77),O163*O$77)</f>
        <v>61000</v>
      </c>
      <c r="P187" s="214" t="n">
        <f aca="false">P90</f>
        <v>0.0103</v>
      </c>
      <c r="Q187" s="143" t="n">
        <f aca="false">O187*P187*Q$8</f>
        <v>19477.3</v>
      </c>
      <c r="R187" s="239" t="n">
        <f aca="false">IF(R114&gt;0,IF(R163&gt;R139,((R163*R$77)-R114),R163*R$77),R163*R$77)</f>
        <v>47400</v>
      </c>
      <c r="S187" s="214" t="n">
        <f aca="false">S90</f>
        <v>0.0103</v>
      </c>
      <c r="T187" s="143" t="n">
        <f aca="false">R187*S187*T$8</f>
        <v>14646.6</v>
      </c>
      <c r="U187" s="239" t="n">
        <f aca="false">IF(U114&gt;0,IF(U163&gt;U139,((U163*U$77)-U114),U163*U$77),U163*U$77)</f>
        <v>71700</v>
      </c>
      <c r="V187" s="214" t="n">
        <f aca="false">V90</f>
        <v>0.0103</v>
      </c>
      <c r="W187" s="143" t="n">
        <f aca="false">U187*V187*W$8</f>
        <v>22893.81</v>
      </c>
      <c r="X187" s="239" t="n">
        <f aca="false">IF(X114&gt;0,IF(X163&gt;X139,((X163*X$77)-X114),X163*X$77),X163*X$77)</f>
        <v>63000</v>
      </c>
      <c r="Y187" s="214" t="n">
        <f aca="false">Y90</f>
        <v>0.0103</v>
      </c>
      <c r="Z187" s="143" t="n">
        <f aca="false">X187*Y187*Z$8</f>
        <v>20115.9</v>
      </c>
      <c r="AA187" s="239" t="n">
        <f aca="false">IF(AA114&gt;0,IF(AA163&gt;AA139,((AA163*AA$77)-AA114),AA163*AA$77),AA163*AA$77)</f>
        <v>70300</v>
      </c>
      <c r="AB187" s="214" t="n">
        <f aca="false">AB90</f>
        <v>0.0103</v>
      </c>
      <c r="AC187" s="143" t="n">
        <f aca="false">AA187*AB187*AC$8</f>
        <v>21722.7</v>
      </c>
      <c r="AD187" s="239" t="n">
        <f aca="false">IF(AD114&gt;0,IF(AD163&gt;AD139,((AD163*AD$77)-AD114),AD163*AD$77),AD163*AD$77)</f>
        <v>50400</v>
      </c>
      <c r="AE187" s="214" t="n">
        <f aca="false">AE90</f>
        <v>0.0103</v>
      </c>
      <c r="AF187" s="143" t="n">
        <f aca="false">AD187*AE187*AF$8</f>
        <v>16092.72</v>
      </c>
      <c r="AG187" s="239" t="n">
        <f aca="false">IF(AG114&gt;0,IF(AG163&gt;AG139,((AG163*AG$77)-AG114),AG163*AG$77),AG163*AG$77)</f>
        <v>58600</v>
      </c>
      <c r="AH187" s="214" t="n">
        <f aca="false">AH90</f>
        <v>0.0103</v>
      </c>
      <c r="AI187" s="143" t="n">
        <f aca="false">AG187*AH187*AI$8</f>
        <v>18107.4</v>
      </c>
      <c r="AJ187" s="239" t="n">
        <f aca="false">IF(AJ114&gt;0,IF(AJ163&gt;AJ139,((AJ163*AJ$77)-AJ114),AJ163*AJ$77),AJ163*AJ$77)</f>
        <v>44200</v>
      </c>
      <c r="AK187" s="214" t="n">
        <f aca="false">AK90</f>
        <v>0.0103</v>
      </c>
      <c r="AL187" s="143" t="n">
        <f aca="false">AJ187*AK187*AL$8</f>
        <v>14113.06</v>
      </c>
      <c r="AM187" s="239" t="n">
        <f aca="false">AM163*AM$77</f>
        <v>0</v>
      </c>
      <c r="AN187" s="214" t="n">
        <v>0.0104</v>
      </c>
      <c r="AO187" s="143" t="n">
        <f aca="false">AM187*AN187*AO$8</f>
        <v>0</v>
      </c>
      <c r="AP187" s="239" t="n">
        <f aca="false">AP163*AP$77</f>
        <v>0</v>
      </c>
      <c r="AQ187" s="214" t="n">
        <v>0.0104</v>
      </c>
      <c r="AR187" s="143" t="n">
        <f aca="false">AP187*AQ187*AR$8</f>
        <v>0</v>
      </c>
      <c r="AS187" s="239" t="n">
        <f aca="false">AS163*AS$77</f>
        <v>0</v>
      </c>
      <c r="AT187" s="214" t="n">
        <v>0.0104</v>
      </c>
      <c r="AU187" s="143" t="n">
        <f aca="false">AS187*AT187*AU$8</f>
        <v>0</v>
      </c>
      <c r="AV187" s="239" t="n">
        <f aca="false">AV163*AV$77</f>
        <v>0</v>
      </c>
      <c r="AW187" s="214" t="n">
        <v>0.0104</v>
      </c>
      <c r="AX187" s="143" t="n">
        <f aca="false">AV187*AW187*AX$8</f>
        <v>0</v>
      </c>
      <c r="AY187" s="239" t="n">
        <f aca="false">AY163*AY$77</f>
        <v>0</v>
      </c>
      <c r="AZ187" s="214" t="n">
        <v>0.0104</v>
      </c>
      <c r="BA187" s="143" t="n">
        <f aca="false">AY187*AZ187*BA$8</f>
        <v>0</v>
      </c>
      <c r="BB187" s="239" t="n">
        <f aca="false">BB163*BB$77</f>
        <v>0</v>
      </c>
      <c r="BC187" s="214" t="n">
        <v>0.0104</v>
      </c>
      <c r="BD187" s="143" t="n">
        <f aca="false">BB187*BC187*BD$8</f>
        <v>0</v>
      </c>
      <c r="BE187" s="239" t="n">
        <f aca="false">BE163*BE$77</f>
        <v>0</v>
      </c>
      <c r="BF187" s="214" t="n">
        <v>0.0104</v>
      </c>
      <c r="BG187" s="143" t="n">
        <f aca="false">BE187*BF187*BG$8</f>
        <v>0</v>
      </c>
      <c r="BH187" s="239" t="n">
        <f aca="false">BH163*BH$77</f>
        <v>0</v>
      </c>
      <c r="BI187" s="214" t="n">
        <v>0.0104</v>
      </c>
      <c r="BJ187" s="143" t="n">
        <f aca="false">BH187*BI187*BJ$8</f>
        <v>0</v>
      </c>
      <c r="BK187" s="239" t="n">
        <f aca="false">BK163*BK$77</f>
        <v>0</v>
      </c>
      <c r="BL187" s="214" t="n">
        <v>0.0104</v>
      </c>
      <c r="BM187" s="143" t="n">
        <f aca="false">BK187*BL187*BM$8</f>
        <v>0</v>
      </c>
      <c r="BN187" s="239" t="n">
        <f aca="false">BN163*BN$77</f>
        <v>0</v>
      </c>
      <c r="BO187" s="214" t="n">
        <v>0.0104</v>
      </c>
      <c r="BP187" s="143" t="n">
        <f aca="false">BN187*BO187*BP$8</f>
        <v>0</v>
      </c>
      <c r="BQ187" s="239" t="n">
        <f aca="false">BQ163*BQ$77</f>
        <v>0</v>
      </c>
      <c r="BR187" s="214" t="n">
        <v>0.0104</v>
      </c>
      <c r="BS187" s="143" t="n">
        <f aca="false">BQ187*BR187*BS$8</f>
        <v>0</v>
      </c>
      <c r="BT187" s="239" t="n">
        <f aca="false">BT163*BT$77</f>
        <v>0</v>
      </c>
      <c r="BU187" s="214" t="n">
        <v>0.0104</v>
      </c>
      <c r="BV187" s="143" t="n">
        <f aca="false">BT187*BU187*BV$8</f>
        <v>0</v>
      </c>
      <c r="BW187" s="239"/>
      <c r="BX187" s="239"/>
      <c r="BY187" s="239"/>
      <c r="BZ187" s="239"/>
      <c r="CA187" s="239"/>
      <c r="CB187" s="239"/>
      <c r="CC187" s="239"/>
      <c r="CD187" s="239"/>
      <c r="CE187" s="239"/>
      <c r="CF187" s="239"/>
      <c r="CG187" s="239"/>
      <c r="CH187" s="239"/>
      <c r="CI187" s="239"/>
      <c r="CJ187" s="239"/>
      <c r="CK187" s="239"/>
      <c r="CL187" s="239"/>
      <c r="CM187" s="239"/>
      <c r="CN187" s="239"/>
      <c r="CO187" s="239"/>
      <c r="CP187" s="239"/>
      <c r="CQ187" s="239"/>
      <c r="CR187" s="239"/>
      <c r="CS187" s="239"/>
      <c r="CT187" s="239"/>
      <c r="CU187" s="239"/>
      <c r="CV187" s="239"/>
      <c r="CW187" s="239"/>
      <c r="CX187" s="239"/>
      <c r="CY187" s="239"/>
      <c r="CZ187" s="239"/>
      <c r="DA187" s="239"/>
      <c r="DB187" s="239"/>
      <c r="DC187" s="239"/>
      <c r="DD187" s="239"/>
      <c r="DE187" s="239"/>
      <c r="DF187" s="239"/>
      <c r="DG187" s="239"/>
      <c r="DH187" s="239"/>
      <c r="DI187" s="239"/>
      <c r="DJ187" s="239"/>
      <c r="DK187" s="239"/>
      <c r="DL187" s="239"/>
      <c r="DM187" s="239"/>
      <c r="DN187" s="239"/>
      <c r="DO187" s="239"/>
      <c r="DP187" s="239"/>
      <c r="DQ187" s="239"/>
      <c r="DR187" s="239"/>
      <c r="DS187" s="239"/>
      <c r="DT187" s="239"/>
      <c r="DU187" s="239"/>
      <c r="DV187" s="239"/>
      <c r="DW187" s="239"/>
      <c r="DX187" s="239"/>
      <c r="DY187" s="239"/>
      <c r="DZ187" s="239"/>
      <c r="EA187" s="239"/>
      <c r="EB187" s="239"/>
      <c r="EC187" s="239"/>
      <c r="ED187" s="239"/>
      <c r="EE187" s="239"/>
      <c r="EF187" s="239"/>
      <c r="EG187" s="239"/>
      <c r="EH187" s="239"/>
      <c r="EI187" s="239"/>
      <c r="EJ187" s="239"/>
      <c r="EK187" s="239"/>
      <c r="EL187" s="239"/>
      <c r="EM187" s="239"/>
      <c r="EN187" s="239"/>
      <c r="EO187" s="239"/>
      <c r="EP187" s="239"/>
      <c r="EQ187" s="239"/>
      <c r="ER187" s="239"/>
      <c r="ES187" s="239"/>
      <c r="ET187" s="239"/>
      <c r="EU187" s="239"/>
      <c r="EV187" s="239"/>
      <c r="EW187" s="239"/>
      <c r="EX187" s="239"/>
    </row>
    <row r="188" customFormat="false" ht="12.75" hidden="false" customHeight="false" outlineLevel="0" collapsed="false">
      <c r="A188" s="192" t="s">
        <v>199</v>
      </c>
      <c r="B188" s="192" t="s">
        <v>196</v>
      </c>
      <c r="C188" s="239" t="n">
        <f aca="false">IF(C115&gt;0,IF(C164&gt;C140,((C164*C$76)-C115),C164*C$76),C164*C$76)</f>
        <v>0</v>
      </c>
      <c r="D188" s="214" t="n">
        <f aca="false">D91</f>
        <v>0.0092</v>
      </c>
      <c r="E188" s="141" t="n">
        <f aca="false">C188*D188*E$8</f>
        <v>0</v>
      </c>
      <c r="F188" s="239" t="n">
        <f aca="false">IF(F115&gt;0,IF(F164&gt;F140,((F164*F$76)-F115),F164*F$76),F164*F$76)</f>
        <v>0</v>
      </c>
      <c r="G188" s="214" t="n">
        <f aca="false">G91</f>
        <v>0.0092</v>
      </c>
      <c r="H188" s="143" t="n">
        <f aca="false">F188*G188*H$8</f>
        <v>0</v>
      </c>
      <c r="I188" s="239" t="n">
        <f aca="false">IF(I115&gt;0,IF(I164&gt;I140,((I164*I$76)-I115),I164*I$76),I164*I$76)</f>
        <v>0</v>
      </c>
      <c r="J188" s="214" t="n">
        <f aca="false">J91</f>
        <v>0.0092</v>
      </c>
      <c r="K188" s="143" t="n">
        <f aca="false">I188*J188*K$8</f>
        <v>0</v>
      </c>
      <c r="L188" s="239" t="n">
        <f aca="false">IF(L115&gt;0,IF(L164&gt;L140,((L164*L$76)-L115),L164*L$76),L164*L$76)</f>
        <v>0</v>
      </c>
      <c r="M188" s="214" t="n">
        <f aca="false">M91</f>
        <v>0.0092</v>
      </c>
      <c r="N188" s="140" t="n">
        <f aca="false">L188*M188*N$8</f>
        <v>0</v>
      </c>
      <c r="O188" s="241" t="n">
        <f aca="false">IF(O115&gt;0,IF(O164&gt;O140,((O164*O$76)-O115),O164*O$76),O164*O$76)</f>
        <v>0</v>
      </c>
      <c r="P188" s="214" t="n">
        <f aca="false">P91</f>
        <v>0.0092</v>
      </c>
      <c r="Q188" s="143" t="n">
        <f aca="false">O188*P188*Q$8</f>
        <v>0</v>
      </c>
      <c r="R188" s="239" t="n">
        <f aca="false">IF(R115&gt;0,IF(R164&gt;R140,((R164*R$76)-R115),R164*R$76),R164*R$76)</f>
        <v>0</v>
      </c>
      <c r="S188" s="214" t="n">
        <f aca="false">S91</f>
        <v>0.0092</v>
      </c>
      <c r="T188" s="143" t="n">
        <f aca="false">R188*S188*T$8</f>
        <v>0</v>
      </c>
      <c r="U188" s="239" t="n">
        <f aca="false">IF(U115&gt;0,IF(U164&gt;U140,((U164*U$76)-U115),U164*U$76),U164*U$76)</f>
        <v>0</v>
      </c>
      <c r="V188" s="214" t="n">
        <f aca="false">V91</f>
        <v>0.0092</v>
      </c>
      <c r="W188" s="143" t="n">
        <f aca="false">U188*V188*W$8</f>
        <v>0</v>
      </c>
      <c r="X188" s="239" t="n">
        <f aca="false">IF(X115&gt;0,IF(X164&gt;X140,((X164*X$76)-X115),X164*X$76),X164*X$76)</f>
        <v>0</v>
      </c>
      <c r="Y188" s="214" t="n">
        <f aca="false">Y91</f>
        <v>0.0092</v>
      </c>
      <c r="Z188" s="143" t="n">
        <f aca="false">X188*Y188*Z$8</f>
        <v>0</v>
      </c>
      <c r="AA188" s="239" t="n">
        <f aca="false">IF(AA115&gt;0,IF(AA164&gt;AA140,((AA164*AA$76)-AA115),AA164*AA$76),AA164*AA$76)</f>
        <v>0</v>
      </c>
      <c r="AB188" s="214" t="n">
        <f aca="false">AB91</f>
        <v>0.0092</v>
      </c>
      <c r="AC188" s="143" t="n">
        <f aca="false">AA188*AB188*AC$8</f>
        <v>0</v>
      </c>
      <c r="AD188" s="239" t="n">
        <f aca="false">IF(AD115&gt;0,IF(AD164&gt;AD140,((AD164*AD$76)-AD115),AD164*AD$76),AD164*AD$76)</f>
        <v>0</v>
      </c>
      <c r="AE188" s="214" t="n">
        <f aca="false">AE91</f>
        <v>0.0092</v>
      </c>
      <c r="AF188" s="143" t="n">
        <f aca="false">AD188*AE188*AF$8</f>
        <v>0</v>
      </c>
      <c r="AG188" s="239" t="n">
        <f aca="false">IF(AG115&gt;0,IF(AG164&gt;AG140,((AG164*AG$76)-AG115),AG164*AG$76),AG164*AG$76)</f>
        <v>0</v>
      </c>
      <c r="AH188" s="214" t="n">
        <f aca="false">AH91</f>
        <v>0.0092</v>
      </c>
      <c r="AI188" s="143" t="n">
        <f aca="false">AG188*AH188*AI$8</f>
        <v>0</v>
      </c>
      <c r="AJ188" s="239" t="n">
        <f aca="false">IF(AJ115&gt;0,IF(AJ164&gt;AJ140,((AJ164*AJ$76)-AJ115),AJ164*AJ$76),AJ164*AJ$76)</f>
        <v>0</v>
      </c>
      <c r="AK188" s="214" t="n">
        <f aca="false">AK91</f>
        <v>0.0092</v>
      </c>
      <c r="AL188" s="143" t="n">
        <f aca="false">AJ188*AK188*AL$8</f>
        <v>0</v>
      </c>
      <c r="AM188" s="239" t="n">
        <f aca="false">AM164*AM$76</f>
        <v>0</v>
      </c>
      <c r="AN188" s="214" t="n">
        <v>0.0093</v>
      </c>
      <c r="AO188" s="143" t="n">
        <f aca="false">AM188*AN188*AO$8</f>
        <v>0</v>
      </c>
      <c r="AP188" s="239" t="n">
        <f aca="false">AP164*AP$76</f>
        <v>0</v>
      </c>
      <c r="AQ188" s="214" t="n">
        <v>0.0093</v>
      </c>
      <c r="AR188" s="143" t="n">
        <f aca="false">AP188*AQ188*AR$8</f>
        <v>0</v>
      </c>
      <c r="AS188" s="239" t="n">
        <f aca="false">AS164*AS$76</f>
        <v>0</v>
      </c>
      <c r="AT188" s="214" t="n">
        <v>0.0093</v>
      </c>
      <c r="AU188" s="143" t="n">
        <f aca="false">AS188*AT188*AU$8</f>
        <v>0</v>
      </c>
      <c r="AV188" s="239" t="n">
        <f aca="false">AV164*AV$76</f>
        <v>0</v>
      </c>
      <c r="AW188" s="214" t="n">
        <v>0.0093</v>
      </c>
      <c r="AX188" s="143" t="n">
        <f aca="false">AV188*AW188*AX$8</f>
        <v>0</v>
      </c>
      <c r="AY188" s="239" t="n">
        <f aca="false">AY164*AY$76</f>
        <v>0</v>
      </c>
      <c r="AZ188" s="214" t="n">
        <v>0.0093</v>
      </c>
      <c r="BA188" s="143" t="n">
        <f aca="false">AY188*AZ188*BA$8</f>
        <v>0</v>
      </c>
      <c r="BB188" s="239" t="n">
        <f aca="false">BB164*BB$76</f>
        <v>0</v>
      </c>
      <c r="BC188" s="214" t="n">
        <v>0.0093</v>
      </c>
      <c r="BD188" s="143" t="n">
        <f aca="false">BB188*BC188*BD$8</f>
        <v>0</v>
      </c>
      <c r="BE188" s="239" t="n">
        <f aca="false">BE164*BE$76</f>
        <v>0</v>
      </c>
      <c r="BF188" s="214" t="n">
        <v>0.0093</v>
      </c>
      <c r="BG188" s="143" t="n">
        <f aca="false">BE188*BF188*BG$8</f>
        <v>0</v>
      </c>
      <c r="BH188" s="239" t="n">
        <f aca="false">BH164*BH$76</f>
        <v>0</v>
      </c>
      <c r="BI188" s="214" t="n">
        <v>0.0093</v>
      </c>
      <c r="BJ188" s="143" t="n">
        <f aca="false">BH188*BI188*BJ$8</f>
        <v>0</v>
      </c>
      <c r="BK188" s="239" t="n">
        <f aca="false">BK164*BK$76</f>
        <v>0</v>
      </c>
      <c r="BL188" s="214" t="n">
        <v>0.0093</v>
      </c>
      <c r="BM188" s="143" t="n">
        <f aca="false">BK188*BL188*BM$8</f>
        <v>0</v>
      </c>
      <c r="BN188" s="239" t="n">
        <f aca="false">BN164*BN$76</f>
        <v>0</v>
      </c>
      <c r="BO188" s="214" t="n">
        <v>0.0093</v>
      </c>
      <c r="BP188" s="143" t="n">
        <f aca="false">BN188*BO188*BP$8</f>
        <v>0</v>
      </c>
      <c r="BQ188" s="239" t="n">
        <f aca="false">BQ164*BQ$76</f>
        <v>0</v>
      </c>
      <c r="BR188" s="214" t="n">
        <v>0.0093</v>
      </c>
      <c r="BS188" s="143" t="n">
        <f aca="false">BQ188*BR188*BS$8</f>
        <v>0</v>
      </c>
      <c r="BT188" s="239" t="n">
        <f aca="false">BT164*BT$76</f>
        <v>0</v>
      </c>
      <c r="BU188" s="214" t="n">
        <v>0.0093</v>
      </c>
      <c r="BV188" s="143" t="n">
        <f aca="false">BT188*BU188*BV$8</f>
        <v>0</v>
      </c>
      <c r="BW188" s="239"/>
      <c r="BX188" s="239"/>
      <c r="BY188" s="239"/>
      <c r="BZ188" s="239"/>
      <c r="CA188" s="239"/>
      <c r="CB188" s="239"/>
      <c r="CC188" s="239"/>
      <c r="CD188" s="239"/>
      <c r="CE188" s="239"/>
      <c r="CF188" s="239"/>
      <c r="CG188" s="239"/>
      <c r="CH188" s="239"/>
      <c r="CI188" s="239"/>
      <c r="CJ188" s="239"/>
      <c r="CK188" s="239"/>
      <c r="CL188" s="239"/>
      <c r="CM188" s="239"/>
      <c r="CN188" s="239"/>
      <c r="CO188" s="239"/>
      <c r="CP188" s="239"/>
      <c r="CQ188" s="239"/>
      <c r="CR188" s="239"/>
      <c r="CS188" s="239"/>
      <c r="CT188" s="239"/>
      <c r="CU188" s="239"/>
      <c r="CV188" s="239"/>
      <c r="CW188" s="239"/>
      <c r="CX188" s="239"/>
      <c r="CY188" s="239"/>
      <c r="CZ188" s="239"/>
      <c r="DA188" s="239"/>
      <c r="DB188" s="239"/>
      <c r="DC188" s="239"/>
      <c r="DD188" s="239"/>
      <c r="DE188" s="239"/>
      <c r="DF188" s="239"/>
      <c r="DG188" s="239"/>
      <c r="DH188" s="239"/>
      <c r="DI188" s="239"/>
      <c r="DJ188" s="239"/>
      <c r="DK188" s="239"/>
      <c r="DL188" s="239"/>
      <c r="DM188" s="239"/>
      <c r="DN188" s="239"/>
      <c r="DO188" s="239"/>
      <c r="DP188" s="239"/>
      <c r="DQ188" s="239"/>
      <c r="DR188" s="239"/>
      <c r="DS188" s="239"/>
      <c r="DT188" s="239"/>
      <c r="DU188" s="239"/>
      <c r="DV188" s="239"/>
      <c r="DW188" s="239"/>
      <c r="DX188" s="239"/>
      <c r="DY188" s="239"/>
      <c r="DZ188" s="239"/>
      <c r="EA188" s="239"/>
      <c r="EB188" s="239"/>
      <c r="EC188" s="239"/>
      <c r="ED188" s="239"/>
      <c r="EE188" s="239"/>
      <c r="EF188" s="239"/>
      <c r="EG188" s="239"/>
      <c r="EH188" s="239"/>
      <c r="EI188" s="239"/>
      <c r="EJ188" s="239"/>
      <c r="EK188" s="239"/>
      <c r="EL188" s="239"/>
      <c r="EM188" s="239"/>
      <c r="EN188" s="239"/>
      <c r="EO188" s="239"/>
      <c r="EP188" s="239"/>
      <c r="EQ188" s="239"/>
      <c r="ER188" s="239"/>
      <c r="ES188" s="239"/>
      <c r="ET188" s="239"/>
      <c r="EU188" s="239"/>
      <c r="EV188" s="239"/>
      <c r="EW188" s="239"/>
      <c r="EX188" s="239"/>
    </row>
    <row r="189" customFormat="false" ht="12.75" hidden="false" customHeight="false" outlineLevel="0" collapsed="false">
      <c r="A189" s="192" t="s">
        <v>200</v>
      </c>
      <c r="B189" s="192" t="s">
        <v>196</v>
      </c>
      <c r="C189" s="239" t="n">
        <f aca="false">IF(C116&gt;0,IF(C165&gt;C141,((C165*C$76)-C116),C165*C$76),C165*C$76)</f>
        <v>0</v>
      </c>
      <c r="D189" s="214" t="n">
        <f aca="false">D92</f>
        <v>0.0092</v>
      </c>
      <c r="E189" s="141" t="n">
        <f aca="false">C189*D189*E$8</f>
        <v>0</v>
      </c>
      <c r="F189" s="239" t="n">
        <f aca="false">IF(F116&gt;0,IF(F165&gt;F141,((F165*F$76)-F116),F165*F$76),F165*F$76)</f>
        <v>0</v>
      </c>
      <c r="G189" s="214" t="n">
        <f aca="false">G92</f>
        <v>0.0092</v>
      </c>
      <c r="H189" s="143" t="n">
        <f aca="false">F189*G189*H$8</f>
        <v>0</v>
      </c>
      <c r="I189" s="239" t="n">
        <f aca="false">IF(I116&gt;0,IF(I165&gt;I141,((I165*I$76)-I116),I165*I$76),I165*I$76)</f>
        <v>0</v>
      </c>
      <c r="J189" s="214" t="n">
        <f aca="false">J92</f>
        <v>0.0092</v>
      </c>
      <c r="K189" s="143" t="n">
        <f aca="false">I189*J189*K$8</f>
        <v>0</v>
      </c>
      <c r="L189" s="239" t="n">
        <f aca="false">IF(L116&gt;0,IF(L165&gt;L141,((L165*L$76)-L116),L165*L$76),L165*L$76)</f>
        <v>0</v>
      </c>
      <c r="M189" s="214" t="n">
        <f aca="false">M92</f>
        <v>0.0092</v>
      </c>
      <c r="N189" s="140" t="n">
        <f aca="false">L189*M189*N$8</f>
        <v>0</v>
      </c>
      <c r="O189" s="241" t="n">
        <f aca="false">IF(O116&gt;0,IF(O165&gt;O141,((O165*O$76)-O116),O165*O$76),O165*O$76)</f>
        <v>0</v>
      </c>
      <c r="P189" s="214" t="n">
        <f aca="false">P92</f>
        <v>0.0092</v>
      </c>
      <c r="Q189" s="143" t="n">
        <f aca="false">O189*P189*Q$8</f>
        <v>0</v>
      </c>
      <c r="R189" s="239" t="n">
        <f aca="false">IF(R116&gt;0,IF(R165&gt;R141,((R165*R$76)-R116),R165*R$76),R165*R$76)</f>
        <v>0</v>
      </c>
      <c r="S189" s="214" t="n">
        <f aca="false">S92</f>
        <v>0.0092</v>
      </c>
      <c r="T189" s="143" t="n">
        <f aca="false">R189*S189*T$8</f>
        <v>0</v>
      </c>
      <c r="U189" s="239" t="n">
        <f aca="false">IF(U116&gt;0,IF(U165&gt;U141,((U165*U$76)-U116),U165*U$76),U165*U$76)</f>
        <v>0</v>
      </c>
      <c r="V189" s="214" t="n">
        <f aca="false">V92</f>
        <v>0.0092</v>
      </c>
      <c r="W189" s="143" t="n">
        <f aca="false">U189*V189*W$8</f>
        <v>0</v>
      </c>
      <c r="X189" s="239" t="n">
        <f aca="false">IF(X116&gt;0,IF(X165&gt;X141,((X165*X$76)-X116),X165*X$76),X165*X$76)</f>
        <v>0</v>
      </c>
      <c r="Y189" s="214" t="n">
        <f aca="false">Y92</f>
        <v>0.0092</v>
      </c>
      <c r="Z189" s="143" t="n">
        <f aca="false">X189*Y189*Z$8</f>
        <v>0</v>
      </c>
      <c r="AA189" s="239" t="n">
        <f aca="false">IF(AA116&gt;0,IF(AA165&gt;AA141,((AA165*AA$76)-AA116),AA165*AA$76),AA165*AA$76)</f>
        <v>0</v>
      </c>
      <c r="AB189" s="214" t="n">
        <f aca="false">AB92</f>
        <v>0.0092</v>
      </c>
      <c r="AC189" s="143" t="n">
        <f aca="false">AA189*AB189*AC$8</f>
        <v>0</v>
      </c>
      <c r="AD189" s="239" t="n">
        <f aca="false">IF(AD116&gt;0,IF(AD165&gt;AD141,((AD165*AD$76)-AD116),AD165*AD$76),AD165*AD$76)</f>
        <v>0</v>
      </c>
      <c r="AE189" s="214" t="n">
        <f aca="false">AE92</f>
        <v>0.0092</v>
      </c>
      <c r="AF189" s="143" t="n">
        <f aca="false">AD189*AE189*AF$8</f>
        <v>0</v>
      </c>
      <c r="AG189" s="239" t="n">
        <f aca="false">IF(AG116&gt;0,IF(AG165&gt;AG141,((AG165*AG$76)-AG116),AG165*AG$76),AG165*AG$76)</f>
        <v>0</v>
      </c>
      <c r="AH189" s="214" t="n">
        <f aca="false">AH92</f>
        <v>0.0092</v>
      </c>
      <c r="AI189" s="143" t="n">
        <f aca="false">AG189*AH189*AI$8</f>
        <v>0</v>
      </c>
      <c r="AJ189" s="239" t="n">
        <f aca="false">IF(AJ116&gt;0,IF(AJ165&gt;AJ141,((AJ165*AJ$76)-AJ116),AJ165*AJ$76),AJ165*AJ$76)</f>
        <v>0</v>
      </c>
      <c r="AK189" s="214" t="n">
        <f aca="false">AK92</f>
        <v>0.0092</v>
      </c>
      <c r="AL189" s="143" t="n">
        <f aca="false">AJ189*AK189*AL$8</f>
        <v>0</v>
      </c>
      <c r="AM189" s="239" t="n">
        <f aca="false">AM165*AM$76</f>
        <v>-35200</v>
      </c>
      <c r="AN189" s="214" t="n">
        <v>0.0093</v>
      </c>
      <c r="AO189" s="143" t="n">
        <f aca="false">AM189*AN189*AO$8</f>
        <v>-10148.16</v>
      </c>
      <c r="AP189" s="239" t="n">
        <f aca="false">AP165*AP$76</f>
        <v>-0</v>
      </c>
      <c r="AQ189" s="214" t="n">
        <v>0.0093</v>
      </c>
      <c r="AR189" s="143" t="n">
        <f aca="false">AP189*AQ189*AR$8</f>
        <v>-0</v>
      </c>
      <c r="AS189" s="239" t="n">
        <f aca="false">AS165*AS$76</f>
        <v>-0</v>
      </c>
      <c r="AT189" s="214" t="n">
        <v>0.0093</v>
      </c>
      <c r="AU189" s="143" t="n">
        <f aca="false">AS189*AT189*AU$8</f>
        <v>-0</v>
      </c>
      <c r="AV189" s="239" t="n">
        <f aca="false">AV165*AV$76</f>
        <v>0</v>
      </c>
      <c r="AW189" s="214" t="n">
        <v>0.0093</v>
      </c>
      <c r="AX189" s="143" t="n">
        <f aca="false">AV189*AW189*AX$8</f>
        <v>0</v>
      </c>
      <c r="AY189" s="239" t="n">
        <f aca="false">AY165*AY$76</f>
        <v>0</v>
      </c>
      <c r="AZ189" s="214" t="n">
        <v>0.0093</v>
      </c>
      <c r="BA189" s="143" t="n">
        <f aca="false">AY189*AZ189*BA$8</f>
        <v>0</v>
      </c>
      <c r="BB189" s="239" t="n">
        <f aca="false">BB165*BB$76</f>
        <v>0</v>
      </c>
      <c r="BC189" s="214" t="n">
        <v>0.0093</v>
      </c>
      <c r="BD189" s="143" t="n">
        <f aca="false">BB189*BC189*BD$8</f>
        <v>0</v>
      </c>
      <c r="BE189" s="239" t="n">
        <f aca="false">BE165*BE$76</f>
        <v>0</v>
      </c>
      <c r="BF189" s="214" t="n">
        <v>0.0093</v>
      </c>
      <c r="BG189" s="143" t="n">
        <f aca="false">BE189*BF189*BG$8</f>
        <v>0</v>
      </c>
      <c r="BH189" s="239" t="n">
        <f aca="false">BH165*BH$76</f>
        <v>0</v>
      </c>
      <c r="BI189" s="214" t="n">
        <v>0.0093</v>
      </c>
      <c r="BJ189" s="143" t="n">
        <f aca="false">BH189*BI189*BJ$8</f>
        <v>0</v>
      </c>
      <c r="BK189" s="239" t="n">
        <f aca="false">BK165*BK$76</f>
        <v>0</v>
      </c>
      <c r="BL189" s="214" t="n">
        <v>0.0093</v>
      </c>
      <c r="BM189" s="143" t="n">
        <f aca="false">BK189*BL189*BM$8</f>
        <v>0</v>
      </c>
      <c r="BN189" s="239" t="n">
        <f aca="false">BN165*BN$76</f>
        <v>0</v>
      </c>
      <c r="BO189" s="214" t="n">
        <v>0.0093</v>
      </c>
      <c r="BP189" s="143" t="n">
        <f aca="false">BN189*BO189*BP$8</f>
        <v>0</v>
      </c>
      <c r="BQ189" s="239" t="n">
        <f aca="false">BQ165*BQ$76</f>
        <v>0</v>
      </c>
      <c r="BR189" s="214" t="n">
        <v>0.0093</v>
      </c>
      <c r="BS189" s="143" t="n">
        <f aca="false">BQ189*BR189*BS$8</f>
        <v>0</v>
      </c>
      <c r="BT189" s="239" t="n">
        <f aca="false">BT165*BT$76</f>
        <v>0</v>
      </c>
      <c r="BU189" s="214" t="n">
        <v>0.0093</v>
      </c>
      <c r="BV189" s="143" t="n">
        <f aca="false">BT189*BU189*BV$8</f>
        <v>0</v>
      </c>
      <c r="BW189" s="239"/>
      <c r="BX189" s="239"/>
      <c r="BY189" s="239"/>
      <c r="BZ189" s="239"/>
      <c r="CA189" s="239"/>
      <c r="CB189" s="239"/>
      <c r="CC189" s="239"/>
      <c r="CD189" s="239"/>
      <c r="CE189" s="239"/>
      <c r="CF189" s="239"/>
      <c r="CG189" s="239"/>
      <c r="CH189" s="239"/>
      <c r="CI189" s="239"/>
      <c r="CJ189" s="239"/>
      <c r="CK189" s="239"/>
      <c r="CL189" s="239"/>
      <c r="CM189" s="239"/>
      <c r="CN189" s="239"/>
      <c r="CO189" s="239"/>
      <c r="CP189" s="239"/>
      <c r="CQ189" s="239"/>
      <c r="CR189" s="239"/>
      <c r="CS189" s="239"/>
      <c r="CT189" s="239"/>
      <c r="CU189" s="239"/>
      <c r="CV189" s="239"/>
      <c r="CW189" s="239"/>
      <c r="CX189" s="239"/>
      <c r="CY189" s="239"/>
      <c r="CZ189" s="239"/>
      <c r="DA189" s="239"/>
      <c r="DB189" s="239"/>
      <c r="DC189" s="239"/>
      <c r="DD189" s="239"/>
      <c r="DE189" s="239"/>
      <c r="DF189" s="239"/>
      <c r="DG189" s="239"/>
      <c r="DH189" s="239"/>
      <c r="DI189" s="239"/>
      <c r="DJ189" s="239"/>
      <c r="DK189" s="239"/>
      <c r="DL189" s="239"/>
      <c r="DM189" s="239"/>
      <c r="DN189" s="239"/>
      <c r="DO189" s="239"/>
      <c r="DP189" s="239"/>
      <c r="DQ189" s="239"/>
      <c r="DR189" s="239"/>
      <c r="DS189" s="239"/>
      <c r="DT189" s="239"/>
      <c r="DU189" s="239"/>
      <c r="DV189" s="239"/>
      <c r="DW189" s="239"/>
      <c r="DX189" s="239"/>
      <c r="DY189" s="239"/>
      <c r="DZ189" s="239"/>
      <c r="EA189" s="239"/>
      <c r="EB189" s="239"/>
      <c r="EC189" s="239"/>
      <c r="ED189" s="239"/>
      <c r="EE189" s="239"/>
      <c r="EF189" s="239"/>
      <c r="EG189" s="239"/>
      <c r="EH189" s="239"/>
      <c r="EI189" s="239"/>
      <c r="EJ189" s="239"/>
      <c r="EK189" s="239"/>
      <c r="EL189" s="239"/>
      <c r="EM189" s="239"/>
      <c r="EN189" s="239"/>
      <c r="EO189" s="239"/>
      <c r="EP189" s="239"/>
      <c r="EQ189" s="239"/>
      <c r="ER189" s="239"/>
      <c r="ES189" s="239"/>
      <c r="ET189" s="239"/>
      <c r="EU189" s="239"/>
      <c r="EV189" s="239"/>
      <c r="EW189" s="239"/>
      <c r="EX189" s="239"/>
    </row>
    <row r="190" customFormat="false" ht="12.75" hidden="false" customHeight="false" outlineLevel="0" collapsed="false">
      <c r="A190" s="191" t="s">
        <v>201</v>
      </c>
      <c r="B190" s="191"/>
      <c r="C190" s="242" t="n">
        <f aca="false">SUM(C185:C189)</f>
        <v>169394.16</v>
      </c>
      <c r="D190" s="214"/>
      <c r="E190" s="245" t="n">
        <f aca="false">SUM(E185:E189)</f>
        <v>50183.304432</v>
      </c>
      <c r="F190" s="242" t="n">
        <f aca="false">SUM(F185:F189)</f>
        <v>173494.16</v>
      </c>
      <c r="G190" s="214"/>
      <c r="H190" s="246" t="n">
        <f aca="false">SUM(H185:H189)</f>
        <v>46509.295616</v>
      </c>
      <c r="I190" s="242" t="n">
        <f aca="false">SUM(I185:I189)</f>
        <v>148994.16</v>
      </c>
      <c r="J190" s="214"/>
      <c r="K190" s="246" t="n">
        <f aca="false">SUM(K185:K189)</f>
        <v>44344.764432</v>
      </c>
      <c r="L190" s="242" t="n">
        <f aca="false">SUM(L185:L189)</f>
        <v>186119.84</v>
      </c>
      <c r="M190" s="214"/>
      <c r="N190" s="247" t="n">
        <f aca="false">SUM(N185:N189)</f>
        <v>53533.87584</v>
      </c>
      <c r="O190" s="244" t="n">
        <f aca="false">SUM(O185:O189)</f>
        <v>176041.39</v>
      </c>
      <c r="P190" s="214"/>
      <c r="Q190" s="246" t="n">
        <f aca="false">SUM(Q185:Q189)</f>
        <v>52287.104428</v>
      </c>
      <c r="R190" s="242" t="n">
        <f aca="false">SUM(R185:R189)</f>
        <v>162786.32</v>
      </c>
      <c r="S190" s="214"/>
      <c r="T190" s="246" t="n">
        <f aca="false">SUM(T185:T189)</f>
        <v>46493.22432</v>
      </c>
      <c r="U190" s="242" t="n">
        <f aca="false">SUM(U185:U189)</f>
        <v>183327.01</v>
      </c>
      <c r="V190" s="214"/>
      <c r="W190" s="246" t="n">
        <f aca="false">SUM(W185:W189)</f>
        <v>54729.833252</v>
      </c>
      <c r="X190" s="242" t="n">
        <f aca="false">SUM(X185:X189)</f>
        <v>172917.23</v>
      </c>
      <c r="Y190" s="214"/>
      <c r="Z190" s="246" t="n">
        <f aca="false">SUM(Z185:Z189)</f>
        <v>51464.293996</v>
      </c>
      <c r="AA190" s="242" t="n">
        <f aca="false">SUM(AA185:AA189)</f>
        <v>168813.03</v>
      </c>
      <c r="AB190" s="214"/>
      <c r="AC190" s="246" t="n">
        <f aca="false">SUM(AC185:AC189)</f>
        <v>48912.29628</v>
      </c>
      <c r="AD190" s="242" t="n">
        <f aca="false">SUM(AD185:AD189)</f>
        <v>142440</v>
      </c>
      <c r="AE190" s="214"/>
      <c r="AF190" s="246" t="n">
        <f aca="false">SUM(AF185:AF189)</f>
        <v>42342.528</v>
      </c>
      <c r="AG190" s="242" t="n">
        <f aca="false">SUM(AG185:AG189)</f>
        <v>176260</v>
      </c>
      <c r="AH190" s="214"/>
      <c r="AI190" s="246" t="n">
        <f aca="false">SUM(AI185:AI189)</f>
        <v>50581.56</v>
      </c>
      <c r="AJ190" s="242" t="n">
        <f aca="false">SUM(AJ185:AJ189)</f>
        <v>166300</v>
      </c>
      <c r="AK190" s="214"/>
      <c r="AL190" s="246" t="n">
        <f aca="false">SUM(AL185:AL189)</f>
        <v>48935.98</v>
      </c>
      <c r="AM190" s="242" t="n">
        <f aca="false">SUM(AM185:AM189)</f>
        <v>-200200</v>
      </c>
      <c r="AN190" s="219"/>
      <c r="AO190" s="246" t="n">
        <f aca="false">SUM(AO185:AO189)</f>
        <v>-57717.66</v>
      </c>
      <c r="AP190" s="242" t="n">
        <f aca="false">SUM(AP185:AP189)</f>
        <v>0</v>
      </c>
      <c r="AQ190" s="219"/>
      <c r="AR190" s="246" t="n">
        <f aca="false">SUM(AR185:AR189)</f>
        <v>0</v>
      </c>
      <c r="AS190" s="242" t="n">
        <f aca="false">SUM(AS185:AS189)</f>
        <v>0</v>
      </c>
      <c r="AT190" s="219"/>
      <c r="AU190" s="246" t="n">
        <f aca="false">SUM(AU185:AU189)</f>
        <v>0</v>
      </c>
      <c r="AV190" s="242" t="n">
        <f aca="false">SUM(AV185:AV189)</f>
        <v>0</v>
      </c>
      <c r="AW190" s="219"/>
      <c r="AX190" s="246" t="n">
        <f aca="false">SUM(AX185:AX189)</f>
        <v>0</v>
      </c>
      <c r="AY190" s="242" t="n">
        <f aca="false">SUM(AY185:AY189)</f>
        <v>0</v>
      </c>
      <c r="AZ190" s="219"/>
      <c r="BA190" s="246" t="n">
        <f aca="false">SUM(BA185:BA189)</f>
        <v>0</v>
      </c>
      <c r="BB190" s="242" t="n">
        <f aca="false">SUM(BB185:BB189)</f>
        <v>0</v>
      </c>
      <c r="BC190" s="219"/>
      <c r="BD190" s="246" t="n">
        <f aca="false">SUM(BD185:BD189)</f>
        <v>0</v>
      </c>
      <c r="BE190" s="242" t="n">
        <f aca="false">SUM(BE185:BE189)</f>
        <v>0</v>
      </c>
      <c r="BF190" s="219"/>
      <c r="BG190" s="246" t="n">
        <f aca="false">SUM(BG185:BG189)</f>
        <v>0</v>
      </c>
      <c r="BH190" s="242" t="n">
        <f aca="false">SUM(BH185:BH189)</f>
        <v>0</v>
      </c>
      <c r="BI190" s="219"/>
      <c r="BJ190" s="246" t="n">
        <f aca="false">SUM(BJ185:BJ189)</f>
        <v>0</v>
      </c>
      <c r="BK190" s="242" t="n">
        <f aca="false">SUM(BK185:BK189)</f>
        <v>0</v>
      </c>
      <c r="BL190" s="219"/>
      <c r="BM190" s="246" t="n">
        <f aca="false">SUM(BM185:BM189)</f>
        <v>0</v>
      </c>
      <c r="BN190" s="242" t="n">
        <f aca="false">SUM(BN185:BN189)</f>
        <v>0</v>
      </c>
      <c r="BO190" s="219"/>
      <c r="BP190" s="246" t="n">
        <f aca="false">SUM(BP185:BP189)</f>
        <v>0</v>
      </c>
      <c r="BQ190" s="242" t="n">
        <f aca="false">SUM(BQ185:BQ189)</f>
        <v>0</v>
      </c>
      <c r="BR190" s="219"/>
      <c r="BS190" s="246" t="n">
        <f aca="false">SUM(BS185:BS189)</f>
        <v>0</v>
      </c>
      <c r="BT190" s="242" t="n">
        <f aca="false">SUM(BT185:BT189)</f>
        <v>0</v>
      </c>
      <c r="BU190" s="219"/>
      <c r="BV190" s="246" t="n">
        <f aca="false">SUM(BV185:BV189)</f>
        <v>0</v>
      </c>
      <c r="BW190" s="242"/>
      <c r="BX190" s="242"/>
      <c r="BY190" s="242"/>
      <c r="BZ190" s="242"/>
      <c r="CA190" s="242"/>
      <c r="CB190" s="242"/>
      <c r="CC190" s="242"/>
      <c r="CD190" s="242"/>
      <c r="CE190" s="242"/>
      <c r="CF190" s="242"/>
      <c r="CG190" s="242"/>
      <c r="CH190" s="242"/>
      <c r="CI190" s="242"/>
      <c r="CJ190" s="242"/>
      <c r="CK190" s="242"/>
      <c r="CL190" s="242"/>
      <c r="CM190" s="242"/>
      <c r="CN190" s="242"/>
      <c r="CO190" s="242"/>
      <c r="CP190" s="242"/>
      <c r="CQ190" s="242"/>
      <c r="CR190" s="242"/>
      <c r="CS190" s="242"/>
      <c r="CT190" s="242"/>
      <c r="CU190" s="242"/>
      <c r="CV190" s="242"/>
      <c r="CW190" s="242"/>
      <c r="CX190" s="242"/>
      <c r="CY190" s="242"/>
      <c r="CZ190" s="242"/>
      <c r="DA190" s="242"/>
      <c r="DB190" s="242"/>
      <c r="DC190" s="242"/>
      <c r="DD190" s="242"/>
      <c r="DE190" s="242"/>
      <c r="DF190" s="242"/>
      <c r="DG190" s="242"/>
      <c r="DH190" s="242"/>
      <c r="DI190" s="242"/>
      <c r="DJ190" s="242"/>
      <c r="DK190" s="242"/>
      <c r="DL190" s="242"/>
      <c r="DM190" s="242"/>
      <c r="DN190" s="242"/>
      <c r="DO190" s="242"/>
      <c r="DP190" s="242"/>
      <c r="DQ190" s="242"/>
      <c r="DR190" s="242"/>
      <c r="DS190" s="242"/>
      <c r="DT190" s="242"/>
      <c r="DU190" s="242"/>
      <c r="DV190" s="242"/>
      <c r="DW190" s="242"/>
      <c r="DX190" s="242"/>
      <c r="DY190" s="242"/>
      <c r="DZ190" s="242"/>
      <c r="EA190" s="242"/>
      <c r="EB190" s="242"/>
      <c r="EC190" s="242"/>
      <c r="ED190" s="242"/>
      <c r="EE190" s="242"/>
      <c r="EF190" s="242"/>
      <c r="EG190" s="242"/>
      <c r="EH190" s="242"/>
      <c r="EI190" s="242"/>
      <c r="EJ190" s="242"/>
      <c r="EK190" s="242"/>
      <c r="EL190" s="242"/>
      <c r="EM190" s="242"/>
      <c r="EN190" s="242"/>
      <c r="EO190" s="242"/>
      <c r="EP190" s="242"/>
      <c r="EQ190" s="242"/>
      <c r="ER190" s="242"/>
      <c r="ES190" s="242"/>
      <c r="ET190" s="242"/>
      <c r="EU190" s="242"/>
      <c r="EV190" s="242"/>
      <c r="EW190" s="242"/>
      <c r="EX190" s="242"/>
    </row>
    <row r="191" customFormat="false" ht="12.75" hidden="false" customHeight="false" outlineLevel="0" collapsed="false">
      <c r="A191" s="192" t="s">
        <v>202</v>
      </c>
      <c r="B191" s="192" t="s">
        <v>196</v>
      </c>
      <c r="C191" s="239" t="n">
        <f aca="false">IF(C118&gt;0,IF(C167&gt;C143,((C167*C$78)-C118),C167*C$78),C167*C$78)</f>
        <v>86915</v>
      </c>
      <c r="D191" s="214" t="n">
        <f aca="false">D94</f>
        <v>0.0032</v>
      </c>
      <c r="E191" s="141" t="n">
        <f aca="false">C191*D191*E$8</f>
        <v>8621.968</v>
      </c>
      <c r="F191" s="239" t="n">
        <f aca="false">IF(F118&gt;0,IF(F167&gt;F143,((F167*F$78)-F118),F167*F$78),F167*F$78)</f>
        <v>185430</v>
      </c>
      <c r="G191" s="214" t="n">
        <f aca="false">G94</f>
        <v>0.0032</v>
      </c>
      <c r="H191" s="143" t="n">
        <f aca="false">F191*G191*H$8</f>
        <v>16614.528</v>
      </c>
      <c r="I191" s="239" t="n">
        <f aca="false">IF(I118&gt;0,IF(I167&gt;I143,((I167*I$78)-I118),I167*I$78),I167*I$78)</f>
        <v>187900</v>
      </c>
      <c r="J191" s="214" t="n">
        <f aca="false">J94</f>
        <v>0.0032</v>
      </c>
      <c r="K191" s="143" t="n">
        <f aca="false">I191*J191*K$8</f>
        <v>18639.68</v>
      </c>
      <c r="L191" s="239" t="n">
        <f aca="false">IF(L118&gt;0,IF(L167&gt;L143,((L167*L$78)-L118),L167*L$78),L167*L$78)</f>
        <v>114670</v>
      </c>
      <c r="M191" s="214" t="n">
        <f aca="false">M94</f>
        <v>0.0032</v>
      </c>
      <c r="N191" s="140" t="n">
        <f aca="false">L191*M191*N$8</f>
        <v>11008.32</v>
      </c>
      <c r="O191" s="241" t="n">
        <f aca="false">IF(O118&gt;0,IF(O167&gt;O143,((O167*O$78)-O118),O167*O$78),O167*O$78)</f>
        <v>90575</v>
      </c>
      <c r="P191" s="214" t="n">
        <f aca="false">P94</f>
        <v>0.0032</v>
      </c>
      <c r="Q191" s="143" t="n">
        <f aca="false">O191*P191*Q$8</f>
        <v>8985.04</v>
      </c>
      <c r="R191" s="239" t="n">
        <f aca="false">IF(R118&gt;0,IF(R167&gt;R143,((R167*R$78)-R118),R167*R$78),R167*R$78)</f>
        <v>95500</v>
      </c>
      <c r="S191" s="214" t="n">
        <f aca="false">S94</f>
        <v>0.0032</v>
      </c>
      <c r="T191" s="143" t="n">
        <f aca="false">R191*S191*T$8</f>
        <v>9168</v>
      </c>
      <c r="U191" s="239" t="n">
        <f aca="false">IF(U118&gt;0,IF(U167&gt;U143,((U167*U$78)-U118),U167*U$78),U167*U$78)</f>
        <v>65850</v>
      </c>
      <c r="V191" s="214" t="n">
        <f aca="false">V94</f>
        <v>0.0032</v>
      </c>
      <c r="W191" s="143" t="n">
        <f aca="false">U191*V191*W$8</f>
        <v>6532.32</v>
      </c>
      <c r="X191" s="239" t="n">
        <f aca="false">IF(X118&gt;0,IF(X167&gt;X143,((X167*X$78)-X118),X167*X$78),X167*X$78)</f>
        <v>153800</v>
      </c>
      <c r="Y191" s="214" t="n">
        <f aca="false">Y94</f>
        <v>0.0032</v>
      </c>
      <c r="Z191" s="143" t="n">
        <f aca="false">X191*Y191*Z$8</f>
        <v>15256.96</v>
      </c>
      <c r="AA191" s="239" t="n">
        <f aca="false">IF(AA118&gt;0,IF(AA167&gt;AA143,((AA167*AA$78)-AA118),AA167*AA$78),AA167*AA$78)</f>
        <v>107475</v>
      </c>
      <c r="AB191" s="214" t="n">
        <f aca="false">AB94</f>
        <v>0.0032</v>
      </c>
      <c r="AC191" s="143" t="n">
        <f aca="false">AA191*AB191*AC$8</f>
        <v>10317.6</v>
      </c>
      <c r="AD191" s="239" t="n">
        <f aca="false">IF(AD118&gt;0,IF(AD167&gt;AD143,((AD167*AD$78)-AD118),AD167*AD$78),AD167*AD$78)</f>
        <v>156625</v>
      </c>
      <c r="AE191" s="214" t="n">
        <f aca="false">AE94</f>
        <v>0.0032</v>
      </c>
      <c r="AF191" s="143" t="n">
        <f aca="false">AD191*AE191*AF$8</f>
        <v>15537.2</v>
      </c>
      <c r="AG191" s="239" t="n">
        <f aca="false">IF(AG118&gt;0,IF(AG167&gt;AG143,((AG167*AG$78)-AG118),AG167*AG$78),AG167*AG$78)</f>
        <v>200455</v>
      </c>
      <c r="AH191" s="214" t="n">
        <f aca="false">AH94</f>
        <v>0.0032</v>
      </c>
      <c r="AI191" s="143" t="n">
        <f aca="false">AG191*AH191*AI$8</f>
        <v>19243.68</v>
      </c>
      <c r="AJ191" s="239" t="n">
        <f aca="false">IF(AJ118&gt;0,IF(AJ167&gt;AJ143,((AJ167*AJ$78)-AJ118),AJ167*AJ$78),AJ167*AJ$78)</f>
        <v>190100</v>
      </c>
      <c r="AK191" s="214" t="n">
        <f aca="false">AK94</f>
        <v>0.0032</v>
      </c>
      <c r="AL191" s="143" t="n">
        <f aca="false">AJ191*AK191*AL$8</f>
        <v>18857.92</v>
      </c>
      <c r="AM191" s="239" t="n">
        <f aca="false">AM167*AM$78</f>
        <v>-7500</v>
      </c>
      <c r="AN191" s="214" t="n">
        <v>0.0033</v>
      </c>
      <c r="AO191" s="143" t="n">
        <f aca="false">AM191*AN191*AO$8</f>
        <v>-767.25</v>
      </c>
      <c r="AP191" s="239" t="n">
        <f aca="false">AP167*AP$78</f>
        <v>-0</v>
      </c>
      <c r="AQ191" s="214" t="n">
        <v>0.0033</v>
      </c>
      <c r="AR191" s="143" t="n">
        <f aca="false">AP191*AQ191*AR$8</f>
        <v>-0</v>
      </c>
      <c r="AS191" s="239" t="n">
        <f aca="false">AS167*AS$78</f>
        <v>-0</v>
      </c>
      <c r="AT191" s="214" t="n">
        <v>0.0033</v>
      </c>
      <c r="AU191" s="143" t="n">
        <f aca="false">AS191*AT191*AU$8</f>
        <v>-0</v>
      </c>
      <c r="AV191" s="239" t="n">
        <f aca="false">AV167*AV$78</f>
        <v>-0</v>
      </c>
      <c r="AW191" s="214" t="n">
        <v>0.0033</v>
      </c>
      <c r="AX191" s="143" t="n">
        <f aca="false">AV191*AW191*AX$8</f>
        <v>-0</v>
      </c>
      <c r="AY191" s="239" t="n">
        <f aca="false">AY167*AY$78</f>
        <v>-0</v>
      </c>
      <c r="AZ191" s="214" t="n">
        <v>0.0033</v>
      </c>
      <c r="BA191" s="143" t="n">
        <f aca="false">AY191*AZ191*BA$8</f>
        <v>-0</v>
      </c>
      <c r="BB191" s="239" t="n">
        <f aca="false">BB167*BB$78</f>
        <v>-0</v>
      </c>
      <c r="BC191" s="214" t="n">
        <v>0.0033</v>
      </c>
      <c r="BD191" s="143" t="n">
        <f aca="false">BB191*BC191*BD$8</f>
        <v>-0</v>
      </c>
      <c r="BE191" s="239" t="n">
        <f aca="false">BE167*BE$78</f>
        <v>-0</v>
      </c>
      <c r="BF191" s="214" t="n">
        <v>0.0033</v>
      </c>
      <c r="BG191" s="143" t="n">
        <f aca="false">BE191*BF191*BG$8</f>
        <v>-0</v>
      </c>
      <c r="BH191" s="239" t="n">
        <f aca="false">BH167*BH$78</f>
        <v>-0</v>
      </c>
      <c r="BI191" s="214" t="n">
        <v>0.0033</v>
      </c>
      <c r="BJ191" s="143" t="n">
        <f aca="false">BH191*BI191*BJ$8</f>
        <v>-0</v>
      </c>
      <c r="BK191" s="239" t="n">
        <f aca="false">BK167*BK$78</f>
        <v>-0</v>
      </c>
      <c r="BL191" s="214" t="n">
        <v>0.0033</v>
      </c>
      <c r="BM191" s="143" t="n">
        <f aca="false">BK191*BL191*BM$8</f>
        <v>-0</v>
      </c>
      <c r="BN191" s="239" t="n">
        <f aca="false">BN167*BN$78</f>
        <v>-0</v>
      </c>
      <c r="BO191" s="214" t="n">
        <v>0.0033</v>
      </c>
      <c r="BP191" s="143" t="n">
        <f aca="false">BN191*BO191*BP$8</f>
        <v>-0</v>
      </c>
      <c r="BQ191" s="239" t="n">
        <f aca="false">BQ167*BQ$78</f>
        <v>-0</v>
      </c>
      <c r="BR191" s="214" t="n">
        <v>0.0033</v>
      </c>
      <c r="BS191" s="143" t="n">
        <f aca="false">BQ191*BR191*BS$8</f>
        <v>-0</v>
      </c>
      <c r="BT191" s="239" t="n">
        <f aca="false">BT167*BT$78</f>
        <v>-0</v>
      </c>
      <c r="BU191" s="214" t="n">
        <v>0.0033</v>
      </c>
      <c r="BV191" s="143" t="n">
        <f aca="false">BT191*BU191*BV$8</f>
        <v>-0</v>
      </c>
      <c r="BW191" s="239"/>
      <c r="BX191" s="239"/>
      <c r="BY191" s="239"/>
      <c r="BZ191" s="239"/>
      <c r="CA191" s="239"/>
      <c r="CB191" s="239"/>
      <c r="CC191" s="239"/>
      <c r="CD191" s="239"/>
      <c r="CE191" s="239"/>
      <c r="CF191" s="239"/>
      <c r="CG191" s="239"/>
      <c r="CH191" s="239"/>
      <c r="CI191" s="239"/>
      <c r="CJ191" s="239"/>
      <c r="CK191" s="239"/>
      <c r="CL191" s="239"/>
      <c r="CM191" s="239"/>
      <c r="CN191" s="239"/>
      <c r="CO191" s="239"/>
      <c r="CP191" s="239"/>
      <c r="CQ191" s="239"/>
      <c r="CR191" s="239"/>
      <c r="CS191" s="239"/>
      <c r="CT191" s="239"/>
      <c r="CU191" s="239"/>
      <c r="CV191" s="239"/>
      <c r="CW191" s="239"/>
      <c r="CX191" s="239"/>
      <c r="CY191" s="239"/>
      <c r="CZ191" s="239"/>
      <c r="DA191" s="239"/>
      <c r="DB191" s="239"/>
      <c r="DC191" s="239"/>
      <c r="DD191" s="239"/>
      <c r="DE191" s="239"/>
      <c r="DF191" s="239"/>
      <c r="DG191" s="239"/>
      <c r="DH191" s="239"/>
      <c r="DI191" s="239"/>
      <c r="DJ191" s="239"/>
      <c r="DK191" s="239"/>
      <c r="DL191" s="239"/>
      <c r="DM191" s="239"/>
      <c r="DN191" s="239"/>
      <c r="DO191" s="239"/>
      <c r="DP191" s="239"/>
      <c r="DQ191" s="239"/>
      <c r="DR191" s="239"/>
      <c r="DS191" s="239"/>
      <c r="DT191" s="239"/>
      <c r="DU191" s="239"/>
      <c r="DV191" s="239"/>
      <c r="DW191" s="239"/>
      <c r="DX191" s="239"/>
      <c r="DY191" s="239"/>
      <c r="DZ191" s="239"/>
      <c r="EA191" s="239"/>
      <c r="EB191" s="239"/>
      <c r="EC191" s="239"/>
      <c r="ED191" s="239"/>
      <c r="EE191" s="239"/>
      <c r="EF191" s="239"/>
      <c r="EG191" s="239"/>
      <c r="EH191" s="239"/>
      <c r="EI191" s="239"/>
      <c r="EJ191" s="239"/>
      <c r="EK191" s="239"/>
      <c r="EL191" s="239"/>
      <c r="EM191" s="239"/>
      <c r="EN191" s="239"/>
      <c r="EO191" s="239"/>
      <c r="EP191" s="239"/>
      <c r="EQ191" s="239"/>
      <c r="ER191" s="239"/>
      <c r="ES191" s="239"/>
      <c r="ET191" s="239"/>
      <c r="EU191" s="239"/>
      <c r="EV191" s="239"/>
      <c r="EW191" s="239"/>
      <c r="EX191" s="239"/>
    </row>
    <row r="192" customFormat="false" ht="12.75" hidden="false" customHeight="false" outlineLevel="0" collapsed="false">
      <c r="A192" s="191" t="s">
        <v>203</v>
      </c>
      <c r="B192" s="191"/>
      <c r="C192" s="242" t="n">
        <f aca="false">SUM(C191)</f>
        <v>86915</v>
      </c>
      <c r="D192" s="214"/>
      <c r="E192" s="245" t="n">
        <f aca="false">SUM(E191)</f>
        <v>8621.968</v>
      </c>
      <c r="F192" s="242" t="n">
        <f aca="false">SUM(F191)</f>
        <v>185430</v>
      </c>
      <c r="G192" s="214"/>
      <c r="H192" s="246" t="n">
        <f aca="false">SUM(H191)</f>
        <v>16614.528</v>
      </c>
      <c r="I192" s="242" t="n">
        <f aca="false">SUM(I191)</f>
        <v>187900</v>
      </c>
      <c r="J192" s="214"/>
      <c r="K192" s="246" t="n">
        <f aca="false">SUM(K191)</f>
        <v>18639.68</v>
      </c>
      <c r="L192" s="242" t="n">
        <f aca="false">SUM(L191)</f>
        <v>114670</v>
      </c>
      <c r="M192" s="214"/>
      <c r="N192" s="247" t="n">
        <f aca="false">SUM(N191)</f>
        <v>11008.32</v>
      </c>
      <c r="O192" s="244" t="n">
        <f aca="false">SUM(O191)</f>
        <v>90575</v>
      </c>
      <c r="P192" s="214"/>
      <c r="Q192" s="246" t="n">
        <f aca="false">SUM(Q191)</f>
        <v>8985.04</v>
      </c>
      <c r="R192" s="242" t="n">
        <f aca="false">SUM(R191)</f>
        <v>95500</v>
      </c>
      <c r="S192" s="214"/>
      <c r="T192" s="246" t="n">
        <f aca="false">SUM(T191)</f>
        <v>9168</v>
      </c>
      <c r="U192" s="242" t="n">
        <f aca="false">SUM(U191)</f>
        <v>65850</v>
      </c>
      <c r="V192" s="214"/>
      <c r="W192" s="246" t="n">
        <f aca="false">SUM(W191)</f>
        <v>6532.32</v>
      </c>
      <c r="X192" s="242" t="n">
        <f aca="false">SUM(X191)</f>
        <v>153800</v>
      </c>
      <c r="Y192" s="214"/>
      <c r="Z192" s="246" t="n">
        <f aca="false">SUM(Z191)</f>
        <v>15256.96</v>
      </c>
      <c r="AA192" s="242" t="n">
        <f aca="false">SUM(AA191)</f>
        <v>107475</v>
      </c>
      <c r="AB192" s="214"/>
      <c r="AC192" s="246" t="n">
        <f aca="false">SUM(AC191)</f>
        <v>10317.6</v>
      </c>
      <c r="AD192" s="242" t="n">
        <f aca="false">SUM(AD191)</f>
        <v>156625</v>
      </c>
      <c r="AE192" s="214"/>
      <c r="AF192" s="246" t="n">
        <f aca="false">SUM(AF191)</f>
        <v>15537.2</v>
      </c>
      <c r="AG192" s="242" t="n">
        <f aca="false">SUM(AG191)</f>
        <v>200455</v>
      </c>
      <c r="AH192" s="214"/>
      <c r="AI192" s="246" t="n">
        <f aca="false">SUM(AI191)</f>
        <v>19243.68</v>
      </c>
      <c r="AJ192" s="242" t="n">
        <f aca="false">SUM(AJ191)</f>
        <v>190100</v>
      </c>
      <c r="AK192" s="214"/>
      <c r="AL192" s="246" t="n">
        <f aca="false">SUM(AL191)</f>
        <v>18857.92</v>
      </c>
      <c r="AM192" s="242" t="n">
        <f aca="false">SUM(AM191)</f>
        <v>-7500</v>
      </c>
      <c r="AN192" s="219"/>
      <c r="AO192" s="246" t="n">
        <f aca="false">SUM(AO191)</f>
        <v>-767.25</v>
      </c>
      <c r="AP192" s="242" t="n">
        <f aca="false">SUM(AP191)</f>
        <v>0</v>
      </c>
      <c r="AQ192" s="219"/>
      <c r="AR192" s="246" t="n">
        <f aca="false">SUM(AR191)</f>
        <v>0</v>
      </c>
      <c r="AS192" s="242" t="n">
        <f aca="false">SUM(AS191)</f>
        <v>0</v>
      </c>
      <c r="AT192" s="219"/>
      <c r="AU192" s="246" t="n">
        <f aca="false">SUM(AU191)</f>
        <v>0</v>
      </c>
      <c r="AV192" s="242" t="n">
        <f aca="false">SUM(AV191)</f>
        <v>0</v>
      </c>
      <c r="AW192" s="219"/>
      <c r="AX192" s="246" t="n">
        <f aca="false">SUM(AX191)</f>
        <v>0</v>
      </c>
      <c r="AY192" s="242" t="n">
        <f aca="false">SUM(AY191)</f>
        <v>0</v>
      </c>
      <c r="AZ192" s="219"/>
      <c r="BA192" s="246" t="n">
        <f aca="false">SUM(BA191)</f>
        <v>0</v>
      </c>
      <c r="BB192" s="242" t="n">
        <f aca="false">SUM(BB191)</f>
        <v>0</v>
      </c>
      <c r="BC192" s="219"/>
      <c r="BD192" s="246" t="n">
        <f aca="false">SUM(BD191)</f>
        <v>0</v>
      </c>
      <c r="BE192" s="242" t="n">
        <f aca="false">SUM(BE191)</f>
        <v>0</v>
      </c>
      <c r="BF192" s="219"/>
      <c r="BG192" s="246" t="n">
        <f aca="false">SUM(BG191)</f>
        <v>0</v>
      </c>
      <c r="BH192" s="242" t="n">
        <f aca="false">SUM(BH191)</f>
        <v>0</v>
      </c>
      <c r="BI192" s="219"/>
      <c r="BJ192" s="246" t="n">
        <f aca="false">SUM(BJ191)</f>
        <v>0</v>
      </c>
      <c r="BK192" s="242" t="n">
        <f aca="false">SUM(BK191)</f>
        <v>0</v>
      </c>
      <c r="BL192" s="219"/>
      <c r="BM192" s="246" t="n">
        <f aca="false">SUM(BM191)</f>
        <v>0</v>
      </c>
      <c r="BN192" s="242" t="n">
        <f aca="false">SUM(BN191)</f>
        <v>0</v>
      </c>
      <c r="BO192" s="219"/>
      <c r="BP192" s="246" t="n">
        <f aca="false">SUM(BP191)</f>
        <v>0</v>
      </c>
      <c r="BQ192" s="242" t="n">
        <f aca="false">SUM(BQ191)</f>
        <v>0</v>
      </c>
      <c r="BR192" s="219"/>
      <c r="BS192" s="246" t="n">
        <f aca="false">SUM(BS191)</f>
        <v>0</v>
      </c>
      <c r="BT192" s="242" t="n">
        <f aca="false">SUM(BT191)</f>
        <v>0</v>
      </c>
      <c r="BU192" s="219"/>
      <c r="BV192" s="246" t="n">
        <f aca="false">SUM(BV191)</f>
        <v>0</v>
      </c>
      <c r="BW192" s="242"/>
      <c r="BX192" s="242"/>
      <c r="BY192" s="242"/>
      <c r="BZ192" s="242"/>
      <c r="CA192" s="242"/>
      <c r="CB192" s="242"/>
      <c r="CC192" s="242"/>
      <c r="CD192" s="242"/>
      <c r="CE192" s="242"/>
      <c r="CF192" s="242"/>
      <c r="CG192" s="242"/>
      <c r="CH192" s="242"/>
      <c r="CI192" s="242"/>
      <c r="CJ192" s="242"/>
      <c r="CK192" s="242"/>
      <c r="CL192" s="242"/>
      <c r="CM192" s="242"/>
      <c r="CN192" s="242"/>
      <c r="CO192" s="242"/>
      <c r="CP192" s="242"/>
      <c r="CQ192" s="242"/>
      <c r="CR192" s="242"/>
      <c r="CS192" s="242"/>
      <c r="CT192" s="242"/>
      <c r="CU192" s="242"/>
      <c r="CV192" s="242"/>
      <c r="CW192" s="242"/>
      <c r="CX192" s="242"/>
      <c r="CY192" s="242"/>
      <c r="CZ192" s="242"/>
      <c r="DA192" s="242"/>
      <c r="DB192" s="242"/>
      <c r="DC192" s="242"/>
      <c r="DD192" s="242"/>
      <c r="DE192" s="242"/>
      <c r="DF192" s="242"/>
      <c r="DG192" s="242"/>
      <c r="DH192" s="242"/>
      <c r="DI192" s="242"/>
      <c r="DJ192" s="242"/>
      <c r="DK192" s="242"/>
      <c r="DL192" s="242"/>
      <c r="DM192" s="242"/>
      <c r="DN192" s="242"/>
      <c r="DO192" s="242"/>
      <c r="DP192" s="242"/>
      <c r="DQ192" s="242"/>
      <c r="DR192" s="242"/>
      <c r="DS192" s="242"/>
      <c r="DT192" s="242"/>
      <c r="DU192" s="242"/>
      <c r="DV192" s="242"/>
      <c r="DW192" s="242"/>
      <c r="DX192" s="242"/>
      <c r="DY192" s="242"/>
      <c r="DZ192" s="242"/>
      <c r="EA192" s="242"/>
      <c r="EB192" s="242"/>
      <c r="EC192" s="242"/>
      <c r="ED192" s="242"/>
      <c r="EE192" s="242"/>
      <c r="EF192" s="242"/>
      <c r="EG192" s="242"/>
      <c r="EH192" s="242"/>
      <c r="EI192" s="242"/>
      <c r="EJ192" s="242"/>
      <c r="EK192" s="242"/>
      <c r="EL192" s="242"/>
      <c r="EM192" s="242"/>
      <c r="EN192" s="242"/>
      <c r="EO192" s="242"/>
      <c r="EP192" s="242"/>
      <c r="EQ192" s="242"/>
      <c r="ER192" s="242"/>
      <c r="ES192" s="242"/>
      <c r="ET192" s="242"/>
      <c r="EU192" s="242"/>
      <c r="EV192" s="242"/>
      <c r="EW192" s="242"/>
      <c r="EX192" s="242"/>
    </row>
    <row r="193" customFormat="false" ht="12.75" hidden="false" customHeight="false" outlineLevel="0" collapsed="false">
      <c r="A193" s="192" t="s">
        <v>23</v>
      </c>
      <c r="B193" s="192" t="s">
        <v>196</v>
      </c>
      <c r="C193" s="239" t="n">
        <f aca="false">IF(C120&gt;0,IF(C169&gt;C145,((C169*C$79)-C120),C169*C$79),C169*C$79)</f>
        <v>201090</v>
      </c>
      <c r="D193" s="214" t="n">
        <f aca="false">D96</f>
        <v>0.0011</v>
      </c>
      <c r="E193" s="141" t="n">
        <f aca="false">C193*D193*E$8</f>
        <v>6857.169</v>
      </c>
      <c r="F193" s="239" t="n">
        <f aca="false">IF(F120&gt;0,IF(F169&gt;F145,((F169*F$79)-F120),F169*F$79),F169*F$79)</f>
        <v>195320</v>
      </c>
      <c r="G193" s="214" t="n">
        <f aca="false">G96</f>
        <v>0.0011</v>
      </c>
      <c r="H193" s="143" t="n">
        <f aca="false">F193*G193*H$8</f>
        <v>6015.856</v>
      </c>
      <c r="I193" s="239" t="n">
        <f aca="false">IF(I120&gt;0,IF(I169&gt;I145,((I169*I$79)-I120),I169*I$79),I169*I$79)</f>
        <v>185330</v>
      </c>
      <c r="J193" s="214" t="n">
        <f aca="false">J96</f>
        <v>0.0011</v>
      </c>
      <c r="K193" s="143" t="n">
        <f aca="false">I193*J193*K$8</f>
        <v>6319.753</v>
      </c>
      <c r="L193" s="239" t="n">
        <f aca="false">IF(L120&gt;0,IF(L169&gt;L145,((L169*L$79)-L120),L169*L$79),L169*L$79)</f>
        <v>176270</v>
      </c>
      <c r="M193" s="214" t="n">
        <f aca="false">M96</f>
        <v>0.0011</v>
      </c>
      <c r="N193" s="140" t="n">
        <f aca="false">L193*M193*N$8</f>
        <v>5816.91</v>
      </c>
      <c r="O193" s="241" t="n">
        <f aca="false">IF(O120&gt;0,IF(O169&gt;O145,((O169*O$79)-O120),O169*O$79),O169*O$79)</f>
        <v>172620</v>
      </c>
      <c r="P193" s="214" t="n">
        <f aca="false">P96</f>
        <v>0.0011</v>
      </c>
      <c r="Q193" s="143" t="n">
        <f aca="false">O193*P193*Q$8</f>
        <v>5886.342</v>
      </c>
      <c r="R193" s="239" t="n">
        <f aca="false">IF(R120&gt;0,IF(R169&gt;R145,((R169*R$79)-R120),R169*R$79),R169*R$79)</f>
        <v>168960</v>
      </c>
      <c r="S193" s="214" t="n">
        <f aca="false">S96</f>
        <v>0.0011</v>
      </c>
      <c r="T193" s="143" t="n">
        <f aca="false">R193*S193*T$8</f>
        <v>5575.68</v>
      </c>
      <c r="U193" s="239" t="n">
        <f aca="false">IF(U120&gt;0,IF(U169&gt;U145,((U169*U$79)-U120),U169*U$79),U169*U$79)</f>
        <v>212560</v>
      </c>
      <c r="V193" s="214" t="n">
        <f aca="false">V96</f>
        <v>0.0011</v>
      </c>
      <c r="W193" s="143" t="n">
        <f aca="false">U193*V193*W$8</f>
        <v>7248.296</v>
      </c>
      <c r="X193" s="239" t="n">
        <f aca="false">IF(X120&gt;0,IF(X169&gt;X145,((X169*X$79)-X120),X169*X$79),X169*X$79)</f>
        <v>189240</v>
      </c>
      <c r="Y193" s="214" t="n">
        <f aca="false">Y96</f>
        <v>0.0011</v>
      </c>
      <c r="Z193" s="143" t="n">
        <f aca="false">X193*Y193*Z$8</f>
        <v>6453.084</v>
      </c>
      <c r="AA193" s="239" t="n">
        <f aca="false">IF(AA120&gt;0,IF(AA169&gt;AA145,((AA169*AA$79)-AA120),AA169*AA$79),AA169*AA$79)</f>
        <v>206150</v>
      </c>
      <c r="AB193" s="214" t="n">
        <f aca="false">AB96</f>
        <v>0.0011</v>
      </c>
      <c r="AC193" s="143" t="n">
        <f aca="false">AA193*AB193*AC$8</f>
        <v>6802.95</v>
      </c>
      <c r="AD193" s="239" t="n">
        <f aca="false">IF(AD120&gt;0,IF(AD169&gt;AD145,((AD169*AD$79)-AD120),AD169*AD$79),AD169*AD$79)</f>
        <v>174560</v>
      </c>
      <c r="AE193" s="214" t="n">
        <f aca="false">AE96</f>
        <v>0.0011</v>
      </c>
      <c r="AF193" s="143" t="n">
        <f aca="false">AD193*AE193*AF$8</f>
        <v>5952.496</v>
      </c>
      <c r="AG193" s="239" t="n">
        <f aca="false">IF(AG120&gt;0,IF(AG169&gt;AG145,((AG169*AG$79)-AG120),AG169*AG$79),AG169*AG$79)</f>
        <v>169380</v>
      </c>
      <c r="AH193" s="214" t="n">
        <f aca="false">AH96</f>
        <v>0.0011</v>
      </c>
      <c r="AI193" s="143" t="n">
        <f aca="false">AG193*AH193*AI$8</f>
        <v>5589.54</v>
      </c>
      <c r="AJ193" s="239" t="n">
        <f aca="false">IF(AJ120&gt;0,IF(AJ169&gt;AJ145,((AJ169*AJ$79)-AJ120),AJ169*AJ$79),AJ169*AJ$79)</f>
        <v>159240</v>
      </c>
      <c r="AK193" s="214" t="n">
        <f aca="false">AK96</f>
        <v>0.0011</v>
      </c>
      <c r="AL193" s="143" t="n">
        <f aca="false">AJ193*AK193*AL$8</f>
        <v>5430.084</v>
      </c>
      <c r="AM193" s="239" t="n">
        <f aca="false">AM169*AM$79</f>
        <v>0</v>
      </c>
      <c r="AN193" s="214" t="n">
        <v>0.0011</v>
      </c>
      <c r="AO193" s="143" t="n">
        <f aca="false">AM193*AN193*AO$8</f>
        <v>0</v>
      </c>
      <c r="AP193" s="239" t="n">
        <f aca="false">AP169*AP$79</f>
        <v>0</v>
      </c>
      <c r="AQ193" s="214" t="n">
        <v>0.0011</v>
      </c>
      <c r="AR193" s="143" t="n">
        <f aca="false">AP193*AQ193*AR$8</f>
        <v>0</v>
      </c>
      <c r="AS193" s="239" t="n">
        <f aca="false">AS169*AS$79</f>
        <v>0</v>
      </c>
      <c r="AT193" s="214" t="n">
        <v>0.0011</v>
      </c>
      <c r="AU193" s="143" t="n">
        <f aca="false">AS193*AT193*AU$8</f>
        <v>0</v>
      </c>
      <c r="AV193" s="239" t="n">
        <f aca="false">AV169*AV$79</f>
        <v>0</v>
      </c>
      <c r="AW193" s="214" t="n">
        <v>0.0011</v>
      </c>
      <c r="AX193" s="143" t="n">
        <f aca="false">AV193*AW193*AX$8</f>
        <v>0</v>
      </c>
      <c r="AY193" s="239" t="n">
        <f aca="false">AY169*AY$79</f>
        <v>0</v>
      </c>
      <c r="AZ193" s="214" t="n">
        <v>0.0011</v>
      </c>
      <c r="BA193" s="143" t="n">
        <f aca="false">AY193*AZ193*BA$8</f>
        <v>0</v>
      </c>
      <c r="BB193" s="239" t="n">
        <f aca="false">BB169*BB$79</f>
        <v>0</v>
      </c>
      <c r="BC193" s="214" t="n">
        <v>0.0011</v>
      </c>
      <c r="BD193" s="143" t="n">
        <f aca="false">BB193*BC193*BD$8</f>
        <v>0</v>
      </c>
      <c r="BE193" s="239" t="n">
        <f aca="false">BE169*BE$79</f>
        <v>0</v>
      </c>
      <c r="BF193" s="214" t="n">
        <v>0.0011</v>
      </c>
      <c r="BG193" s="143" t="n">
        <f aca="false">BE193*BF193*BG$8</f>
        <v>0</v>
      </c>
      <c r="BH193" s="239" t="n">
        <f aca="false">BH169*BH$79</f>
        <v>0</v>
      </c>
      <c r="BI193" s="214" t="n">
        <v>0.0011</v>
      </c>
      <c r="BJ193" s="143" t="n">
        <f aca="false">BH193*BI193*BJ$8</f>
        <v>0</v>
      </c>
      <c r="BK193" s="239" t="n">
        <f aca="false">BK169*BK$79</f>
        <v>0</v>
      </c>
      <c r="BL193" s="214" t="n">
        <v>0.0011</v>
      </c>
      <c r="BM193" s="143" t="n">
        <f aca="false">BK193*BL193*BM$8</f>
        <v>0</v>
      </c>
      <c r="BN193" s="239" t="n">
        <f aca="false">BN169*BN$79</f>
        <v>0</v>
      </c>
      <c r="BO193" s="214" t="n">
        <v>0.0011</v>
      </c>
      <c r="BP193" s="143" t="n">
        <f aca="false">BN193*BO193*BP$8</f>
        <v>0</v>
      </c>
      <c r="BQ193" s="239" t="n">
        <f aca="false">BQ169*BQ$79</f>
        <v>0</v>
      </c>
      <c r="BR193" s="214" t="n">
        <v>0.0011</v>
      </c>
      <c r="BS193" s="143" t="n">
        <f aca="false">BQ193*BR193*BS$8</f>
        <v>0</v>
      </c>
      <c r="BT193" s="239" t="n">
        <f aca="false">BT169*BT$79</f>
        <v>0</v>
      </c>
      <c r="BU193" s="214" t="n">
        <v>0.0011</v>
      </c>
      <c r="BV193" s="143" t="n">
        <f aca="false">BT193*BU193*BV$8</f>
        <v>0</v>
      </c>
      <c r="BW193" s="239"/>
      <c r="BX193" s="239"/>
      <c r="BY193" s="239"/>
      <c r="BZ193" s="239"/>
      <c r="CA193" s="239"/>
      <c r="CB193" s="239"/>
      <c r="CC193" s="239"/>
      <c r="CD193" s="239"/>
      <c r="CE193" s="239"/>
      <c r="CF193" s="239"/>
      <c r="CG193" s="239"/>
      <c r="CH193" s="239"/>
      <c r="CI193" s="239"/>
      <c r="CJ193" s="239"/>
      <c r="CK193" s="239"/>
      <c r="CL193" s="239"/>
      <c r="CM193" s="239"/>
      <c r="CN193" s="239"/>
      <c r="CO193" s="239"/>
      <c r="CP193" s="239"/>
      <c r="CQ193" s="239"/>
      <c r="CR193" s="239"/>
      <c r="CS193" s="239"/>
      <c r="CT193" s="239"/>
      <c r="CU193" s="239"/>
      <c r="CV193" s="239"/>
      <c r="CW193" s="239"/>
      <c r="CX193" s="239"/>
      <c r="CY193" s="239"/>
      <c r="CZ193" s="239"/>
      <c r="DA193" s="239"/>
      <c r="DB193" s="239"/>
      <c r="DC193" s="239"/>
      <c r="DD193" s="239"/>
      <c r="DE193" s="239"/>
      <c r="DF193" s="239"/>
      <c r="DG193" s="239"/>
      <c r="DH193" s="239"/>
      <c r="DI193" s="239"/>
      <c r="DJ193" s="239"/>
      <c r="DK193" s="239"/>
      <c r="DL193" s="239"/>
      <c r="DM193" s="239"/>
      <c r="DN193" s="239"/>
      <c r="DO193" s="239"/>
      <c r="DP193" s="239"/>
      <c r="DQ193" s="239"/>
      <c r="DR193" s="239"/>
      <c r="DS193" s="239"/>
      <c r="DT193" s="239"/>
      <c r="DU193" s="239"/>
      <c r="DV193" s="239"/>
      <c r="DW193" s="239"/>
      <c r="DX193" s="239"/>
      <c r="DY193" s="239"/>
      <c r="DZ193" s="239"/>
      <c r="EA193" s="239"/>
      <c r="EB193" s="239"/>
      <c r="EC193" s="239"/>
      <c r="ED193" s="239"/>
      <c r="EE193" s="239"/>
      <c r="EF193" s="239"/>
      <c r="EG193" s="239"/>
      <c r="EH193" s="239"/>
      <c r="EI193" s="239"/>
      <c r="EJ193" s="239"/>
      <c r="EK193" s="239"/>
      <c r="EL193" s="239"/>
      <c r="EM193" s="239"/>
      <c r="EN193" s="239"/>
      <c r="EO193" s="239"/>
      <c r="EP193" s="239"/>
      <c r="EQ193" s="239"/>
      <c r="ER193" s="239"/>
      <c r="ES193" s="239"/>
      <c r="ET193" s="239"/>
      <c r="EU193" s="239"/>
      <c r="EV193" s="239"/>
      <c r="EW193" s="239"/>
      <c r="EX193" s="239"/>
    </row>
    <row r="194" customFormat="false" ht="12.75" hidden="false" customHeight="false" outlineLevel="0" collapsed="false">
      <c r="A194" s="191" t="s">
        <v>204</v>
      </c>
      <c r="B194" s="191"/>
      <c r="C194" s="242" t="n">
        <f aca="false">SUM(C193)</f>
        <v>201090</v>
      </c>
      <c r="D194" s="214"/>
      <c r="E194" s="245" t="n">
        <f aca="false">SUM(E193)</f>
        <v>6857.169</v>
      </c>
      <c r="F194" s="242" t="n">
        <f aca="false">SUM(F193)</f>
        <v>195320</v>
      </c>
      <c r="G194" s="214"/>
      <c r="H194" s="246" t="n">
        <f aca="false">SUM(H193)</f>
        <v>6015.856</v>
      </c>
      <c r="I194" s="242" t="n">
        <f aca="false">SUM(I193)</f>
        <v>185330</v>
      </c>
      <c r="J194" s="214"/>
      <c r="K194" s="246" t="n">
        <f aca="false">SUM(K193)</f>
        <v>6319.753</v>
      </c>
      <c r="L194" s="242" t="n">
        <f aca="false">SUM(L193)</f>
        <v>176270</v>
      </c>
      <c r="M194" s="214"/>
      <c r="N194" s="247" t="n">
        <f aca="false">SUM(N193)</f>
        <v>5816.91</v>
      </c>
      <c r="O194" s="244" t="n">
        <f aca="false">SUM(O193)</f>
        <v>172620</v>
      </c>
      <c r="P194" s="214"/>
      <c r="Q194" s="246" t="n">
        <f aca="false">SUM(Q193)</f>
        <v>5886.342</v>
      </c>
      <c r="R194" s="242" t="n">
        <f aca="false">SUM(R193)</f>
        <v>168960</v>
      </c>
      <c r="S194" s="214"/>
      <c r="T194" s="246" t="n">
        <f aca="false">SUM(T193)</f>
        <v>5575.68</v>
      </c>
      <c r="U194" s="242" t="n">
        <f aca="false">SUM(U193)</f>
        <v>212560</v>
      </c>
      <c r="V194" s="214"/>
      <c r="W194" s="246" t="n">
        <f aca="false">SUM(W193)</f>
        <v>7248.296</v>
      </c>
      <c r="X194" s="242" t="n">
        <f aca="false">SUM(X193)</f>
        <v>189240</v>
      </c>
      <c r="Y194" s="214"/>
      <c r="Z194" s="246" t="n">
        <f aca="false">SUM(Z193)</f>
        <v>6453.084</v>
      </c>
      <c r="AA194" s="242" t="n">
        <f aca="false">SUM(AA193)</f>
        <v>206150</v>
      </c>
      <c r="AB194" s="214"/>
      <c r="AC194" s="246" t="n">
        <f aca="false">SUM(AC193)</f>
        <v>6802.95</v>
      </c>
      <c r="AD194" s="242" t="n">
        <f aca="false">SUM(AD193)</f>
        <v>174560</v>
      </c>
      <c r="AE194" s="214"/>
      <c r="AF194" s="246" t="n">
        <f aca="false">SUM(AF193)</f>
        <v>5952.496</v>
      </c>
      <c r="AG194" s="242" t="n">
        <f aca="false">SUM(AG193)</f>
        <v>169380</v>
      </c>
      <c r="AH194" s="214"/>
      <c r="AI194" s="246" t="n">
        <f aca="false">SUM(AI193)</f>
        <v>5589.54</v>
      </c>
      <c r="AJ194" s="242" t="n">
        <f aca="false">SUM(AJ193)</f>
        <v>159240</v>
      </c>
      <c r="AK194" s="214"/>
      <c r="AL194" s="246" t="n">
        <f aca="false">SUM(AL193)</f>
        <v>5430.084</v>
      </c>
      <c r="AM194" s="242" t="n">
        <f aca="false">SUM(AM193)</f>
        <v>0</v>
      </c>
      <c r="AN194" s="219"/>
      <c r="AO194" s="246" t="n">
        <f aca="false">SUM(AO193)</f>
        <v>0</v>
      </c>
      <c r="AP194" s="242" t="n">
        <f aca="false">SUM(AP193)</f>
        <v>0</v>
      </c>
      <c r="AQ194" s="219"/>
      <c r="AR194" s="246" t="n">
        <f aca="false">SUM(AR193)</f>
        <v>0</v>
      </c>
      <c r="AS194" s="242" t="n">
        <f aca="false">SUM(AS193)</f>
        <v>0</v>
      </c>
      <c r="AT194" s="219"/>
      <c r="AU194" s="246" t="n">
        <f aca="false">SUM(AU193)</f>
        <v>0</v>
      </c>
      <c r="AV194" s="242" t="n">
        <f aca="false">SUM(AV193)</f>
        <v>0</v>
      </c>
      <c r="AW194" s="219"/>
      <c r="AX194" s="246" t="n">
        <f aca="false">SUM(AX193)</f>
        <v>0</v>
      </c>
      <c r="AY194" s="242" t="n">
        <f aca="false">SUM(AY193)</f>
        <v>0</v>
      </c>
      <c r="AZ194" s="219"/>
      <c r="BA194" s="246" t="n">
        <f aca="false">SUM(BA193)</f>
        <v>0</v>
      </c>
      <c r="BB194" s="242" t="n">
        <f aca="false">SUM(BB193)</f>
        <v>0</v>
      </c>
      <c r="BC194" s="219"/>
      <c r="BD194" s="246" t="n">
        <f aca="false">SUM(BD193)</f>
        <v>0</v>
      </c>
      <c r="BE194" s="242" t="n">
        <f aca="false">SUM(BE193)</f>
        <v>0</v>
      </c>
      <c r="BF194" s="219"/>
      <c r="BG194" s="246" t="n">
        <f aca="false">SUM(BG193)</f>
        <v>0</v>
      </c>
      <c r="BH194" s="242" t="n">
        <f aca="false">SUM(BH193)</f>
        <v>0</v>
      </c>
      <c r="BI194" s="219"/>
      <c r="BJ194" s="246" t="n">
        <f aca="false">SUM(BJ193)</f>
        <v>0</v>
      </c>
      <c r="BK194" s="242" t="n">
        <f aca="false">SUM(BK193)</f>
        <v>0</v>
      </c>
      <c r="BL194" s="219"/>
      <c r="BM194" s="246" t="n">
        <f aca="false">SUM(BM193)</f>
        <v>0</v>
      </c>
      <c r="BN194" s="242" t="n">
        <f aca="false">SUM(BN193)</f>
        <v>0</v>
      </c>
      <c r="BO194" s="219"/>
      <c r="BP194" s="246" t="n">
        <f aca="false">SUM(BP193)</f>
        <v>0</v>
      </c>
      <c r="BQ194" s="242" t="n">
        <f aca="false">SUM(BQ193)</f>
        <v>0</v>
      </c>
      <c r="BR194" s="219"/>
      <c r="BS194" s="246" t="n">
        <f aca="false">SUM(BS193)</f>
        <v>0</v>
      </c>
      <c r="BT194" s="242" t="n">
        <f aca="false">SUM(BT193)</f>
        <v>0</v>
      </c>
      <c r="BU194" s="219"/>
      <c r="BV194" s="246" t="n">
        <f aca="false">SUM(BV193)</f>
        <v>0</v>
      </c>
      <c r="BW194" s="242"/>
      <c r="BX194" s="242"/>
      <c r="BY194" s="242"/>
      <c r="BZ194" s="242"/>
      <c r="CA194" s="242"/>
      <c r="CB194" s="242"/>
      <c r="CC194" s="242"/>
      <c r="CD194" s="242"/>
      <c r="CE194" s="242"/>
      <c r="CF194" s="242"/>
      <c r="CG194" s="242"/>
      <c r="CH194" s="242"/>
      <c r="CI194" s="242"/>
      <c r="CJ194" s="242"/>
      <c r="CK194" s="242"/>
      <c r="CL194" s="242"/>
      <c r="CM194" s="242"/>
      <c r="CN194" s="242"/>
      <c r="CO194" s="242"/>
      <c r="CP194" s="242"/>
      <c r="CQ194" s="242"/>
      <c r="CR194" s="242"/>
      <c r="CS194" s="242"/>
      <c r="CT194" s="242"/>
      <c r="CU194" s="242"/>
      <c r="CV194" s="242"/>
      <c r="CW194" s="242"/>
      <c r="CX194" s="242"/>
      <c r="CY194" s="242"/>
      <c r="CZ194" s="242"/>
      <c r="DA194" s="242"/>
      <c r="DB194" s="242"/>
      <c r="DC194" s="242"/>
      <c r="DD194" s="242"/>
      <c r="DE194" s="242"/>
      <c r="DF194" s="242"/>
      <c r="DG194" s="242"/>
      <c r="DH194" s="242"/>
      <c r="DI194" s="242"/>
      <c r="DJ194" s="242"/>
      <c r="DK194" s="242"/>
      <c r="DL194" s="242"/>
      <c r="DM194" s="242"/>
      <c r="DN194" s="242"/>
      <c r="DO194" s="242"/>
      <c r="DP194" s="242"/>
      <c r="DQ194" s="242"/>
      <c r="DR194" s="242"/>
      <c r="DS194" s="242"/>
      <c r="DT194" s="242"/>
      <c r="DU194" s="242"/>
      <c r="DV194" s="242"/>
      <c r="DW194" s="242"/>
      <c r="DX194" s="242"/>
      <c r="DY194" s="242"/>
      <c r="DZ194" s="242"/>
      <c r="EA194" s="242"/>
      <c r="EB194" s="242"/>
      <c r="EC194" s="242"/>
      <c r="ED194" s="242"/>
      <c r="EE194" s="242"/>
      <c r="EF194" s="242"/>
      <c r="EG194" s="242"/>
      <c r="EH194" s="242"/>
      <c r="EI194" s="242"/>
      <c r="EJ194" s="242"/>
      <c r="EK194" s="242"/>
      <c r="EL194" s="242"/>
      <c r="EM194" s="242"/>
      <c r="EN194" s="242"/>
      <c r="EO194" s="242"/>
      <c r="EP194" s="242"/>
      <c r="EQ194" s="242"/>
      <c r="ER194" s="242"/>
      <c r="ES194" s="242"/>
      <c r="ET194" s="242"/>
      <c r="EU194" s="242"/>
      <c r="EV194" s="242"/>
      <c r="EW194" s="242"/>
      <c r="EX194" s="242"/>
    </row>
    <row r="195" customFormat="false" ht="12.75" hidden="false" customHeight="false" outlineLevel="0" collapsed="false">
      <c r="A195" s="192" t="s">
        <v>205</v>
      </c>
      <c r="B195" s="192" t="s">
        <v>196</v>
      </c>
      <c r="C195" s="239" t="n">
        <f aca="false">IF(C122&gt;0,IF(C171&gt;C147,((C171*C$80)-C122),C171*C$80),C171*C$80)</f>
        <v>0</v>
      </c>
      <c r="D195" s="214" t="n">
        <f aca="false">D98</f>
        <v>0.0011</v>
      </c>
      <c r="E195" s="141" t="n">
        <f aca="false">C195*D195*E$8</f>
        <v>0</v>
      </c>
      <c r="F195" s="239" t="n">
        <f aca="false">IF(F122&gt;0,IF(F171&gt;F147,((F171*F$80)-F122),F171*F$80),F171*F$80)</f>
        <v>0</v>
      </c>
      <c r="G195" s="214" t="n">
        <f aca="false">G98</f>
        <v>0.0011</v>
      </c>
      <c r="H195" s="143" t="n">
        <f aca="false">F195*G195*H$8</f>
        <v>0</v>
      </c>
      <c r="I195" s="239" t="n">
        <f aca="false">IF(I122&gt;0,IF(I171&gt;I147,((I171*I$80)-I122),I171*I$80),I171*I$80)</f>
        <v>0</v>
      </c>
      <c r="J195" s="214" t="n">
        <f aca="false">J98</f>
        <v>0.0011</v>
      </c>
      <c r="K195" s="143" t="n">
        <f aca="false">I195*J195*K$8</f>
        <v>0</v>
      </c>
      <c r="L195" s="239" t="n">
        <f aca="false">IF(L122&gt;0,IF(L171&gt;L147,((L171*L$80)-L122),L171*L$80),L171*L$80)</f>
        <v>0</v>
      </c>
      <c r="M195" s="214" t="n">
        <f aca="false">M98</f>
        <v>0.0011</v>
      </c>
      <c r="N195" s="140" t="n">
        <f aca="false">L195*M195*N$8</f>
        <v>0</v>
      </c>
      <c r="O195" s="241" t="n">
        <f aca="false">IF(O122&gt;0,IF(O171&gt;O147,((O171*O$80)-O122),O171*O$80),O171*O$80)</f>
        <v>0</v>
      </c>
      <c r="P195" s="214" t="n">
        <f aca="false">P98</f>
        <v>0.0011</v>
      </c>
      <c r="Q195" s="143" t="n">
        <f aca="false">O195*P195*Q$8</f>
        <v>0</v>
      </c>
      <c r="R195" s="239" t="n">
        <f aca="false">IF(R122&gt;0,IF(R171&gt;R147,((R171*R$80)-R122),R171*R$80),R171*R$80)</f>
        <v>0</v>
      </c>
      <c r="S195" s="214" t="n">
        <f aca="false">S98</f>
        <v>0.0011</v>
      </c>
      <c r="T195" s="143" t="n">
        <f aca="false">R195*S195*T$8</f>
        <v>0</v>
      </c>
      <c r="U195" s="239" t="n">
        <f aca="false">IF(U122&gt;0,IF(U171&gt;U147,((U171*U$80)-U122),U171*U$80),U171*U$80)</f>
        <v>0</v>
      </c>
      <c r="V195" s="214" t="n">
        <f aca="false">V98</f>
        <v>0.0011</v>
      </c>
      <c r="W195" s="143" t="n">
        <f aca="false">U195*V195*W$8</f>
        <v>0</v>
      </c>
      <c r="X195" s="239" t="n">
        <f aca="false">IF(X122&gt;0,IF(X171&gt;X147,((X171*X$80)-X122),X171*X$80),X171*X$80)</f>
        <v>0</v>
      </c>
      <c r="Y195" s="214" t="n">
        <f aca="false">Y98</f>
        <v>0.0011</v>
      </c>
      <c r="Z195" s="143" t="n">
        <f aca="false">X195*Y195*Z$8</f>
        <v>0</v>
      </c>
      <c r="AA195" s="239" t="n">
        <f aca="false">IF(AA122&gt;0,IF(AA171&gt;AA147,((AA171*AA$80)-AA122),AA171*AA$80),AA171*AA$80)</f>
        <v>0</v>
      </c>
      <c r="AB195" s="214" t="n">
        <f aca="false">AB98</f>
        <v>0.0011</v>
      </c>
      <c r="AC195" s="143" t="n">
        <f aca="false">AA195*AB195*AC$8</f>
        <v>0</v>
      </c>
      <c r="AD195" s="239" t="n">
        <f aca="false">IF(AD122&gt;0,IF(AD171&gt;AD147,((AD171*AD$80)-AD122),AD171*AD$80),AD171*AD$80)</f>
        <v>0</v>
      </c>
      <c r="AE195" s="214" t="n">
        <f aca="false">AE98</f>
        <v>0.0011</v>
      </c>
      <c r="AF195" s="143" t="n">
        <f aca="false">AD195*AE195*AF$8</f>
        <v>0</v>
      </c>
      <c r="AG195" s="239" t="n">
        <f aca="false">IF(AG122&gt;0,IF(AG171&gt;AG147,((AG171*AG$80)-AG122),AG171*AG$80),AG171*AG$80)</f>
        <v>0</v>
      </c>
      <c r="AH195" s="214" t="n">
        <f aca="false">AH98</f>
        <v>0.0011</v>
      </c>
      <c r="AI195" s="143" t="n">
        <f aca="false">AG195*AH195*AI$8</f>
        <v>0</v>
      </c>
      <c r="AJ195" s="239" t="n">
        <f aca="false">IF(AJ122&gt;0,IF(AJ171&gt;AJ147,((AJ171*AJ$80)-AJ122),AJ171*AJ$80),AJ171*AJ$80)</f>
        <v>0</v>
      </c>
      <c r="AK195" s="214" t="n">
        <f aca="false">AK98</f>
        <v>0.0011</v>
      </c>
      <c r="AL195" s="143" t="n">
        <f aca="false">AJ195*AK195*AL$8</f>
        <v>0</v>
      </c>
      <c r="AM195" s="239" t="n">
        <f aca="false">AM171*AM$80</f>
        <v>0</v>
      </c>
      <c r="AN195" s="214" t="n">
        <v>0.0011</v>
      </c>
      <c r="AO195" s="143" t="n">
        <f aca="false">AM195*AN195*AO$8</f>
        <v>0</v>
      </c>
      <c r="AP195" s="239" t="n">
        <f aca="false">AP171*AP$80</f>
        <v>0</v>
      </c>
      <c r="AQ195" s="214" t="n">
        <v>0.0011</v>
      </c>
      <c r="AR195" s="143" t="n">
        <f aca="false">AP195*AQ195*AR$8</f>
        <v>0</v>
      </c>
      <c r="AS195" s="239" t="n">
        <f aca="false">AS171*AS$80</f>
        <v>0</v>
      </c>
      <c r="AT195" s="214" t="n">
        <v>0.0011</v>
      </c>
      <c r="AU195" s="143" t="n">
        <f aca="false">AS195*AT195*AU$8</f>
        <v>0</v>
      </c>
      <c r="AV195" s="239" t="n">
        <f aca="false">AV171*AV$80</f>
        <v>0</v>
      </c>
      <c r="AW195" s="214" t="n">
        <v>0.0011</v>
      </c>
      <c r="AX195" s="143" t="n">
        <f aca="false">AV195*AW195*AX$8</f>
        <v>0</v>
      </c>
      <c r="AY195" s="239" t="n">
        <f aca="false">AY171*AY$80</f>
        <v>0</v>
      </c>
      <c r="AZ195" s="214" t="n">
        <v>0.0011</v>
      </c>
      <c r="BA195" s="143" t="n">
        <f aca="false">AY195*AZ195*BA$8</f>
        <v>0</v>
      </c>
      <c r="BB195" s="239" t="n">
        <f aca="false">BB171*BB$80</f>
        <v>0</v>
      </c>
      <c r="BC195" s="214" t="n">
        <v>0.0011</v>
      </c>
      <c r="BD195" s="143" t="n">
        <f aca="false">BB195*BC195*BD$8</f>
        <v>0</v>
      </c>
      <c r="BE195" s="239" t="n">
        <f aca="false">BE171*BE$80</f>
        <v>0</v>
      </c>
      <c r="BF195" s="214" t="n">
        <v>0.0011</v>
      </c>
      <c r="BG195" s="143" t="n">
        <f aca="false">BE195*BF195*BG$8</f>
        <v>0</v>
      </c>
      <c r="BH195" s="239" t="n">
        <f aca="false">BH171*BH$80</f>
        <v>0</v>
      </c>
      <c r="BI195" s="214" t="n">
        <v>0.0011</v>
      </c>
      <c r="BJ195" s="143" t="n">
        <f aca="false">BH195*BI195*BJ$8</f>
        <v>0</v>
      </c>
      <c r="BK195" s="239" t="n">
        <f aca="false">BK171*BK$80</f>
        <v>0</v>
      </c>
      <c r="BL195" s="214" t="n">
        <v>0.0011</v>
      </c>
      <c r="BM195" s="143" t="n">
        <f aca="false">BK195*BL195*BM$8</f>
        <v>0</v>
      </c>
      <c r="BN195" s="239" t="n">
        <f aca="false">BN171*BN$80</f>
        <v>0</v>
      </c>
      <c r="BO195" s="214" t="n">
        <v>0.0011</v>
      </c>
      <c r="BP195" s="143" t="n">
        <f aca="false">BN195*BO195*BP$8</f>
        <v>0</v>
      </c>
      <c r="BQ195" s="239" t="n">
        <f aca="false">BQ171*BQ$80</f>
        <v>0</v>
      </c>
      <c r="BR195" s="214" t="n">
        <v>0.0011</v>
      </c>
      <c r="BS195" s="143" t="n">
        <f aca="false">BQ195*BR195*BS$8</f>
        <v>0</v>
      </c>
      <c r="BT195" s="239" t="n">
        <f aca="false">BT171*BT$80</f>
        <v>0</v>
      </c>
      <c r="BU195" s="214" t="n">
        <v>0.0011</v>
      </c>
      <c r="BV195" s="143" t="n">
        <f aca="false">BT195*BU195*BV$8</f>
        <v>0</v>
      </c>
      <c r="BW195" s="239"/>
      <c r="BX195" s="239"/>
      <c r="BY195" s="239"/>
      <c r="BZ195" s="239"/>
      <c r="CA195" s="239"/>
      <c r="CB195" s="239"/>
      <c r="CC195" s="239"/>
      <c r="CD195" s="239"/>
      <c r="CE195" s="239"/>
      <c r="CF195" s="239"/>
      <c r="CG195" s="239"/>
      <c r="CH195" s="239"/>
      <c r="CI195" s="239"/>
      <c r="CJ195" s="239"/>
      <c r="CK195" s="239"/>
      <c r="CL195" s="239"/>
      <c r="CM195" s="239"/>
      <c r="CN195" s="239"/>
      <c r="CO195" s="239"/>
      <c r="CP195" s="239"/>
      <c r="CQ195" s="239"/>
      <c r="CR195" s="239"/>
      <c r="CS195" s="239"/>
      <c r="CT195" s="239"/>
      <c r="CU195" s="239"/>
      <c r="CV195" s="239"/>
      <c r="CW195" s="239"/>
      <c r="CX195" s="239"/>
      <c r="CY195" s="239"/>
      <c r="CZ195" s="239"/>
      <c r="DA195" s="239"/>
      <c r="DB195" s="239"/>
      <c r="DC195" s="239"/>
      <c r="DD195" s="239"/>
      <c r="DE195" s="239"/>
      <c r="DF195" s="239"/>
      <c r="DG195" s="239"/>
      <c r="DH195" s="239"/>
      <c r="DI195" s="239"/>
      <c r="DJ195" s="239"/>
      <c r="DK195" s="239"/>
      <c r="DL195" s="239"/>
      <c r="DM195" s="239"/>
      <c r="DN195" s="239"/>
      <c r="DO195" s="239"/>
      <c r="DP195" s="239"/>
      <c r="DQ195" s="239"/>
      <c r="DR195" s="239"/>
      <c r="DS195" s="239"/>
      <c r="DT195" s="239"/>
      <c r="DU195" s="239"/>
      <c r="DV195" s="239"/>
      <c r="DW195" s="239"/>
      <c r="DX195" s="239"/>
      <c r="DY195" s="239"/>
      <c r="DZ195" s="239"/>
      <c r="EA195" s="239"/>
      <c r="EB195" s="239"/>
      <c r="EC195" s="239"/>
      <c r="ED195" s="239"/>
      <c r="EE195" s="239"/>
      <c r="EF195" s="239"/>
      <c r="EG195" s="239"/>
      <c r="EH195" s="239"/>
      <c r="EI195" s="239"/>
      <c r="EJ195" s="239"/>
      <c r="EK195" s="239"/>
      <c r="EL195" s="239"/>
      <c r="EM195" s="239"/>
      <c r="EN195" s="239"/>
      <c r="EO195" s="239"/>
      <c r="EP195" s="239"/>
      <c r="EQ195" s="239"/>
      <c r="ER195" s="239"/>
      <c r="ES195" s="239"/>
      <c r="ET195" s="239"/>
      <c r="EU195" s="239"/>
      <c r="EV195" s="239"/>
      <c r="EW195" s="239"/>
      <c r="EX195" s="239"/>
    </row>
    <row r="196" customFormat="false" ht="12.75" hidden="false" customHeight="false" outlineLevel="0" collapsed="false">
      <c r="A196" s="192" t="s">
        <v>206</v>
      </c>
      <c r="B196" s="192" t="s">
        <v>196</v>
      </c>
      <c r="C196" s="239" t="n">
        <f aca="false">IF(C123&gt;0,IF(C172&gt;C148,((C172*C$80)-C123),C172*C$80),C172*C$80)</f>
        <v>0</v>
      </c>
      <c r="D196" s="214" t="n">
        <f aca="false">D99</f>
        <v>0.0011</v>
      </c>
      <c r="E196" s="141" t="n">
        <f aca="false">C196*D196*E$8</f>
        <v>0</v>
      </c>
      <c r="F196" s="239" t="n">
        <f aca="false">IF(F123&gt;0,IF(F172&gt;F148,((F172*F$80)-F123),F172*F$80),F172*F$80)</f>
        <v>0</v>
      </c>
      <c r="G196" s="214" t="n">
        <f aca="false">G99</f>
        <v>0.0011</v>
      </c>
      <c r="H196" s="143" t="n">
        <f aca="false">F196*G196*H$8</f>
        <v>0</v>
      </c>
      <c r="I196" s="239" t="n">
        <f aca="false">IF(I123&gt;0,IF(I172&gt;I148,((I172*I$80)-I123),I172*I$80),I172*I$80)</f>
        <v>0</v>
      </c>
      <c r="J196" s="214" t="n">
        <f aca="false">J99</f>
        <v>0.0011</v>
      </c>
      <c r="K196" s="143" t="n">
        <f aca="false">I196*J196*K$8</f>
        <v>0</v>
      </c>
      <c r="L196" s="239" t="n">
        <f aca="false">IF(L123&gt;0,IF(L172&gt;L148,((L172*L$80)-L123),L172*L$80),L172*L$80)</f>
        <v>0</v>
      </c>
      <c r="M196" s="214" t="n">
        <f aca="false">M99</f>
        <v>0.0011</v>
      </c>
      <c r="N196" s="140" t="n">
        <f aca="false">L196*M196*N$8</f>
        <v>0</v>
      </c>
      <c r="O196" s="241" t="n">
        <f aca="false">IF(O123&gt;0,IF(O172&gt;O148,((O172*O$80)-O123),O172*O$80),O172*O$80)</f>
        <v>0</v>
      </c>
      <c r="P196" s="214" t="n">
        <f aca="false">P99</f>
        <v>0.0011</v>
      </c>
      <c r="Q196" s="143" t="n">
        <f aca="false">O196*P196*Q$8</f>
        <v>0</v>
      </c>
      <c r="R196" s="239" t="n">
        <f aca="false">IF(R123&gt;0,IF(R172&gt;R148,((R172*R$80)-R123),R172*R$80),R172*R$80)</f>
        <v>0</v>
      </c>
      <c r="S196" s="214" t="n">
        <f aca="false">S99</f>
        <v>0.0011</v>
      </c>
      <c r="T196" s="143" t="n">
        <f aca="false">R196*S196*T$8</f>
        <v>0</v>
      </c>
      <c r="U196" s="239" t="n">
        <f aca="false">IF(U123&gt;0,IF(U172&gt;U148,((U172*U$80)-U123),U172*U$80),U172*U$80)</f>
        <v>0</v>
      </c>
      <c r="V196" s="214" t="n">
        <f aca="false">V99</f>
        <v>0.0011</v>
      </c>
      <c r="W196" s="143" t="n">
        <f aca="false">U196*V196*W$8</f>
        <v>0</v>
      </c>
      <c r="X196" s="239" t="n">
        <f aca="false">IF(X123&gt;0,IF(X172&gt;X148,((X172*X$80)-X123),X172*X$80),X172*X$80)</f>
        <v>0</v>
      </c>
      <c r="Y196" s="214" t="n">
        <f aca="false">Y99</f>
        <v>0.0011</v>
      </c>
      <c r="Z196" s="143" t="n">
        <f aca="false">X196*Y196*Z$8</f>
        <v>0</v>
      </c>
      <c r="AA196" s="239" t="n">
        <f aca="false">IF(AA123&gt;0,IF(AA172&gt;AA148,((AA172*AA$80)-AA123),AA172*AA$80),AA172*AA$80)</f>
        <v>0</v>
      </c>
      <c r="AB196" s="214" t="n">
        <f aca="false">AB99</f>
        <v>0.0011</v>
      </c>
      <c r="AC196" s="143" t="n">
        <f aca="false">AA196*AB196*AC$8</f>
        <v>0</v>
      </c>
      <c r="AD196" s="239" t="n">
        <f aca="false">IF(AD123&gt;0,IF(AD172&gt;AD148,((AD172*AD$80)-AD123),AD172*AD$80),AD172*AD$80)</f>
        <v>0</v>
      </c>
      <c r="AE196" s="214" t="n">
        <f aca="false">AE99</f>
        <v>0.0011</v>
      </c>
      <c r="AF196" s="143" t="n">
        <f aca="false">AD196*AE196*AF$8</f>
        <v>0</v>
      </c>
      <c r="AG196" s="239" t="n">
        <f aca="false">IF(AG123&gt;0,IF(AG172&gt;AG148,((AG172*AG$80)-AG123),AG172*AG$80),AG172*AG$80)</f>
        <v>0</v>
      </c>
      <c r="AH196" s="214" t="n">
        <f aca="false">AH99</f>
        <v>0.0011</v>
      </c>
      <c r="AI196" s="143" t="n">
        <f aca="false">AG196*AH196*AI$8</f>
        <v>0</v>
      </c>
      <c r="AJ196" s="239" t="n">
        <f aca="false">IF(AJ123&gt;0,IF(AJ172&gt;AJ148,((AJ172*AJ$80)-AJ123),AJ172*AJ$80),AJ172*AJ$80)</f>
        <v>0</v>
      </c>
      <c r="AK196" s="214" t="n">
        <f aca="false">AK99</f>
        <v>0.0011</v>
      </c>
      <c r="AL196" s="143" t="n">
        <f aca="false">AJ196*AK196*AL$8</f>
        <v>0</v>
      </c>
      <c r="AM196" s="239" t="n">
        <f aca="false">AM172*AM$80</f>
        <v>-405875</v>
      </c>
      <c r="AN196" s="214" t="n">
        <v>0.0011</v>
      </c>
      <c r="AO196" s="143" t="n">
        <f aca="false">AM196*AN196*AO$8</f>
        <v>-13840.3375</v>
      </c>
      <c r="AP196" s="239" t="n">
        <f aca="false">AP172*AP$80</f>
        <v>-0</v>
      </c>
      <c r="AQ196" s="214" t="n">
        <v>0.0011</v>
      </c>
      <c r="AR196" s="143" t="n">
        <f aca="false">AP196*AQ196*AR$8</f>
        <v>-0</v>
      </c>
      <c r="AS196" s="239" t="n">
        <f aca="false">AS172*AS$80</f>
        <v>-0</v>
      </c>
      <c r="AT196" s="214" t="n">
        <v>0.0011</v>
      </c>
      <c r="AU196" s="143" t="n">
        <f aca="false">AS196*AT196*AU$8</f>
        <v>-0</v>
      </c>
      <c r="AV196" s="239" t="n">
        <f aca="false">AV172*AV$80</f>
        <v>-0</v>
      </c>
      <c r="AW196" s="214" t="n">
        <v>0.0011</v>
      </c>
      <c r="AX196" s="143" t="n">
        <f aca="false">AV196*AW196*AX$8</f>
        <v>-0</v>
      </c>
      <c r="AY196" s="239" t="n">
        <f aca="false">AY172*AY$80</f>
        <v>-0</v>
      </c>
      <c r="AZ196" s="214" t="n">
        <v>0.0011</v>
      </c>
      <c r="BA196" s="143" t="n">
        <f aca="false">AY196*AZ196*BA$8</f>
        <v>-0</v>
      </c>
      <c r="BB196" s="239" t="n">
        <f aca="false">BB172*BB$80</f>
        <v>-0</v>
      </c>
      <c r="BC196" s="214" t="n">
        <v>0.0011</v>
      </c>
      <c r="BD196" s="143" t="n">
        <f aca="false">BB196*BC196*BD$8</f>
        <v>-0</v>
      </c>
      <c r="BE196" s="239" t="n">
        <f aca="false">BE172*BE$80</f>
        <v>-0</v>
      </c>
      <c r="BF196" s="214" t="n">
        <v>0.0011</v>
      </c>
      <c r="BG196" s="143" t="n">
        <f aca="false">BE196*BF196*BG$8</f>
        <v>-0</v>
      </c>
      <c r="BH196" s="239" t="n">
        <f aca="false">BH172*BH$80</f>
        <v>-0</v>
      </c>
      <c r="BI196" s="214" t="n">
        <v>0.0011</v>
      </c>
      <c r="BJ196" s="143" t="n">
        <f aca="false">BH196*BI196*BJ$8</f>
        <v>-0</v>
      </c>
      <c r="BK196" s="239" t="n">
        <f aca="false">BK172*BK$80</f>
        <v>-0</v>
      </c>
      <c r="BL196" s="214" t="n">
        <v>0.0011</v>
      </c>
      <c r="BM196" s="143" t="n">
        <f aca="false">BK196*BL196*BM$8</f>
        <v>-0</v>
      </c>
      <c r="BN196" s="239" t="n">
        <f aca="false">BN172*BN$80</f>
        <v>-0</v>
      </c>
      <c r="BO196" s="214" t="n">
        <v>0.0011</v>
      </c>
      <c r="BP196" s="143" t="n">
        <f aca="false">BN196*BO196*BP$8</f>
        <v>-0</v>
      </c>
      <c r="BQ196" s="239" t="n">
        <f aca="false">BQ172*BQ$80</f>
        <v>-0</v>
      </c>
      <c r="BR196" s="214" t="n">
        <v>0.0011</v>
      </c>
      <c r="BS196" s="143" t="n">
        <f aca="false">BQ196*BR196*BS$8</f>
        <v>-0</v>
      </c>
      <c r="BT196" s="239" t="n">
        <f aca="false">BT172*BT$80</f>
        <v>-0</v>
      </c>
      <c r="BU196" s="214" t="n">
        <v>0.0011</v>
      </c>
      <c r="BV196" s="143" t="n">
        <f aca="false">BT196*BU196*BV$8</f>
        <v>-0</v>
      </c>
      <c r="BW196" s="239"/>
      <c r="BX196" s="239"/>
      <c r="BY196" s="239"/>
      <c r="BZ196" s="239"/>
      <c r="CA196" s="239"/>
      <c r="CB196" s="239"/>
      <c r="CC196" s="239"/>
      <c r="CD196" s="239"/>
      <c r="CE196" s="239"/>
      <c r="CF196" s="239"/>
      <c r="CG196" s="239"/>
      <c r="CH196" s="239"/>
      <c r="CI196" s="239"/>
      <c r="CJ196" s="239"/>
      <c r="CK196" s="239"/>
      <c r="CL196" s="239"/>
      <c r="CM196" s="239"/>
      <c r="CN196" s="239"/>
      <c r="CO196" s="239"/>
      <c r="CP196" s="239"/>
      <c r="CQ196" s="239"/>
      <c r="CR196" s="239"/>
      <c r="CS196" s="239"/>
      <c r="CT196" s="239"/>
      <c r="CU196" s="239"/>
      <c r="CV196" s="239"/>
      <c r="CW196" s="239"/>
      <c r="CX196" s="239"/>
      <c r="CY196" s="239"/>
      <c r="CZ196" s="239"/>
      <c r="DA196" s="239"/>
      <c r="DB196" s="239"/>
      <c r="DC196" s="239"/>
      <c r="DD196" s="239"/>
      <c r="DE196" s="239"/>
      <c r="DF196" s="239"/>
      <c r="DG196" s="239"/>
      <c r="DH196" s="239"/>
      <c r="DI196" s="239"/>
      <c r="DJ196" s="239"/>
      <c r="DK196" s="239"/>
      <c r="DL196" s="239"/>
      <c r="DM196" s="239"/>
      <c r="DN196" s="239"/>
      <c r="DO196" s="239"/>
      <c r="DP196" s="239"/>
      <c r="DQ196" s="239"/>
      <c r="DR196" s="239"/>
      <c r="DS196" s="239"/>
      <c r="DT196" s="239"/>
      <c r="DU196" s="239"/>
      <c r="DV196" s="239"/>
      <c r="DW196" s="239"/>
      <c r="DX196" s="239"/>
      <c r="DY196" s="239"/>
      <c r="DZ196" s="239"/>
      <c r="EA196" s="239"/>
      <c r="EB196" s="239"/>
      <c r="EC196" s="239"/>
      <c r="ED196" s="239"/>
      <c r="EE196" s="239"/>
      <c r="EF196" s="239"/>
      <c r="EG196" s="239"/>
      <c r="EH196" s="239"/>
      <c r="EI196" s="239"/>
      <c r="EJ196" s="239"/>
      <c r="EK196" s="239"/>
      <c r="EL196" s="239"/>
      <c r="EM196" s="239"/>
      <c r="EN196" s="239"/>
      <c r="EO196" s="239"/>
      <c r="EP196" s="239"/>
      <c r="EQ196" s="239"/>
      <c r="ER196" s="239"/>
      <c r="ES196" s="239"/>
      <c r="ET196" s="239"/>
      <c r="EU196" s="239"/>
      <c r="EV196" s="239"/>
      <c r="EW196" s="239"/>
      <c r="EX196" s="239"/>
    </row>
    <row r="197" customFormat="false" ht="12.75" hidden="false" customHeight="false" outlineLevel="0" collapsed="false">
      <c r="A197" s="191" t="s">
        <v>207</v>
      </c>
      <c r="B197" s="191"/>
      <c r="C197" s="242" t="n">
        <f aca="false">SUM(C195:C196)</f>
        <v>0</v>
      </c>
      <c r="D197" s="214"/>
      <c r="E197" s="245" t="n">
        <f aca="false">SUM(E195:E196)</f>
        <v>0</v>
      </c>
      <c r="F197" s="242" t="n">
        <f aca="false">SUM(F195:F196)</f>
        <v>0</v>
      </c>
      <c r="G197" s="214"/>
      <c r="H197" s="246" t="n">
        <f aca="false">SUM(H195:H196)</f>
        <v>0</v>
      </c>
      <c r="I197" s="242" t="n">
        <f aca="false">SUM(I195:I196)</f>
        <v>0</v>
      </c>
      <c r="J197" s="214"/>
      <c r="K197" s="246" t="n">
        <f aca="false">SUM(K195:K196)</f>
        <v>0</v>
      </c>
      <c r="L197" s="242" t="n">
        <f aca="false">SUM(L195:L196)</f>
        <v>0</v>
      </c>
      <c r="M197" s="214"/>
      <c r="N197" s="247" t="n">
        <f aca="false">SUM(N195:N196)</f>
        <v>0</v>
      </c>
      <c r="O197" s="244" t="n">
        <f aca="false">SUM(O195:O196)</f>
        <v>0</v>
      </c>
      <c r="P197" s="214"/>
      <c r="Q197" s="246" t="n">
        <f aca="false">SUM(Q195:Q196)</f>
        <v>0</v>
      </c>
      <c r="R197" s="242" t="n">
        <f aca="false">SUM(R195:R196)</f>
        <v>0</v>
      </c>
      <c r="S197" s="214"/>
      <c r="T197" s="246" t="n">
        <f aca="false">SUM(T195:T196)</f>
        <v>0</v>
      </c>
      <c r="U197" s="242" t="n">
        <f aca="false">SUM(U195:U196)</f>
        <v>0</v>
      </c>
      <c r="V197" s="214"/>
      <c r="W197" s="246" t="n">
        <f aca="false">SUM(W195:W196)</f>
        <v>0</v>
      </c>
      <c r="X197" s="242" t="n">
        <f aca="false">SUM(X195:X196)</f>
        <v>0</v>
      </c>
      <c r="Y197" s="214"/>
      <c r="Z197" s="246" t="n">
        <f aca="false">SUM(Z195:Z196)</f>
        <v>0</v>
      </c>
      <c r="AA197" s="242" t="n">
        <f aca="false">SUM(AA195:AA196)</f>
        <v>0</v>
      </c>
      <c r="AB197" s="214"/>
      <c r="AC197" s="246" t="n">
        <f aca="false">SUM(AC195:AC196)</f>
        <v>0</v>
      </c>
      <c r="AD197" s="242" t="n">
        <f aca="false">SUM(AD195:AD196)</f>
        <v>0</v>
      </c>
      <c r="AE197" s="214"/>
      <c r="AF197" s="246" t="n">
        <f aca="false">SUM(AF195:AF196)</f>
        <v>0</v>
      </c>
      <c r="AG197" s="242" t="n">
        <f aca="false">SUM(AG195:AG196)</f>
        <v>0</v>
      </c>
      <c r="AH197" s="214"/>
      <c r="AI197" s="246" t="n">
        <f aca="false">SUM(AI195:AI196)</f>
        <v>0</v>
      </c>
      <c r="AJ197" s="242" t="n">
        <f aca="false">SUM(AJ195:AJ196)</f>
        <v>0</v>
      </c>
      <c r="AK197" s="214"/>
      <c r="AL197" s="246" t="n">
        <f aca="false">SUM(AL195:AL196)</f>
        <v>0</v>
      </c>
      <c r="AM197" s="242" t="n">
        <f aca="false">SUM(AM195:AM196)</f>
        <v>-405875</v>
      </c>
      <c r="AN197" s="219"/>
      <c r="AO197" s="246" t="n">
        <f aca="false">SUM(AO195:AO196)</f>
        <v>-13840.3375</v>
      </c>
      <c r="AP197" s="242" t="n">
        <f aca="false">SUM(AP195:AP196)</f>
        <v>0</v>
      </c>
      <c r="AQ197" s="219"/>
      <c r="AR197" s="246" t="n">
        <f aca="false">SUM(AR195:AR196)</f>
        <v>0</v>
      </c>
      <c r="AS197" s="242" t="n">
        <f aca="false">SUM(AS195:AS196)</f>
        <v>0</v>
      </c>
      <c r="AT197" s="219"/>
      <c r="AU197" s="246" t="n">
        <f aca="false">SUM(AU195:AU196)</f>
        <v>0</v>
      </c>
      <c r="AV197" s="242" t="n">
        <f aca="false">SUM(AV195:AV196)</f>
        <v>0</v>
      </c>
      <c r="AW197" s="219"/>
      <c r="AX197" s="246" t="n">
        <f aca="false">SUM(AX195:AX196)</f>
        <v>0</v>
      </c>
      <c r="AY197" s="242" t="n">
        <f aca="false">SUM(AY195:AY196)</f>
        <v>0</v>
      </c>
      <c r="AZ197" s="219"/>
      <c r="BA197" s="246" t="n">
        <f aca="false">SUM(BA195:BA196)</f>
        <v>0</v>
      </c>
      <c r="BB197" s="242" t="n">
        <f aca="false">SUM(BB195:BB196)</f>
        <v>0</v>
      </c>
      <c r="BC197" s="219"/>
      <c r="BD197" s="246" t="n">
        <f aca="false">SUM(BD195:BD196)</f>
        <v>0</v>
      </c>
      <c r="BE197" s="242" t="n">
        <f aca="false">SUM(BE195:BE196)</f>
        <v>0</v>
      </c>
      <c r="BF197" s="219"/>
      <c r="BG197" s="246" t="n">
        <f aca="false">SUM(BG195:BG196)</f>
        <v>0</v>
      </c>
      <c r="BH197" s="242" t="n">
        <f aca="false">SUM(BH195:BH196)</f>
        <v>0</v>
      </c>
      <c r="BI197" s="219"/>
      <c r="BJ197" s="246" t="n">
        <f aca="false">SUM(BJ195:BJ196)</f>
        <v>0</v>
      </c>
      <c r="BK197" s="242" t="n">
        <f aca="false">SUM(BK195:BK196)</f>
        <v>0</v>
      </c>
      <c r="BL197" s="219"/>
      <c r="BM197" s="246" t="n">
        <f aca="false">SUM(BM195:BM196)</f>
        <v>0</v>
      </c>
      <c r="BN197" s="242" t="n">
        <f aca="false">SUM(BN195:BN196)</f>
        <v>0</v>
      </c>
      <c r="BO197" s="219"/>
      <c r="BP197" s="246" t="n">
        <f aca="false">SUM(BP195:BP196)</f>
        <v>0</v>
      </c>
      <c r="BQ197" s="242" t="n">
        <f aca="false">SUM(BQ195:BQ196)</f>
        <v>0</v>
      </c>
      <c r="BR197" s="219"/>
      <c r="BS197" s="246" t="n">
        <f aca="false">SUM(BS195:BS196)</f>
        <v>0</v>
      </c>
      <c r="BT197" s="242" t="n">
        <f aca="false">SUM(BT195:BT196)</f>
        <v>0</v>
      </c>
      <c r="BU197" s="219"/>
      <c r="BV197" s="246" t="n">
        <f aca="false">SUM(BV195:BV196)</f>
        <v>0</v>
      </c>
      <c r="BW197" s="242"/>
      <c r="BX197" s="242"/>
      <c r="BY197" s="242"/>
      <c r="BZ197" s="242"/>
      <c r="CA197" s="242"/>
      <c r="CB197" s="242"/>
      <c r="CC197" s="242"/>
      <c r="CD197" s="242"/>
      <c r="CE197" s="242"/>
      <c r="CF197" s="242"/>
      <c r="CG197" s="242"/>
      <c r="CH197" s="242"/>
      <c r="CI197" s="242"/>
      <c r="CJ197" s="242"/>
      <c r="CK197" s="242"/>
      <c r="CL197" s="242"/>
      <c r="CM197" s="242"/>
      <c r="CN197" s="242"/>
      <c r="CO197" s="242"/>
      <c r="CP197" s="242"/>
      <c r="CQ197" s="242"/>
      <c r="CR197" s="242"/>
      <c r="CS197" s="242"/>
      <c r="CT197" s="242"/>
      <c r="CU197" s="242"/>
      <c r="CV197" s="242"/>
      <c r="CW197" s="242"/>
      <c r="CX197" s="242"/>
      <c r="CY197" s="242"/>
      <c r="CZ197" s="242"/>
      <c r="DA197" s="242"/>
      <c r="DB197" s="242"/>
      <c r="DC197" s="242"/>
      <c r="DD197" s="242"/>
      <c r="DE197" s="242"/>
      <c r="DF197" s="242"/>
      <c r="DG197" s="242"/>
      <c r="DH197" s="242"/>
      <c r="DI197" s="242"/>
      <c r="DJ197" s="242"/>
      <c r="DK197" s="242"/>
      <c r="DL197" s="242"/>
      <c r="DM197" s="242"/>
      <c r="DN197" s="242"/>
      <c r="DO197" s="242"/>
      <c r="DP197" s="242"/>
      <c r="DQ197" s="242"/>
      <c r="DR197" s="242"/>
      <c r="DS197" s="242"/>
      <c r="DT197" s="242"/>
      <c r="DU197" s="242"/>
      <c r="DV197" s="242"/>
      <c r="DW197" s="242"/>
      <c r="DX197" s="242"/>
      <c r="DY197" s="242"/>
      <c r="DZ197" s="242"/>
      <c r="EA197" s="242"/>
      <c r="EB197" s="242"/>
      <c r="EC197" s="242"/>
      <c r="ED197" s="242"/>
      <c r="EE197" s="242"/>
      <c r="EF197" s="242"/>
      <c r="EG197" s="242"/>
      <c r="EH197" s="242"/>
      <c r="EI197" s="242"/>
      <c r="EJ197" s="242"/>
      <c r="EK197" s="242"/>
      <c r="EL197" s="242"/>
      <c r="EM197" s="242"/>
      <c r="EN197" s="242"/>
      <c r="EO197" s="242"/>
      <c r="EP197" s="242"/>
      <c r="EQ197" s="242"/>
      <c r="ER197" s="242"/>
      <c r="ES197" s="242"/>
      <c r="ET197" s="242"/>
      <c r="EU197" s="242"/>
      <c r="EV197" s="242"/>
      <c r="EW197" s="242"/>
      <c r="EX197" s="242"/>
    </row>
    <row r="198" customFormat="false" ht="12.75" hidden="false" customHeight="false" outlineLevel="0" collapsed="false">
      <c r="A198" s="192" t="s">
        <v>208</v>
      </c>
      <c r="B198" s="192" t="s">
        <v>196</v>
      </c>
      <c r="C198" s="239" t="n">
        <f aca="false">IF(C125&gt;0,IF(C174&gt;C150,((C174*C$81)-C125),C174*C$81),C174*C$81)</f>
        <v>140725</v>
      </c>
      <c r="D198" s="214" t="n">
        <f aca="false">D101</f>
        <v>0.0285</v>
      </c>
      <c r="E198" s="141" t="n">
        <f aca="false">C198*D198*E$8</f>
        <v>124330.5375</v>
      </c>
      <c r="F198" s="239" t="n">
        <f aca="false">IF(F125&gt;0,IF(F174&gt;F150,((F174*F$81)-F125),F174*F$81),F174*F$81)</f>
        <v>148995</v>
      </c>
      <c r="G198" s="214" t="n">
        <f aca="false">G101</f>
        <v>0.0285</v>
      </c>
      <c r="H198" s="143" t="n">
        <f aca="false">F198*G198*H$8</f>
        <v>118898.01</v>
      </c>
      <c r="I198" s="239" t="n">
        <f aca="false">IF(I125&gt;0,IF(I174&gt;I150,((I174*I$81)-I125),I174*I$81),I174*I$81)</f>
        <v>141900</v>
      </c>
      <c r="J198" s="214" t="n">
        <f aca="false">J101</f>
        <v>0.0285</v>
      </c>
      <c r="K198" s="143" t="n">
        <f aca="false">I198*J198*K$8</f>
        <v>125368.65</v>
      </c>
      <c r="L198" s="239" t="n">
        <f aca="false">IF(L125&gt;0,IF(L174&gt;L150,((L174*L$81)-L125),L174*L$81),L174*L$81)</f>
        <v>120150</v>
      </c>
      <c r="M198" s="214" t="n">
        <f aca="false">M101</f>
        <v>0.0285</v>
      </c>
      <c r="N198" s="140" t="n">
        <f aca="false">L198*M198*N$8</f>
        <v>102728.25</v>
      </c>
      <c r="O198" s="241" t="n">
        <f aca="false">IF(O125&gt;0,IF(O174&gt;O150,((O174*O$81)-O125),O174*O$81),O174*O$81)</f>
        <v>120150</v>
      </c>
      <c r="P198" s="214" t="n">
        <f aca="false">P101</f>
        <v>0.0285</v>
      </c>
      <c r="Q198" s="143" t="n">
        <f aca="false">O198*P198*Q$8</f>
        <v>106152.525</v>
      </c>
      <c r="R198" s="239" t="n">
        <f aca="false">IF(R125&gt;0,IF(R174&gt;R150,((R174*R$81)-R125),R174*R$81),R174*R$81)</f>
        <v>208725</v>
      </c>
      <c r="S198" s="214" t="n">
        <f aca="false">S101</f>
        <v>0.0285</v>
      </c>
      <c r="T198" s="143" t="n">
        <f aca="false">R198*S198*T$8</f>
        <v>178459.875</v>
      </c>
      <c r="U198" s="239" t="n">
        <f aca="false">IF(U125&gt;0,IF(U174&gt;U150,((U174*U$81)-U125),U174*U$81),U174*U$81)</f>
        <v>239750</v>
      </c>
      <c r="V198" s="214" t="n">
        <f aca="false">V101</f>
        <v>0.0285</v>
      </c>
      <c r="W198" s="143" t="n">
        <f aca="false">U198*V198*W$8</f>
        <v>211819.125</v>
      </c>
      <c r="X198" s="239" t="n">
        <f aca="false">IF(X125&gt;0,IF(X174&gt;X150,((X174*X$81)-X125),X174*X$81),X174*X$81)</f>
        <v>229475</v>
      </c>
      <c r="Y198" s="214" t="n">
        <f aca="false">Y101</f>
        <v>0.0285</v>
      </c>
      <c r="Z198" s="143" t="n">
        <f aca="false">X198*Y198*Z$8</f>
        <v>202741.1625</v>
      </c>
      <c r="AA198" s="239" t="n">
        <f aca="false">IF(AA125&gt;0,IF(AA174&gt;AA150,((AA174*AA$81)-AA125),AA174*AA$81),AA174*AA$81)</f>
        <v>239750</v>
      </c>
      <c r="AB198" s="214" t="n">
        <f aca="false">AB101</f>
        <v>0.0285</v>
      </c>
      <c r="AC198" s="143" t="n">
        <f aca="false">AA198*AB198*AC$8</f>
        <v>204986.25</v>
      </c>
      <c r="AD198" s="239" t="n">
        <f aca="false">IF(AD125&gt;0,IF(AD174&gt;AD150,((AD174*AD$81)-AD125),AD174*AD$81),AD174*AD$81)</f>
        <v>243175</v>
      </c>
      <c r="AE198" s="214" t="n">
        <f aca="false">AE101</f>
        <v>0.0285</v>
      </c>
      <c r="AF198" s="143" t="n">
        <f aca="false">AD198*AE198*AF$8</f>
        <v>214845.1125</v>
      </c>
      <c r="AG198" s="239" t="n">
        <f aca="false">IF(AG125&gt;0,IF(AG174&gt;AG150,((AG174*AG$81)-AG125),AG174*AG$81),AG174*AG$81)</f>
        <v>254600</v>
      </c>
      <c r="AH198" s="214" t="n">
        <f aca="false">AH101</f>
        <v>0.0285</v>
      </c>
      <c r="AI198" s="143" t="n">
        <f aca="false">AG198*AH198*AI$8</f>
        <v>217683</v>
      </c>
      <c r="AJ198" s="239" t="n">
        <f aca="false">IF(AJ125&gt;0,IF(AJ174&gt;AJ150,((AJ174*AJ$81)-AJ125),AJ174*AJ$81),AJ174*AJ$81)</f>
        <v>234500</v>
      </c>
      <c r="AK198" s="214" t="n">
        <f aca="false">AK101</f>
        <v>0.0285</v>
      </c>
      <c r="AL198" s="143" t="n">
        <f aca="false">AJ198*AK198*AL$8</f>
        <v>207180.75</v>
      </c>
      <c r="AM198" s="239" t="n">
        <f aca="false">AM174*AM$81</f>
        <v>-219800</v>
      </c>
      <c r="AN198" s="214" t="n">
        <v>0.0246</v>
      </c>
      <c r="AO198" s="143" t="n">
        <f aca="false">AM198*AN198*AO$8</f>
        <v>-167619.48</v>
      </c>
      <c r="AP198" s="239" t="n">
        <f aca="false">AP174*AP$81</f>
        <v>-0</v>
      </c>
      <c r="AQ198" s="214" t="n">
        <v>0.0246</v>
      </c>
      <c r="AR198" s="143" t="n">
        <f aca="false">AP198*AQ198*AR$8</f>
        <v>-0</v>
      </c>
      <c r="AS198" s="239" t="n">
        <f aca="false">AS174*AS$81</f>
        <v>-0</v>
      </c>
      <c r="AT198" s="214" t="n">
        <v>0.0246</v>
      </c>
      <c r="AU198" s="143" t="n">
        <f aca="false">AS198*AT198*AU$8</f>
        <v>-0</v>
      </c>
      <c r="AV198" s="239" t="n">
        <f aca="false">AV174*AV$81</f>
        <v>-0</v>
      </c>
      <c r="AW198" s="214" t="n">
        <v>0.0246</v>
      </c>
      <c r="AX198" s="143" t="n">
        <f aca="false">AV198*AW198*AX$8</f>
        <v>-0</v>
      </c>
      <c r="AY198" s="239" t="n">
        <f aca="false">AY174*AY$81</f>
        <v>-0</v>
      </c>
      <c r="AZ198" s="214" t="n">
        <v>0.0246</v>
      </c>
      <c r="BA198" s="143" t="n">
        <f aca="false">AY198*AZ198*BA$8</f>
        <v>-0</v>
      </c>
      <c r="BB198" s="239" t="n">
        <f aca="false">BB174*BB$81</f>
        <v>-0</v>
      </c>
      <c r="BC198" s="214" t="n">
        <v>0.0246</v>
      </c>
      <c r="BD198" s="143" t="n">
        <f aca="false">BB198*BC198*BD$8</f>
        <v>-0</v>
      </c>
      <c r="BE198" s="239" t="n">
        <f aca="false">BE174*BE$81</f>
        <v>-0</v>
      </c>
      <c r="BF198" s="214" t="n">
        <v>0.0246</v>
      </c>
      <c r="BG198" s="143" t="n">
        <f aca="false">BE198*BF198*BG$8</f>
        <v>-0</v>
      </c>
      <c r="BH198" s="239" t="n">
        <f aca="false">BH174*BH$81</f>
        <v>-0</v>
      </c>
      <c r="BI198" s="214" t="n">
        <v>0.0246</v>
      </c>
      <c r="BJ198" s="143" t="n">
        <f aca="false">BH198*BI198*BJ$8</f>
        <v>-0</v>
      </c>
      <c r="BK198" s="239" t="n">
        <f aca="false">BK174*BK$81</f>
        <v>-0</v>
      </c>
      <c r="BL198" s="214" t="n">
        <v>0.0246</v>
      </c>
      <c r="BM198" s="143" t="n">
        <f aca="false">BK198*BL198*BM$8</f>
        <v>-0</v>
      </c>
      <c r="BN198" s="239" t="n">
        <f aca="false">BN174*BN$81</f>
        <v>-0</v>
      </c>
      <c r="BO198" s="214" t="n">
        <v>0.0246</v>
      </c>
      <c r="BP198" s="143" t="n">
        <f aca="false">BN198*BO198*BP$8</f>
        <v>-0</v>
      </c>
      <c r="BQ198" s="239" t="n">
        <f aca="false">BQ174*BQ$81</f>
        <v>-0</v>
      </c>
      <c r="BR198" s="214" t="n">
        <v>0.0246</v>
      </c>
      <c r="BS198" s="143" t="n">
        <f aca="false">BQ198*BR198*BS$8</f>
        <v>-0</v>
      </c>
      <c r="BT198" s="239" t="n">
        <f aca="false">BT174*BT$81</f>
        <v>-0</v>
      </c>
      <c r="BU198" s="214" t="n">
        <v>0.0246</v>
      </c>
      <c r="BV198" s="143" t="n">
        <f aca="false">BT198*BU198*BV$8</f>
        <v>-0</v>
      </c>
      <c r="BW198" s="239"/>
      <c r="BX198" s="239"/>
      <c r="BY198" s="239"/>
      <c r="BZ198" s="239"/>
      <c r="CA198" s="239"/>
      <c r="CB198" s="239"/>
      <c r="CC198" s="239"/>
      <c r="CD198" s="239"/>
      <c r="CE198" s="239"/>
      <c r="CF198" s="239"/>
      <c r="CG198" s="239"/>
      <c r="CH198" s="239"/>
      <c r="CI198" s="239"/>
      <c r="CJ198" s="239"/>
      <c r="CK198" s="239"/>
      <c r="CL198" s="239"/>
      <c r="CM198" s="239"/>
      <c r="CN198" s="239"/>
      <c r="CO198" s="239"/>
      <c r="CP198" s="239"/>
      <c r="CQ198" s="239"/>
      <c r="CR198" s="239"/>
      <c r="CS198" s="239"/>
      <c r="CT198" s="239"/>
      <c r="CU198" s="239"/>
      <c r="CV198" s="239"/>
      <c r="CW198" s="239"/>
      <c r="CX198" s="239"/>
      <c r="CY198" s="239"/>
      <c r="CZ198" s="239"/>
      <c r="DA198" s="239"/>
      <c r="DB198" s="239"/>
      <c r="DC198" s="239"/>
      <c r="DD198" s="239"/>
      <c r="DE198" s="239"/>
      <c r="DF198" s="239"/>
      <c r="DG198" s="239"/>
      <c r="DH198" s="239"/>
      <c r="DI198" s="239"/>
      <c r="DJ198" s="239"/>
      <c r="DK198" s="239"/>
      <c r="DL198" s="239"/>
      <c r="DM198" s="239"/>
      <c r="DN198" s="239"/>
      <c r="DO198" s="239"/>
      <c r="DP198" s="239"/>
      <c r="DQ198" s="239"/>
      <c r="DR198" s="239"/>
      <c r="DS198" s="239"/>
      <c r="DT198" s="239"/>
      <c r="DU198" s="239"/>
      <c r="DV198" s="239"/>
      <c r="DW198" s="239"/>
      <c r="DX198" s="239"/>
      <c r="DY198" s="239"/>
      <c r="DZ198" s="239"/>
      <c r="EA198" s="239"/>
      <c r="EB198" s="239"/>
      <c r="EC198" s="239"/>
      <c r="ED198" s="239"/>
      <c r="EE198" s="239"/>
      <c r="EF198" s="239"/>
      <c r="EG198" s="239"/>
      <c r="EH198" s="239"/>
      <c r="EI198" s="239"/>
      <c r="EJ198" s="239"/>
      <c r="EK198" s="239"/>
      <c r="EL198" s="239"/>
      <c r="EM198" s="239"/>
      <c r="EN198" s="239"/>
      <c r="EO198" s="239"/>
      <c r="EP198" s="239"/>
      <c r="EQ198" s="239"/>
      <c r="ER198" s="239"/>
      <c r="ES198" s="239"/>
      <c r="ET198" s="239"/>
      <c r="EU198" s="239"/>
      <c r="EV198" s="239"/>
      <c r="EW198" s="239"/>
      <c r="EX198" s="239"/>
    </row>
    <row r="199" customFormat="false" ht="12.75" hidden="false" customHeight="false" outlineLevel="0" collapsed="false">
      <c r="A199" s="192" t="s">
        <v>209</v>
      </c>
      <c r="B199" s="192" t="s">
        <v>196</v>
      </c>
      <c r="C199" s="239" t="n">
        <f aca="false">IF(C126&gt;0,IF(C175&gt;C151,((C175*C$82)-C126),C175*C$82),C175*C$82)</f>
        <v>51600</v>
      </c>
      <c r="D199" s="214" t="n">
        <f aca="false">D102</f>
        <v>0.0185</v>
      </c>
      <c r="E199" s="141" t="n">
        <f aca="false">C199*D199*E$8</f>
        <v>29592.6</v>
      </c>
      <c r="F199" s="239" t="n">
        <f aca="false">IF(F126&gt;0,IF(F175&gt;F151,((F175*F$82)-F126),F175*F$82),F175*F$82)</f>
        <v>52200</v>
      </c>
      <c r="G199" s="214" t="n">
        <f aca="false">G102</f>
        <v>0.0185</v>
      </c>
      <c r="H199" s="143" t="n">
        <f aca="false">F199*G199*H$8</f>
        <v>27039.6</v>
      </c>
      <c r="I199" s="239" t="n">
        <f aca="false">IF(I126&gt;0,IF(I175&gt;I151,((I175*I$82)-I126),I175*I$82),I175*I$82)</f>
        <v>56400</v>
      </c>
      <c r="J199" s="214" t="n">
        <f aca="false">J102</f>
        <v>0.0185</v>
      </c>
      <c r="K199" s="143" t="n">
        <f aca="false">I199*J199*K$8</f>
        <v>32345.4</v>
      </c>
      <c r="L199" s="239" t="n">
        <f aca="false">IF(L126&gt;0,IF(L175&gt;L151,((L175*L$82)-L126),L175*L$82),L175*L$82)</f>
        <v>49200</v>
      </c>
      <c r="M199" s="214" t="n">
        <f aca="false">M102</f>
        <v>0.0185</v>
      </c>
      <c r="N199" s="140" t="n">
        <f aca="false">L199*M199*N$8</f>
        <v>27306</v>
      </c>
      <c r="O199" s="241" t="n">
        <f aca="false">IF(O126&gt;0,IF(O175&gt;O151,((O175*O$82)-O126),O175*O$82),O175*O$82)</f>
        <v>52200</v>
      </c>
      <c r="P199" s="214" t="n">
        <f aca="false">P102</f>
        <v>0.0185</v>
      </c>
      <c r="Q199" s="143" t="n">
        <f aca="false">O199*P199*Q$8</f>
        <v>29936.7</v>
      </c>
      <c r="R199" s="239" t="n">
        <f aca="false">IF(R126&gt;0,IF(R175&gt;R151,((R175*R$82)-R126),R175*R$82),R175*R$82)</f>
        <v>55200</v>
      </c>
      <c r="S199" s="214" t="n">
        <f aca="false">S102</f>
        <v>0.0185</v>
      </c>
      <c r="T199" s="143" t="n">
        <f aca="false">R199*S199*T$8</f>
        <v>30636</v>
      </c>
      <c r="U199" s="239" t="n">
        <f aca="false">IF(U126&gt;0,IF(U175&gt;U151,((U175*U$82)-U126),U175*U$82),U175*U$82)</f>
        <v>54600</v>
      </c>
      <c r="V199" s="214" t="n">
        <f aca="false">V102</f>
        <v>0.0185</v>
      </c>
      <c r="W199" s="143" t="n">
        <f aca="false">U199*V199*W$8</f>
        <v>31313.1</v>
      </c>
      <c r="X199" s="239" t="n">
        <f aca="false">IF(X126&gt;0,IF(X175&gt;X151,((X175*X$82)-X126),X175*X$82),X175*X$82)</f>
        <v>56400</v>
      </c>
      <c r="Y199" s="214" t="n">
        <f aca="false">Y102</f>
        <v>0.0185</v>
      </c>
      <c r="Z199" s="143" t="n">
        <f aca="false">X199*Y199*Z$8</f>
        <v>32345.4</v>
      </c>
      <c r="AA199" s="239" t="n">
        <f aca="false">IF(AA126&gt;0,IF(AA175&gt;AA151,((AA175*AA$82)-AA126),AA175*AA$82),AA175*AA$82)</f>
        <v>52200</v>
      </c>
      <c r="AB199" s="214" t="n">
        <f aca="false">AB102</f>
        <v>0.0185</v>
      </c>
      <c r="AC199" s="143" t="n">
        <f aca="false">AA199*AB199*AC$8</f>
        <v>28971</v>
      </c>
      <c r="AD199" s="239" t="n">
        <f aca="false">IF(AD126&gt;0,IF(AD175&gt;AD151,((AD175*AD$82)-AD126),AD175*AD$82),AD175*AD$82)</f>
        <v>56400</v>
      </c>
      <c r="AE199" s="214" t="n">
        <f aca="false">AE102</f>
        <v>0.0185</v>
      </c>
      <c r="AF199" s="143" t="n">
        <f aca="false">AD199*AE199*AF$8</f>
        <v>32345.4</v>
      </c>
      <c r="AG199" s="239" t="n">
        <f aca="false">IF(AG126&gt;0,IF(AG175&gt;AG151,((AG175*AG$82)-AG126),AG175*AG$82),AG175*AG$82)</f>
        <v>58800</v>
      </c>
      <c r="AH199" s="214" t="n">
        <f aca="false">AH102</f>
        <v>0.0185</v>
      </c>
      <c r="AI199" s="143" t="n">
        <f aca="false">AG199*AH199*AI$8</f>
        <v>32634</v>
      </c>
      <c r="AJ199" s="239" t="n">
        <f aca="false">IF(AJ126&gt;0,IF(AJ175&gt;AJ151,((AJ175*AJ$82)-AJ126),AJ175*AJ$82),AJ175*AJ$82)</f>
        <v>59400</v>
      </c>
      <c r="AK199" s="214" t="n">
        <f aca="false">AK102</f>
        <v>0.0185</v>
      </c>
      <c r="AL199" s="143" t="n">
        <f aca="false">AJ199*AK199*AL$8</f>
        <v>34065.9</v>
      </c>
      <c r="AM199" s="239" t="n">
        <f aca="false">AM175*AM$82</f>
        <v>0</v>
      </c>
      <c r="AN199" s="214" t="n">
        <v>0.0186</v>
      </c>
      <c r="AO199" s="143" t="n">
        <f aca="false">AM199*AN199*AO$8</f>
        <v>0</v>
      </c>
      <c r="AP199" s="239" t="n">
        <f aca="false">AP175*AP$82</f>
        <v>0</v>
      </c>
      <c r="AQ199" s="214" t="n">
        <v>0.0186</v>
      </c>
      <c r="AR199" s="143" t="n">
        <f aca="false">AP199*AQ199*AR$8</f>
        <v>0</v>
      </c>
      <c r="AS199" s="239" t="n">
        <f aca="false">AS175*AS$82</f>
        <v>0</v>
      </c>
      <c r="AT199" s="214" t="n">
        <v>0.0186</v>
      </c>
      <c r="AU199" s="143" t="n">
        <f aca="false">AS199*AT199*AU$8</f>
        <v>0</v>
      </c>
      <c r="AV199" s="239" t="n">
        <f aca="false">AV175*AV$82</f>
        <v>0</v>
      </c>
      <c r="AW199" s="214" t="n">
        <v>0.0186</v>
      </c>
      <c r="AX199" s="143" t="n">
        <f aca="false">AV199*AW199*AX$8</f>
        <v>0</v>
      </c>
      <c r="AY199" s="239" t="n">
        <f aca="false">AY175*AY$82</f>
        <v>0</v>
      </c>
      <c r="AZ199" s="214" t="n">
        <v>0.0186</v>
      </c>
      <c r="BA199" s="143" t="n">
        <f aca="false">AY199*AZ199*BA$8</f>
        <v>0</v>
      </c>
      <c r="BB199" s="239" t="n">
        <f aca="false">BB175*BB$82</f>
        <v>0</v>
      </c>
      <c r="BC199" s="214" t="n">
        <v>0.0186</v>
      </c>
      <c r="BD199" s="143" t="n">
        <f aca="false">BB199*BC199*BD$8</f>
        <v>0</v>
      </c>
      <c r="BE199" s="239" t="n">
        <f aca="false">BE175*BE$82</f>
        <v>0</v>
      </c>
      <c r="BF199" s="214" t="n">
        <v>0.0186</v>
      </c>
      <c r="BG199" s="143" t="n">
        <f aca="false">BE199*BF199*BG$8</f>
        <v>0</v>
      </c>
      <c r="BH199" s="239" t="n">
        <f aca="false">BH175*BH$82</f>
        <v>0</v>
      </c>
      <c r="BI199" s="214" t="n">
        <v>0.0186</v>
      </c>
      <c r="BJ199" s="143" t="n">
        <f aca="false">BH199*BI199*BJ$8</f>
        <v>0</v>
      </c>
      <c r="BK199" s="239" t="n">
        <f aca="false">BK175*BK$82</f>
        <v>0</v>
      </c>
      <c r="BL199" s="214" t="n">
        <v>0.0186</v>
      </c>
      <c r="BM199" s="143" t="n">
        <f aca="false">BK199*BL199*BM$8</f>
        <v>0</v>
      </c>
      <c r="BN199" s="239" t="n">
        <f aca="false">BN175*BN$82</f>
        <v>0</v>
      </c>
      <c r="BO199" s="214" t="n">
        <v>0.0186</v>
      </c>
      <c r="BP199" s="143" t="n">
        <f aca="false">BN199*BO199*BP$8</f>
        <v>0</v>
      </c>
      <c r="BQ199" s="239" t="n">
        <f aca="false">BQ175*BQ$82</f>
        <v>0</v>
      </c>
      <c r="BR199" s="214" t="n">
        <v>0.0186</v>
      </c>
      <c r="BS199" s="143" t="n">
        <f aca="false">BQ199*BR199*BS$8</f>
        <v>0</v>
      </c>
      <c r="BT199" s="239" t="n">
        <f aca="false">BT175*BT$82</f>
        <v>0</v>
      </c>
      <c r="BU199" s="214" t="n">
        <v>0.0186</v>
      </c>
      <c r="BV199" s="143" t="n">
        <f aca="false">BT199*BU199*BV$8</f>
        <v>0</v>
      </c>
      <c r="BW199" s="239"/>
      <c r="BX199" s="239"/>
      <c r="BY199" s="239"/>
      <c r="BZ199" s="239"/>
      <c r="CA199" s="239"/>
      <c r="CB199" s="239"/>
      <c r="CC199" s="239"/>
      <c r="CD199" s="239"/>
      <c r="CE199" s="239"/>
      <c r="CF199" s="239"/>
      <c r="CG199" s="239"/>
      <c r="CH199" s="239"/>
      <c r="CI199" s="239"/>
      <c r="CJ199" s="239"/>
      <c r="CK199" s="239"/>
      <c r="CL199" s="239"/>
      <c r="CM199" s="239"/>
      <c r="CN199" s="239"/>
      <c r="CO199" s="239"/>
      <c r="CP199" s="239"/>
      <c r="CQ199" s="239"/>
      <c r="CR199" s="239"/>
      <c r="CS199" s="239"/>
      <c r="CT199" s="239"/>
      <c r="CU199" s="239"/>
      <c r="CV199" s="239"/>
      <c r="CW199" s="239"/>
      <c r="CX199" s="239"/>
      <c r="CY199" s="239"/>
      <c r="CZ199" s="239"/>
      <c r="DA199" s="239"/>
      <c r="DB199" s="239"/>
      <c r="DC199" s="239"/>
      <c r="DD199" s="239"/>
      <c r="DE199" s="239"/>
      <c r="DF199" s="239"/>
      <c r="DG199" s="239"/>
      <c r="DH199" s="239"/>
      <c r="DI199" s="239"/>
      <c r="DJ199" s="239"/>
      <c r="DK199" s="239"/>
      <c r="DL199" s="239"/>
      <c r="DM199" s="239"/>
      <c r="DN199" s="239"/>
      <c r="DO199" s="239"/>
      <c r="DP199" s="239"/>
      <c r="DQ199" s="239"/>
      <c r="DR199" s="239"/>
      <c r="DS199" s="239"/>
      <c r="DT199" s="239"/>
      <c r="DU199" s="239"/>
      <c r="DV199" s="239"/>
      <c r="DW199" s="239"/>
      <c r="DX199" s="239"/>
      <c r="DY199" s="239"/>
      <c r="DZ199" s="239"/>
      <c r="EA199" s="239"/>
      <c r="EB199" s="239"/>
      <c r="EC199" s="239"/>
      <c r="ED199" s="239"/>
      <c r="EE199" s="239"/>
      <c r="EF199" s="239"/>
      <c r="EG199" s="239"/>
      <c r="EH199" s="239"/>
      <c r="EI199" s="239"/>
      <c r="EJ199" s="239"/>
      <c r="EK199" s="239"/>
      <c r="EL199" s="239"/>
      <c r="EM199" s="239"/>
      <c r="EN199" s="239"/>
      <c r="EO199" s="239"/>
      <c r="EP199" s="239"/>
      <c r="EQ199" s="239"/>
      <c r="ER199" s="239"/>
      <c r="ES199" s="239"/>
      <c r="ET199" s="239"/>
      <c r="EU199" s="239"/>
      <c r="EV199" s="239"/>
      <c r="EW199" s="239"/>
      <c r="EX199" s="239"/>
    </row>
    <row r="200" customFormat="false" ht="12.75" hidden="false" customHeight="false" outlineLevel="0" collapsed="false">
      <c r="A200" s="192" t="s">
        <v>210</v>
      </c>
      <c r="B200" s="192" t="s">
        <v>196</v>
      </c>
      <c r="C200" s="239" t="n">
        <f aca="false">IF(C127&gt;0,IF(C176&gt;C152,((C176*C$82)-C127),C176*C$82),C176*C$82)</f>
        <v>157896</v>
      </c>
      <c r="D200" s="214" t="n">
        <f aca="false">D103</f>
        <v>0.0185</v>
      </c>
      <c r="E200" s="141" t="n">
        <f aca="false">C200*D200*E$8</f>
        <v>90553.356</v>
      </c>
      <c r="F200" s="239" t="n">
        <f aca="false">IF(F127&gt;0,IF(F176&gt;F152,((F176*F$82)-F127),F176*F$82),F176*F$82)</f>
        <v>159732</v>
      </c>
      <c r="G200" s="214" t="n">
        <f aca="false">G103</f>
        <v>0.0185</v>
      </c>
      <c r="H200" s="143" t="n">
        <f aca="false">F200*G200*H$8</f>
        <v>82741.176</v>
      </c>
      <c r="I200" s="239" t="n">
        <f aca="false">IF(I127&gt;0,IF(I176&gt;I152,((I176*I$82)-I127),I176*I$82),I176*I$82)</f>
        <v>172584</v>
      </c>
      <c r="J200" s="214" t="n">
        <f aca="false">J103</f>
        <v>0.0185</v>
      </c>
      <c r="K200" s="143" t="n">
        <f aca="false">I200*J200*K$8</f>
        <v>98976.924</v>
      </c>
      <c r="L200" s="239" t="n">
        <f aca="false">IF(L127&gt;0,IF(L176&gt;L152,((L176*L$82)-L127),L176*L$82),L176*L$82)</f>
        <v>150552</v>
      </c>
      <c r="M200" s="214" t="n">
        <f aca="false">M103</f>
        <v>0.0185</v>
      </c>
      <c r="N200" s="140" t="n">
        <f aca="false">L200*M200*N$8</f>
        <v>83556.36</v>
      </c>
      <c r="O200" s="241" t="n">
        <f aca="false">IF(O127&gt;0,IF(O176&gt;O152,((O176*O$82)-O127),O176*O$82),O176*O$82)</f>
        <v>159732</v>
      </c>
      <c r="P200" s="214" t="n">
        <f aca="false">P103</f>
        <v>0.0185</v>
      </c>
      <c r="Q200" s="143" t="n">
        <f aca="false">O200*P200*Q$8</f>
        <v>91606.302</v>
      </c>
      <c r="R200" s="239" t="n">
        <f aca="false">IF(R127&gt;0,IF(R176&gt;R152,((R176*R$82)-R127),R176*R$82),R176*R$82)</f>
        <v>168912</v>
      </c>
      <c r="S200" s="214" t="n">
        <f aca="false">S103</f>
        <v>0.0185</v>
      </c>
      <c r="T200" s="143" t="n">
        <f aca="false">R200*S200*T$8</f>
        <v>93746.16</v>
      </c>
      <c r="U200" s="239" t="n">
        <f aca="false">IF(U127&gt;0,IF(U176&gt;U152,((U176*U$82)-U127),U176*U$82),U176*U$82)</f>
        <v>167076</v>
      </c>
      <c r="V200" s="214" t="n">
        <f aca="false">V103</f>
        <v>0.0185</v>
      </c>
      <c r="W200" s="143" t="n">
        <f aca="false">U200*V200*W$8</f>
        <v>95818.086</v>
      </c>
      <c r="X200" s="239" t="n">
        <f aca="false">IF(X127&gt;0,IF(X176&gt;X152,((X176*X$82)-X127),X176*X$82),X176*X$82)</f>
        <v>172584</v>
      </c>
      <c r="Y200" s="214" t="n">
        <f aca="false">Y103</f>
        <v>0.0185</v>
      </c>
      <c r="Z200" s="143" t="n">
        <f aca="false">X200*Y200*Z$8</f>
        <v>98976.924</v>
      </c>
      <c r="AA200" s="239" t="n">
        <f aca="false">IF(AA127&gt;0,IF(AA176&gt;AA152,((AA176*AA$82)-AA127),AA176*AA$82),AA176*AA$82)</f>
        <v>159732</v>
      </c>
      <c r="AB200" s="214" t="n">
        <f aca="false">AB103</f>
        <v>0.0185</v>
      </c>
      <c r="AC200" s="143" t="n">
        <f aca="false">AA200*AB200*AC$8</f>
        <v>88651.26</v>
      </c>
      <c r="AD200" s="239" t="n">
        <f aca="false">IF(AD127&gt;0,IF(AD176&gt;AD152,((AD176*AD$82)-AD127),AD176*AD$82),AD176*AD$82)</f>
        <v>172584</v>
      </c>
      <c r="AE200" s="214" t="n">
        <f aca="false">AE103</f>
        <v>0.0185</v>
      </c>
      <c r="AF200" s="143" t="n">
        <f aca="false">AD200*AE200*AF$8</f>
        <v>98976.924</v>
      </c>
      <c r="AG200" s="239" t="n">
        <f aca="false">IF(AG127&gt;0,IF(AG176&gt;AG152,((AG176*AG$82)-AG127),AG176*AG$82),AG176*AG$82)</f>
        <v>179928</v>
      </c>
      <c r="AH200" s="214" t="n">
        <f aca="false">AH103</f>
        <v>0.0185</v>
      </c>
      <c r="AI200" s="143" t="n">
        <f aca="false">AG200*AH200*AI$8</f>
        <v>99860.04</v>
      </c>
      <c r="AJ200" s="239" t="n">
        <f aca="false">IF(AJ127&gt;0,IF(AJ176&gt;AJ152,((AJ176*AJ$82)-AJ127),AJ176*AJ$82),AJ176*AJ$82)</f>
        <v>181764</v>
      </c>
      <c r="AK200" s="214" t="n">
        <f aca="false">AK103</f>
        <v>0.0185</v>
      </c>
      <c r="AL200" s="143" t="n">
        <f aca="false">AJ200*AK200*AL$8</f>
        <v>104241.654</v>
      </c>
      <c r="AM200" s="239" t="n">
        <f aca="false">AM176*AM$82</f>
        <v>-18000</v>
      </c>
      <c r="AN200" s="214" t="n">
        <v>0.0186</v>
      </c>
      <c r="AO200" s="143" t="n">
        <f aca="false">AM200*AN200*AO$8</f>
        <v>-10378.8</v>
      </c>
      <c r="AP200" s="239" t="n">
        <f aca="false">AP176*AP$82</f>
        <v>-0</v>
      </c>
      <c r="AQ200" s="214" t="n">
        <v>0.0186</v>
      </c>
      <c r="AR200" s="143" t="n">
        <f aca="false">AP200*AQ200*AR$8</f>
        <v>-0</v>
      </c>
      <c r="AS200" s="239" t="n">
        <f aca="false">AS176*AS$82</f>
        <v>-0</v>
      </c>
      <c r="AT200" s="214" t="n">
        <v>0.0186</v>
      </c>
      <c r="AU200" s="143" t="n">
        <f aca="false">AS200*AT200*AU$8</f>
        <v>-0</v>
      </c>
      <c r="AV200" s="239" t="n">
        <f aca="false">AV176*AV$82</f>
        <v>-0</v>
      </c>
      <c r="AW200" s="214" t="n">
        <v>0.0186</v>
      </c>
      <c r="AX200" s="143" t="n">
        <f aca="false">AV200*AW200*AX$8</f>
        <v>-0</v>
      </c>
      <c r="AY200" s="239" t="n">
        <f aca="false">AY176*AY$82</f>
        <v>-0</v>
      </c>
      <c r="AZ200" s="214" t="n">
        <v>0.0186</v>
      </c>
      <c r="BA200" s="143" t="n">
        <f aca="false">AY200*AZ200*BA$8</f>
        <v>-0</v>
      </c>
      <c r="BB200" s="239" t="n">
        <f aca="false">BB176*BB$82</f>
        <v>-0</v>
      </c>
      <c r="BC200" s="214" t="n">
        <v>0.0186</v>
      </c>
      <c r="BD200" s="143" t="n">
        <f aca="false">BB200*BC200*BD$8</f>
        <v>-0</v>
      </c>
      <c r="BE200" s="239" t="n">
        <f aca="false">BE176*BE$82</f>
        <v>-0</v>
      </c>
      <c r="BF200" s="214" t="n">
        <v>0.0186</v>
      </c>
      <c r="BG200" s="143" t="n">
        <f aca="false">BE200*BF200*BG$8</f>
        <v>-0</v>
      </c>
      <c r="BH200" s="239" t="n">
        <f aca="false">BH176*BH$82</f>
        <v>-0</v>
      </c>
      <c r="BI200" s="214" t="n">
        <v>0.0186</v>
      </c>
      <c r="BJ200" s="143" t="n">
        <f aca="false">BH200*BI200*BJ$8</f>
        <v>-0</v>
      </c>
      <c r="BK200" s="239" t="n">
        <f aca="false">BK176*BK$82</f>
        <v>-0</v>
      </c>
      <c r="BL200" s="214" t="n">
        <v>0.0186</v>
      </c>
      <c r="BM200" s="143" t="n">
        <f aca="false">BK200*BL200*BM$8</f>
        <v>-0</v>
      </c>
      <c r="BN200" s="239" t="n">
        <f aca="false">BN176*BN$82</f>
        <v>-0</v>
      </c>
      <c r="BO200" s="214" t="n">
        <v>0.0186</v>
      </c>
      <c r="BP200" s="143" t="n">
        <f aca="false">BN200*BO200*BP$8</f>
        <v>-0</v>
      </c>
      <c r="BQ200" s="239" t="n">
        <f aca="false">BQ176*BQ$82</f>
        <v>-0</v>
      </c>
      <c r="BR200" s="214" t="n">
        <v>0.0186</v>
      </c>
      <c r="BS200" s="143" t="n">
        <f aca="false">BQ200*BR200*BS$8</f>
        <v>-0</v>
      </c>
      <c r="BT200" s="239" t="n">
        <f aca="false">BT176*BT$82</f>
        <v>-0</v>
      </c>
      <c r="BU200" s="214" t="n">
        <v>0.0186</v>
      </c>
      <c r="BV200" s="143" t="n">
        <f aca="false">BT200*BU200*BV$8</f>
        <v>-0</v>
      </c>
      <c r="BW200" s="239"/>
      <c r="BX200" s="239"/>
      <c r="BY200" s="239"/>
      <c r="BZ200" s="239"/>
      <c r="CA200" s="239"/>
      <c r="CB200" s="239"/>
      <c r="CC200" s="239"/>
      <c r="CD200" s="239"/>
      <c r="CE200" s="239"/>
      <c r="CF200" s="239"/>
      <c r="CG200" s="239"/>
      <c r="CH200" s="239"/>
      <c r="CI200" s="239"/>
      <c r="CJ200" s="239"/>
      <c r="CK200" s="239"/>
      <c r="CL200" s="239"/>
      <c r="CM200" s="239"/>
      <c r="CN200" s="239"/>
      <c r="CO200" s="239"/>
      <c r="CP200" s="239"/>
      <c r="CQ200" s="239"/>
      <c r="CR200" s="239"/>
      <c r="CS200" s="239"/>
      <c r="CT200" s="239"/>
      <c r="CU200" s="239"/>
      <c r="CV200" s="239"/>
      <c r="CW200" s="239"/>
      <c r="CX200" s="239"/>
      <c r="CY200" s="239"/>
      <c r="CZ200" s="239"/>
      <c r="DA200" s="239"/>
      <c r="DB200" s="239"/>
      <c r="DC200" s="239"/>
      <c r="DD200" s="239"/>
      <c r="DE200" s="239"/>
      <c r="DF200" s="239"/>
      <c r="DG200" s="239"/>
      <c r="DH200" s="239"/>
      <c r="DI200" s="239"/>
      <c r="DJ200" s="239"/>
      <c r="DK200" s="239"/>
      <c r="DL200" s="239"/>
      <c r="DM200" s="239"/>
      <c r="DN200" s="239"/>
      <c r="DO200" s="239"/>
      <c r="DP200" s="239"/>
      <c r="DQ200" s="239"/>
      <c r="DR200" s="239"/>
      <c r="DS200" s="239"/>
      <c r="DT200" s="239"/>
      <c r="DU200" s="239"/>
      <c r="DV200" s="239"/>
      <c r="DW200" s="239"/>
      <c r="DX200" s="239"/>
      <c r="DY200" s="239"/>
      <c r="DZ200" s="239"/>
      <c r="EA200" s="239"/>
      <c r="EB200" s="239"/>
      <c r="EC200" s="239"/>
      <c r="ED200" s="239"/>
      <c r="EE200" s="239"/>
      <c r="EF200" s="239"/>
      <c r="EG200" s="239"/>
      <c r="EH200" s="239"/>
      <c r="EI200" s="239"/>
      <c r="EJ200" s="239"/>
      <c r="EK200" s="239"/>
      <c r="EL200" s="239"/>
      <c r="EM200" s="239"/>
      <c r="EN200" s="239"/>
      <c r="EO200" s="239"/>
      <c r="EP200" s="239"/>
      <c r="EQ200" s="239"/>
      <c r="ER200" s="239"/>
      <c r="ES200" s="239"/>
      <c r="ET200" s="239"/>
      <c r="EU200" s="239"/>
      <c r="EV200" s="239"/>
      <c r="EW200" s="239"/>
      <c r="EX200" s="239"/>
    </row>
    <row r="201" customFormat="false" ht="12.75" hidden="false" customHeight="false" outlineLevel="0" collapsed="false">
      <c r="A201" s="192" t="s">
        <v>211</v>
      </c>
      <c r="B201" s="192" t="s">
        <v>196</v>
      </c>
      <c r="C201" s="239" t="n">
        <f aca="false">IF(C128&gt;0,IF(C177&gt;C153,((C177*C$83)-C128),C177*C$83),C177*C$83)</f>
        <v>0</v>
      </c>
      <c r="D201" s="214" t="n">
        <f aca="false">D104</f>
        <v>0.0208</v>
      </c>
      <c r="E201" s="141" t="n">
        <f aca="false">C201*D201*E$8</f>
        <v>0</v>
      </c>
      <c r="F201" s="239" t="n">
        <f aca="false">IF(F128&gt;0,IF(F177&gt;F153,((F177*F$83)-F128),F177*F$83),F177*F$83)</f>
        <v>0</v>
      </c>
      <c r="G201" s="214" t="n">
        <f aca="false">G104</f>
        <v>0.0208</v>
      </c>
      <c r="H201" s="143" t="n">
        <f aca="false">F201*G201*H$8</f>
        <v>0</v>
      </c>
      <c r="I201" s="239" t="n">
        <f aca="false">IF(I128&gt;0,IF(I177&gt;I153,((I177*I$83)-I128),I177*I$83),I177*I$83)</f>
        <v>0</v>
      </c>
      <c r="J201" s="214" t="n">
        <f aca="false">J104</f>
        <v>0.0208</v>
      </c>
      <c r="K201" s="143" t="n">
        <f aca="false">I201*J201*K$8</f>
        <v>0</v>
      </c>
      <c r="L201" s="239" t="n">
        <f aca="false">IF(L128&gt;0,IF(L177&gt;L153,((L177*L$83)-L128),L177*L$83),L177*L$83)</f>
        <v>0</v>
      </c>
      <c r="M201" s="214" t="n">
        <f aca="false">M104</f>
        <v>0.0208</v>
      </c>
      <c r="N201" s="140" t="n">
        <f aca="false">L201*M201*N$8</f>
        <v>0</v>
      </c>
      <c r="O201" s="241" t="n">
        <f aca="false">IF(O128&gt;0,IF(O177&gt;O153,((O177*O$83)-O128),O177*O$83),O177*O$83)</f>
        <v>0</v>
      </c>
      <c r="P201" s="214" t="n">
        <f aca="false">P104</f>
        <v>0.0208</v>
      </c>
      <c r="Q201" s="143" t="n">
        <f aca="false">O201*P201*Q$8</f>
        <v>0</v>
      </c>
      <c r="R201" s="239" t="n">
        <f aca="false">IF(R128&gt;0,IF(R177&gt;R153,((R177*R$83)-R128),R177*R$83),R177*R$83)</f>
        <v>0</v>
      </c>
      <c r="S201" s="214" t="n">
        <f aca="false">S104</f>
        <v>0.0208</v>
      </c>
      <c r="T201" s="143" t="n">
        <f aca="false">R201*S201*T$8</f>
        <v>0</v>
      </c>
      <c r="U201" s="239" t="n">
        <f aca="false">IF(U128&gt;0,IF(U177&gt;U153,((U177*U$83)-U128),U177*U$83),U177*U$83)</f>
        <v>0</v>
      </c>
      <c r="V201" s="214" t="n">
        <f aca="false">V104</f>
        <v>0.0208</v>
      </c>
      <c r="W201" s="143" t="n">
        <f aca="false">U201*V201*W$8</f>
        <v>0</v>
      </c>
      <c r="X201" s="239" t="n">
        <f aca="false">IF(X128&gt;0,IF(X177&gt;X153,((X177*X$83)-X128),X177*X$83),X177*X$83)</f>
        <v>0</v>
      </c>
      <c r="Y201" s="214" t="n">
        <f aca="false">Y104</f>
        <v>0.0208</v>
      </c>
      <c r="Z201" s="143" t="n">
        <f aca="false">X201*Y201*Z$8</f>
        <v>0</v>
      </c>
      <c r="AA201" s="239" t="n">
        <f aca="false">IF(AA128&gt;0,IF(AA177&gt;AA153,((AA177*AA$83)-AA128),AA177*AA$83),AA177*AA$83)</f>
        <v>0</v>
      </c>
      <c r="AB201" s="214" t="n">
        <f aca="false">AB104</f>
        <v>0.0208</v>
      </c>
      <c r="AC201" s="143" t="n">
        <f aca="false">AA201*AB201*AC$8</f>
        <v>0</v>
      </c>
      <c r="AD201" s="239" t="n">
        <f aca="false">IF(AD128&gt;0,IF(AD177&gt;AD153,((AD177*AD$83)-AD128),AD177*AD$83),AD177*AD$83)</f>
        <v>0</v>
      </c>
      <c r="AE201" s="214" t="n">
        <f aca="false">AE104</f>
        <v>0.0208</v>
      </c>
      <c r="AF201" s="143" t="n">
        <f aca="false">AD201*AE201*AF$8</f>
        <v>0</v>
      </c>
      <c r="AG201" s="239" t="n">
        <f aca="false">IF(AG128&gt;0,IF(AG177&gt;AG153,((AG177*AG$83)-AG128),AG177*AG$83),AG177*AG$83)</f>
        <v>0</v>
      </c>
      <c r="AH201" s="214" t="n">
        <f aca="false">AH104</f>
        <v>0.0208</v>
      </c>
      <c r="AI201" s="143" t="n">
        <f aca="false">AG201*AH201*AI$8</f>
        <v>0</v>
      </c>
      <c r="AJ201" s="239" t="n">
        <f aca="false">IF(AJ128&gt;0,IF(AJ177&gt;AJ153,((AJ177*AJ$83)-AJ128),AJ177*AJ$83),AJ177*AJ$83)</f>
        <v>0</v>
      </c>
      <c r="AK201" s="214" t="n">
        <f aca="false">AK104</f>
        <v>0.0208</v>
      </c>
      <c r="AL201" s="143" t="n">
        <f aca="false">AJ201*AK201*AL$8</f>
        <v>0</v>
      </c>
      <c r="AM201" s="239" t="n">
        <f aca="false">AM177*AM$83</f>
        <v>-269500</v>
      </c>
      <c r="AN201" s="214" t="n">
        <v>0.0175</v>
      </c>
      <c r="AO201" s="143" t="n">
        <f aca="false">AM201*AN201*AO$8</f>
        <v>-146203.75</v>
      </c>
      <c r="AP201" s="239" t="n">
        <f aca="false">AP177*AP$83</f>
        <v>-0</v>
      </c>
      <c r="AQ201" s="214" t="n">
        <v>0.0175</v>
      </c>
      <c r="AR201" s="143" t="n">
        <f aca="false">AP201*AQ201*AR$8</f>
        <v>-0</v>
      </c>
      <c r="AS201" s="239" t="n">
        <f aca="false">AS177*AS$83</f>
        <v>-0</v>
      </c>
      <c r="AT201" s="214" t="n">
        <v>0.0175</v>
      </c>
      <c r="AU201" s="143" t="n">
        <f aca="false">AS201*AT201*AU$8</f>
        <v>-0</v>
      </c>
      <c r="AV201" s="239" t="n">
        <f aca="false">AV177*AV$83</f>
        <v>-0</v>
      </c>
      <c r="AW201" s="214" t="n">
        <v>0.0175</v>
      </c>
      <c r="AX201" s="143" t="n">
        <f aca="false">AV201*AW201*AX$8</f>
        <v>-0</v>
      </c>
      <c r="AY201" s="239" t="n">
        <f aca="false">AY177*AY$83</f>
        <v>-0</v>
      </c>
      <c r="AZ201" s="214" t="n">
        <v>0.0175</v>
      </c>
      <c r="BA201" s="143" t="n">
        <f aca="false">AY201*AZ201*BA$8</f>
        <v>-0</v>
      </c>
      <c r="BB201" s="239" t="n">
        <f aca="false">BB177*BB$83</f>
        <v>-0</v>
      </c>
      <c r="BC201" s="214" t="n">
        <v>0.0175</v>
      </c>
      <c r="BD201" s="143" t="n">
        <f aca="false">BB201*BC201*BD$8</f>
        <v>-0</v>
      </c>
      <c r="BE201" s="239" t="n">
        <f aca="false">BE177*BE$83</f>
        <v>-0</v>
      </c>
      <c r="BF201" s="214" t="n">
        <v>0.0175</v>
      </c>
      <c r="BG201" s="143" t="n">
        <f aca="false">BE201*BF201*BG$8</f>
        <v>-0</v>
      </c>
      <c r="BH201" s="239" t="n">
        <f aca="false">BH177*BH$83</f>
        <v>-0</v>
      </c>
      <c r="BI201" s="214" t="n">
        <v>0.0175</v>
      </c>
      <c r="BJ201" s="143" t="n">
        <f aca="false">BH201*BI201*BJ$8</f>
        <v>-0</v>
      </c>
      <c r="BK201" s="239" t="n">
        <f aca="false">BK177*BK$83</f>
        <v>-0</v>
      </c>
      <c r="BL201" s="214" t="n">
        <v>0.0175</v>
      </c>
      <c r="BM201" s="143" t="n">
        <f aca="false">BK201*BL201*BM$8</f>
        <v>-0</v>
      </c>
      <c r="BN201" s="239" t="n">
        <f aca="false">BN177*BN$83</f>
        <v>-0</v>
      </c>
      <c r="BO201" s="214" t="n">
        <v>0.0175</v>
      </c>
      <c r="BP201" s="143" t="n">
        <f aca="false">BN201*BO201*BP$8</f>
        <v>-0</v>
      </c>
      <c r="BQ201" s="239" t="n">
        <f aca="false">BQ177*BQ$83</f>
        <v>-0</v>
      </c>
      <c r="BR201" s="214" t="n">
        <v>0.0175</v>
      </c>
      <c r="BS201" s="143" t="n">
        <f aca="false">BQ201*BR201*BS$8</f>
        <v>-0</v>
      </c>
      <c r="BT201" s="239" t="n">
        <f aca="false">BT177*BT$83</f>
        <v>-0</v>
      </c>
      <c r="BU201" s="214" t="n">
        <v>0.0175</v>
      </c>
      <c r="BV201" s="143" t="n">
        <f aca="false">BT201*BU201*BV$8</f>
        <v>-0</v>
      </c>
      <c r="BW201" s="239"/>
      <c r="BX201" s="239"/>
      <c r="BY201" s="239"/>
      <c r="BZ201" s="239"/>
      <c r="CA201" s="239"/>
      <c r="CB201" s="239"/>
      <c r="CC201" s="239"/>
      <c r="CD201" s="239"/>
      <c r="CE201" s="239"/>
      <c r="CF201" s="239"/>
      <c r="CG201" s="239"/>
      <c r="CH201" s="239"/>
      <c r="CI201" s="239"/>
      <c r="CJ201" s="239"/>
      <c r="CK201" s="239"/>
      <c r="CL201" s="239"/>
      <c r="CM201" s="239"/>
      <c r="CN201" s="239"/>
      <c r="CO201" s="239"/>
      <c r="CP201" s="239"/>
      <c r="CQ201" s="239"/>
      <c r="CR201" s="239"/>
      <c r="CS201" s="239"/>
      <c r="CT201" s="239"/>
      <c r="CU201" s="239"/>
      <c r="CV201" s="239"/>
      <c r="CW201" s="239"/>
      <c r="CX201" s="239"/>
      <c r="CY201" s="239"/>
      <c r="CZ201" s="239"/>
      <c r="DA201" s="239"/>
      <c r="DB201" s="239"/>
      <c r="DC201" s="239"/>
      <c r="DD201" s="239"/>
      <c r="DE201" s="239"/>
      <c r="DF201" s="239"/>
      <c r="DG201" s="239"/>
      <c r="DH201" s="239"/>
      <c r="DI201" s="239"/>
      <c r="DJ201" s="239"/>
      <c r="DK201" s="239"/>
      <c r="DL201" s="239"/>
      <c r="DM201" s="239"/>
      <c r="DN201" s="239"/>
      <c r="DO201" s="239"/>
      <c r="DP201" s="239"/>
      <c r="DQ201" s="239"/>
      <c r="DR201" s="239"/>
      <c r="DS201" s="239"/>
      <c r="DT201" s="239"/>
      <c r="DU201" s="239"/>
      <c r="DV201" s="239"/>
      <c r="DW201" s="239"/>
      <c r="DX201" s="239"/>
      <c r="DY201" s="239"/>
      <c r="DZ201" s="239"/>
      <c r="EA201" s="239"/>
      <c r="EB201" s="239"/>
      <c r="EC201" s="239"/>
      <c r="ED201" s="239"/>
      <c r="EE201" s="239"/>
      <c r="EF201" s="239"/>
      <c r="EG201" s="239"/>
      <c r="EH201" s="239"/>
      <c r="EI201" s="239"/>
      <c r="EJ201" s="239"/>
      <c r="EK201" s="239"/>
      <c r="EL201" s="239"/>
      <c r="EM201" s="239"/>
      <c r="EN201" s="239"/>
      <c r="EO201" s="239"/>
      <c r="EP201" s="239"/>
      <c r="EQ201" s="239"/>
      <c r="ER201" s="239"/>
      <c r="ES201" s="239"/>
      <c r="ET201" s="239"/>
      <c r="EU201" s="239"/>
      <c r="EV201" s="239"/>
      <c r="EW201" s="239"/>
      <c r="EX201" s="239"/>
    </row>
    <row r="202" customFormat="false" ht="12.75" hidden="false" customHeight="false" outlineLevel="0" collapsed="false">
      <c r="A202" s="192" t="s">
        <v>212</v>
      </c>
      <c r="B202" s="192" t="s">
        <v>196</v>
      </c>
      <c r="C202" s="239" t="n">
        <f aca="false">IF(C129&gt;0,IF(C178&gt;C154,((C178*C$83)-C129),C178*C$83),C178*C$83)</f>
        <v>0</v>
      </c>
      <c r="D202" s="214" t="n">
        <f aca="false">D105</f>
        <v>0.0174</v>
      </c>
      <c r="E202" s="141" t="n">
        <f aca="false">C202*D202*E$8</f>
        <v>0</v>
      </c>
      <c r="F202" s="239" t="n">
        <f aca="false">IF(F129&gt;0,IF(F178&gt;F154,((F178*F$83)-F129),F178*F$83),F178*F$83)</f>
        <v>0</v>
      </c>
      <c r="G202" s="214" t="n">
        <f aca="false">G105</f>
        <v>0.0174</v>
      </c>
      <c r="H202" s="143" t="n">
        <f aca="false">F202*G202*H$8</f>
        <v>0</v>
      </c>
      <c r="I202" s="239" t="n">
        <f aca="false">IF(I129&gt;0,IF(I178&gt;I154,((I178*I$83)-I129),I178*I$83),I178*I$83)</f>
        <v>0</v>
      </c>
      <c r="J202" s="214" t="n">
        <f aca="false">J105</f>
        <v>0.0174</v>
      </c>
      <c r="K202" s="143" t="n">
        <f aca="false">I202*J202*K$8</f>
        <v>0</v>
      </c>
      <c r="L202" s="239" t="n">
        <f aca="false">IF(L129&gt;0,IF(L178&gt;L154,((L178*L$83)-L129),L178*L$83),L178*L$83)</f>
        <v>0</v>
      </c>
      <c r="M202" s="214" t="n">
        <f aca="false">M105</f>
        <v>0.0174</v>
      </c>
      <c r="N202" s="140" t="n">
        <f aca="false">L202*M202*N$8</f>
        <v>0</v>
      </c>
      <c r="O202" s="241" t="n">
        <f aca="false">IF(O129&gt;0,IF(O178&gt;O154,((O178*O$83)-O129),O178*O$83),O178*O$83)</f>
        <v>0</v>
      </c>
      <c r="P202" s="214" t="n">
        <f aca="false">P105</f>
        <v>0.0174</v>
      </c>
      <c r="Q202" s="143" t="n">
        <f aca="false">O202*P202*Q$8</f>
        <v>0</v>
      </c>
      <c r="R202" s="239" t="n">
        <f aca="false">IF(R129&gt;0,IF(R178&gt;R154,((R178*R$83)-R129),R178*R$83),R178*R$83)</f>
        <v>1950</v>
      </c>
      <c r="S202" s="214" t="n">
        <f aca="false">S105</f>
        <v>0.0174</v>
      </c>
      <c r="T202" s="143" t="n">
        <f aca="false">R202*S202*T$8</f>
        <v>1017.9</v>
      </c>
      <c r="U202" s="239" t="n">
        <f aca="false">IF(U129&gt;0,IF(U178&gt;U154,((U178*U$83)-U129),U178*U$83),U178*U$83)</f>
        <v>1937</v>
      </c>
      <c r="V202" s="214" t="n">
        <f aca="false">V105</f>
        <v>0.0174</v>
      </c>
      <c r="W202" s="143" t="n">
        <f aca="false">U202*V202*W$8</f>
        <v>1044.8178</v>
      </c>
      <c r="X202" s="239" t="n">
        <f aca="false">IF(X129&gt;0,IF(X178&gt;X154,((X178*X$83)-X129),X178*X$83),X178*X$83)</f>
        <v>2080</v>
      </c>
      <c r="Y202" s="214" t="n">
        <f aca="false">Y105</f>
        <v>0.0174</v>
      </c>
      <c r="Z202" s="143" t="n">
        <f aca="false">X202*Y202*Z$8</f>
        <v>1121.952</v>
      </c>
      <c r="AA202" s="239" t="n">
        <f aca="false">IF(AA129&gt;0,IF(AA178&gt;AA154,((AA178*AA$83)-AA129),AA178*AA$83),AA178*AA$83)</f>
        <v>2054</v>
      </c>
      <c r="AB202" s="214" t="n">
        <f aca="false">AB105</f>
        <v>0.0174</v>
      </c>
      <c r="AC202" s="143" t="n">
        <f aca="false">AA202*AB202*AC$8</f>
        <v>1072.188</v>
      </c>
      <c r="AD202" s="239" t="n">
        <f aca="false">IF(AD129&gt;0,IF(AD178&gt;AD154,((AD178*AD$83)-AD129),AD178*AD$83),AD178*AD$83)</f>
        <v>1950</v>
      </c>
      <c r="AE202" s="214" t="n">
        <f aca="false">AE105</f>
        <v>0.0174</v>
      </c>
      <c r="AF202" s="143" t="n">
        <f aca="false">AD202*AE202*AF$8</f>
        <v>1051.83</v>
      </c>
      <c r="AG202" s="239" t="n">
        <f aca="false">IF(AG129&gt;0,IF(AG178&gt;AG154,((AG178*AG$83)-AG129),AG178*AG$83),AG178*AG$83)</f>
        <v>1456</v>
      </c>
      <c r="AH202" s="214" t="n">
        <f aca="false">AH105</f>
        <v>0.0174</v>
      </c>
      <c r="AI202" s="143" t="n">
        <f aca="false">AG202*AH202*AI$8</f>
        <v>760.032</v>
      </c>
      <c r="AJ202" s="239" t="n">
        <f aca="false">IF(AJ129&gt;0,IF(AJ178&gt;AJ154,((AJ178*AJ$83)-AJ129),AJ178*AJ$83),AJ178*AJ$83)</f>
        <v>1625</v>
      </c>
      <c r="AK202" s="214" t="n">
        <f aca="false">AK105</f>
        <v>0.0174</v>
      </c>
      <c r="AL202" s="143" t="n">
        <f aca="false">AJ202*AK202*AL$8</f>
        <v>876.525</v>
      </c>
      <c r="AM202" s="239" t="n">
        <f aca="false">AM178*AM$83</f>
        <v>-1430</v>
      </c>
      <c r="AN202" s="214" t="n">
        <v>0.0175</v>
      </c>
      <c r="AO202" s="143" t="n">
        <f aca="false">AM202*AN202*AO$8</f>
        <v>-775.775</v>
      </c>
      <c r="AP202" s="239" t="n">
        <f aca="false">AP178*AP$83</f>
        <v>-0</v>
      </c>
      <c r="AQ202" s="214" t="n">
        <v>0.0175</v>
      </c>
      <c r="AR202" s="143" t="n">
        <f aca="false">AP202*AQ202*AR$8</f>
        <v>-0</v>
      </c>
      <c r="AS202" s="239" t="n">
        <f aca="false">AS178*AS$83</f>
        <v>-0</v>
      </c>
      <c r="AT202" s="214" t="n">
        <v>0.0175</v>
      </c>
      <c r="AU202" s="143" t="n">
        <f aca="false">AS202*AT202*AU$8</f>
        <v>-0</v>
      </c>
      <c r="AV202" s="239" t="n">
        <f aca="false">AV178*AV$83</f>
        <v>-0</v>
      </c>
      <c r="AW202" s="214" t="n">
        <v>0.0175</v>
      </c>
      <c r="AX202" s="143" t="n">
        <f aca="false">AV202*AW202*AX$8</f>
        <v>-0</v>
      </c>
      <c r="AY202" s="239" t="n">
        <f aca="false">AY178*AY$83</f>
        <v>-0</v>
      </c>
      <c r="AZ202" s="214" t="n">
        <v>0.0175</v>
      </c>
      <c r="BA202" s="143" t="n">
        <f aca="false">AY202*AZ202*BA$8</f>
        <v>-0</v>
      </c>
      <c r="BB202" s="239" t="n">
        <f aca="false">BB178*BB$83</f>
        <v>-0</v>
      </c>
      <c r="BC202" s="214" t="n">
        <v>0.0175</v>
      </c>
      <c r="BD202" s="143" t="n">
        <f aca="false">BB202*BC202*BD$8</f>
        <v>-0</v>
      </c>
      <c r="BE202" s="239" t="n">
        <f aca="false">BE178*BE$83</f>
        <v>-0</v>
      </c>
      <c r="BF202" s="214" t="n">
        <v>0.0175</v>
      </c>
      <c r="BG202" s="143" t="n">
        <f aca="false">BE202*BF202*BG$8</f>
        <v>-0</v>
      </c>
      <c r="BH202" s="239" t="n">
        <f aca="false">BH178*BH$83</f>
        <v>-0</v>
      </c>
      <c r="BI202" s="214" t="n">
        <v>0.0175</v>
      </c>
      <c r="BJ202" s="143" t="n">
        <f aca="false">BH202*BI202*BJ$8</f>
        <v>-0</v>
      </c>
      <c r="BK202" s="239" t="n">
        <f aca="false">BK178*BK$83</f>
        <v>-0</v>
      </c>
      <c r="BL202" s="214" t="n">
        <v>0.0175</v>
      </c>
      <c r="BM202" s="143" t="n">
        <f aca="false">BK202*BL202*BM$8</f>
        <v>-0</v>
      </c>
      <c r="BN202" s="239" t="n">
        <f aca="false">BN178*BN$83</f>
        <v>-0</v>
      </c>
      <c r="BO202" s="214" t="n">
        <v>0.0175</v>
      </c>
      <c r="BP202" s="143" t="n">
        <f aca="false">BN202*BO202*BP$8</f>
        <v>-0</v>
      </c>
      <c r="BQ202" s="239" t="n">
        <f aca="false">BQ178*BQ$83</f>
        <v>-0</v>
      </c>
      <c r="BR202" s="214" t="n">
        <v>0.0175</v>
      </c>
      <c r="BS202" s="143" t="n">
        <f aca="false">BQ202*BR202*BS$8</f>
        <v>-0</v>
      </c>
      <c r="BT202" s="239" t="n">
        <f aca="false">BT178*BT$83</f>
        <v>-0</v>
      </c>
      <c r="BU202" s="214" t="n">
        <v>0.0175</v>
      </c>
      <c r="BV202" s="143" t="n">
        <f aca="false">BT202*BU202*BV$8</f>
        <v>-0</v>
      </c>
      <c r="BW202" s="239"/>
      <c r="BX202" s="239"/>
      <c r="BY202" s="239"/>
      <c r="BZ202" s="239"/>
      <c r="CA202" s="239"/>
      <c r="CB202" s="239"/>
      <c r="CC202" s="239"/>
      <c r="CD202" s="239"/>
      <c r="CE202" s="239"/>
      <c r="CF202" s="239"/>
      <c r="CG202" s="239"/>
      <c r="CH202" s="239"/>
      <c r="CI202" s="239"/>
      <c r="CJ202" s="239"/>
      <c r="CK202" s="239"/>
      <c r="CL202" s="239"/>
      <c r="CM202" s="239"/>
      <c r="CN202" s="239"/>
      <c r="CO202" s="239"/>
      <c r="CP202" s="239"/>
      <c r="CQ202" s="239"/>
      <c r="CR202" s="239"/>
      <c r="CS202" s="239"/>
      <c r="CT202" s="239"/>
      <c r="CU202" s="239"/>
      <c r="CV202" s="239"/>
      <c r="CW202" s="239"/>
      <c r="CX202" s="239"/>
      <c r="CY202" s="239"/>
      <c r="CZ202" s="239"/>
      <c r="DA202" s="239"/>
      <c r="DB202" s="239"/>
      <c r="DC202" s="239"/>
      <c r="DD202" s="239"/>
      <c r="DE202" s="239"/>
      <c r="DF202" s="239"/>
      <c r="DG202" s="239"/>
      <c r="DH202" s="239"/>
      <c r="DI202" s="239"/>
      <c r="DJ202" s="239"/>
      <c r="DK202" s="239"/>
      <c r="DL202" s="239"/>
      <c r="DM202" s="239"/>
      <c r="DN202" s="239"/>
      <c r="DO202" s="239"/>
      <c r="DP202" s="239"/>
      <c r="DQ202" s="239"/>
      <c r="DR202" s="239"/>
      <c r="DS202" s="239"/>
      <c r="DT202" s="239"/>
      <c r="DU202" s="239"/>
      <c r="DV202" s="239"/>
      <c r="DW202" s="239"/>
      <c r="DX202" s="239"/>
      <c r="DY202" s="239"/>
      <c r="DZ202" s="239"/>
      <c r="EA202" s="239"/>
      <c r="EB202" s="239"/>
      <c r="EC202" s="239"/>
      <c r="ED202" s="239"/>
      <c r="EE202" s="239"/>
      <c r="EF202" s="239"/>
      <c r="EG202" s="239"/>
      <c r="EH202" s="239"/>
      <c r="EI202" s="239"/>
      <c r="EJ202" s="239"/>
      <c r="EK202" s="239"/>
      <c r="EL202" s="239"/>
      <c r="EM202" s="239"/>
      <c r="EN202" s="239"/>
      <c r="EO202" s="239"/>
      <c r="EP202" s="239"/>
      <c r="EQ202" s="239"/>
      <c r="ER202" s="239"/>
      <c r="ES202" s="239"/>
      <c r="ET202" s="239"/>
      <c r="EU202" s="239"/>
      <c r="EV202" s="239"/>
      <c r="EW202" s="239"/>
      <c r="EX202" s="239"/>
    </row>
    <row r="203" customFormat="false" ht="12.75" hidden="false" customHeight="false" outlineLevel="0" collapsed="false">
      <c r="A203" s="191" t="s">
        <v>213</v>
      </c>
      <c r="B203" s="191"/>
      <c r="C203" s="242" t="n">
        <f aca="false">SUM(C198:C202)</f>
        <v>350221</v>
      </c>
      <c r="D203" s="219"/>
      <c r="E203" s="245" t="n">
        <f aca="false">SUM(E198:E202)</f>
        <v>244476.4935</v>
      </c>
      <c r="F203" s="242" t="n">
        <f aca="false">SUM(F198:F202)</f>
        <v>360927</v>
      </c>
      <c r="G203" s="219"/>
      <c r="H203" s="246" t="n">
        <f aca="false">SUM(H198:H202)</f>
        <v>228678.786</v>
      </c>
      <c r="I203" s="242" t="n">
        <f aca="false">SUM(I198:I202)</f>
        <v>370884</v>
      </c>
      <c r="J203" s="219"/>
      <c r="K203" s="246" t="n">
        <f aca="false">SUM(K198:K202)</f>
        <v>256690.974</v>
      </c>
      <c r="L203" s="242" t="n">
        <f aca="false">SUM(L198:L202)</f>
        <v>319902</v>
      </c>
      <c r="M203" s="219"/>
      <c r="N203" s="247" t="n">
        <f aca="false">SUM(N198:N202)</f>
        <v>213590.61</v>
      </c>
      <c r="O203" s="244" t="n">
        <f aca="false">SUM(O198:O202)</f>
        <v>332082</v>
      </c>
      <c r="P203" s="219"/>
      <c r="Q203" s="246" t="n">
        <f aca="false">SUM(Q198:Q202)</f>
        <v>227695.527</v>
      </c>
      <c r="R203" s="242" t="n">
        <f aca="false">SUM(R198:R202)</f>
        <v>434787</v>
      </c>
      <c r="S203" s="219"/>
      <c r="T203" s="246" t="n">
        <f aca="false">SUM(T198:T202)</f>
        <v>303859.935</v>
      </c>
      <c r="U203" s="242" t="n">
        <f aca="false">SUM(U198:U202)</f>
        <v>463363</v>
      </c>
      <c r="V203" s="219"/>
      <c r="W203" s="246" t="n">
        <f aca="false">SUM(W198:W202)</f>
        <v>339995.1288</v>
      </c>
      <c r="X203" s="242" t="n">
        <f aca="false">SUM(X198:X202)</f>
        <v>460539</v>
      </c>
      <c r="Y203" s="219"/>
      <c r="Z203" s="246" t="n">
        <f aca="false">SUM(Z198:Z202)</f>
        <v>335185.4385</v>
      </c>
      <c r="AA203" s="242" t="n">
        <f aca="false">SUM(AA198:AA202)</f>
        <v>453736</v>
      </c>
      <c r="AB203" s="219"/>
      <c r="AC203" s="246" t="n">
        <f aca="false">SUM(AC198:AC202)</f>
        <v>323680.698</v>
      </c>
      <c r="AD203" s="242" t="n">
        <f aca="false">SUM(AD198:AD202)</f>
        <v>474109</v>
      </c>
      <c r="AE203" s="219"/>
      <c r="AF203" s="246" t="n">
        <f aca="false">SUM(AF198:AF202)</f>
        <v>347219.2665</v>
      </c>
      <c r="AG203" s="242" t="n">
        <f aca="false">SUM(AG198:AG202)</f>
        <v>494784</v>
      </c>
      <c r="AH203" s="219"/>
      <c r="AI203" s="246" t="n">
        <f aca="false">SUM(AI198:AI202)</f>
        <v>350937.072</v>
      </c>
      <c r="AJ203" s="242" t="n">
        <f aca="false">SUM(AJ198:AJ202)</f>
        <v>477289</v>
      </c>
      <c r="AK203" s="219"/>
      <c r="AL203" s="246" t="n">
        <f aca="false">SUM(AL198:AL202)</f>
        <v>346364.829</v>
      </c>
      <c r="AM203" s="242" t="n">
        <f aca="false">SUM(AM198:AM202)</f>
        <v>-508730</v>
      </c>
      <c r="AN203" s="219"/>
      <c r="AO203" s="246" t="n">
        <f aca="false">SUM(AO198:AO202)</f>
        <v>-324977.805</v>
      </c>
      <c r="AP203" s="242" t="n">
        <f aca="false">SUM(AP198:AP202)</f>
        <v>0</v>
      </c>
      <c r="AQ203" s="219"/>
      <c r="AR203" s="246" t="n">
        <f aca="false">SUM(AR198:AR202)</f>
        <v>0</v>
      </c>
      <c r="AS203" s="242" t="n">
        <f aca="false">SUM(AS198:AS202)</f>
        <v>0</v>
      </c>
      <c r="AT203" s="219"/>
      <c r="AU203" s="246" t="n">
        <f aca="false">SUM(AU198:AU202)</f>
        <v>0</v>
      </c>
      <c r="AV203" s="242" t="n">
        <f aca="false">SUM(AV198:AV202)</f>
        <v>0</v>
      </c>
      <c r="AW203" s="219"/>
      <c r="AX203" s="246" t="n">
        <f aca="false">SUM(AX198:AX202)</f>
        <v>0</v>
      </c>
      <c r="AY203" s="242" t="n">
        <f aca="false">SUM(AY198:AY202)</f>
        <v>0</v>
      </c>
      <c r="AZ203" s="219"/>
      <c r="BA203" s="246" t="n">
        <f aca="false">SUM(BA198:BA202)</f>
        <v>0</v>
      </c>
      <c r="BB203" s="242" t="n">
        <f aca="false">SUM(BB198:BB202)</f>
        <v>0</v>
      </c>
      <c r="BC203" s="219"/>
      <c r="BD203" s="246" t="n">
        <f aca="false">SUM(BD198:BD202)</f>
        <v>0</v>
      </c>
      <c r="BE203" s="242" t="n">
        <f aca="false">SUM(BE198:BE202)</f>
        <v>0</v>
      </c>
      <c r="BF203" s="219"/>
      <c r="BG203" s="246" t="n">
        <f aca="false">SUM(BG198:BG202)</f>
        <v>0</v>
      </c>
      <c r="BH203" s="242" t="n">
        <f aca="false">SUM(BH198:BH202)</f>
        <v>0</v>
      </c>
      <c r="BI203" s="219"/>
      <c r="BJ203" s="246" t="n">
        <f aca="false">SUM(BJ198:BJ202)</f>
        <v>0</v>
      </c>
      <c r="BK203" s="242" t="n">
        <f aca="false">SUM(BK198:BK202)</f>
        <v>0</v>
      </c>
      <c r="BL203" s="219"/>
      <c r="BM203" s="246" t="n">
        <f aca="false">SUM(BM198:BM202)</f>
        <v>0</v>
      </c>
      <c r="BN203" s="242" t="n">
        <f aca="false">SUM(BN198:BN202)</f>
        <v>0</v>
      </c>
      <c r="BO203" s="219"/>
      <c r="BP203" s="246" t="n">
        <f aca="false">SUM(BP198:BP202)</f>
        <v>0</v>
      </c>
      <c r="BQ203" s="242" t="n">
        <f aca="false">SUM(BQ198:BQ202)</f>
        <v>0</v>
      </c>
      <c r="BR203" s="219"/>
      <c r="BS203" s="246" t="n">
        <f aca="false">SUM(BS198:BS202)</f>
        <v>0</v>
      </c>
      <c r="BT203" s="242" t="n">
        <f aca="false">SUM(BT198:BT202)</f>
        <v>0</v>
      </c>
      <c r="BU203" s="219"/>
      <c r="BV203" s="246" t="n">
        <f aca="false">SUM(BV198:BV202)</f>
        <v>0</v>
      </c>
      <c r="BW203" s="242"/>
      <c r="BX203" s="242"/>
      <c r="BY203" s="242"/>
      <c r="BZ203" s="242"/>
      <c r="CA203" s="242"/>
      <c r="CB203" s="242"/>
      <c r="CC203" s="242"/>
      <c r="CD203" s="242"/>
      <c r="CE203" s="242"/>
      <c r="CF203" s="242"/>
      <c r="CG203" s="242"/>
      <c r="CH203" s="242"/>
      <c r="CI203" s="242"/>
      <c r="CJ203" s="242"/>
      <c r="CK203" s="242"/>
      <c r="CL203" s="242"/>
      <c r="CM203" s="242"/>
      <c r="CN203" s="242"/>
      <c r="CO203" s="242"/>
      <c r="CP203" s="242"/>
      <c r="CQ203" s="242"/>
      <c r="CR203" s="242"/>
      <c r="CS203" s="242"/>
      <c r="CT203" s="242"/>
      <c r="CU203" s="242"/>
      <c r="CV203" s="242"/>
      <c r="CW203" s="242"/>
      <c r="CX203" s="242"/>
      <c r="CY203" s="242"/>
      <c r="CZ203" s="242"/>
      <c r="DA203" s="242"/>
      <c r="DB203" s="242"/>
      <c r="DC203" s="242"/>
      <c r="DD203" s="242"/>
      <c r="DE203" s="242"/>
      <c r="DF203" s="242"/>
      <c r="DG203" s="242"/>
      <c r="DH203" s="242"/>
      <c r="DI203" s="242"/>
      <c r="DJ203" s="242"/>
      <c r="DK203" s="242"/>
      <c r="DL203" s="242"/>
      <c r="DM203" s="242"/>
      <c r="DN203" s="242"/>
      <c r="DO203" s="242"/>
      <c r="DP203" s="242"/>
      <c r="DQ203" s="242"/>
      <c r="DR203" s="242"/>
      <c r="DS203" s="242"/>
      <c r="DT203" s="242"/>
      <c r="DU203" s="242"/>
      <c r="DV203" s="242"/>
      <c r="DW203" s="242"/>
      <c r="DX203" s="242"/>
      <c r="DY203" s="242"/>
      <c r="DZ203" s="242"/>
      <c r="EA203" s="242"/>
      <c r="EB203" s="242"/>
      <c r="EC203" s="242"/>
      <c r="ED203" s="242"/>
      <c r="EE203" s="242"/>
      <c r="EF203" s="242"/>
      <c r="EG203" s="242"/>
      <c r="EH203" s="242"/>
      <c r="EI203" s="242"/>
      <c r="EJ203" s="242"/>
      <c r="EK203" s="242"/>
      <c r="EL203" s="242"/>
      <c r="EM203" s="242"/>
      <c r="EN203" s="242"/>
      <c r="EO203" s="242"/>
      <c r="EP203" s="242"/>
      <c r="EQ203" s="242"/>
      <c r="ER203" s="242"/>
      <c r="ES203" s="242"/>
      <c r="ET203" s="242"/>
      <c r="EU203" s="242"/>
      <c r="EV203" s="242"/>
      <c r="EW203" s="242"/>
      <c r="EX203" s="242"/>
    </row>
    <row r="207" customFormat="false" ht="12.75" hidden="false" customHeight="false" outlineLevel="0" collapsed="false">
      <c r="A207" s="194"/>
      <c r="B207" s="184"/>
      <c r="C207" s="139"/>
      <c r="D207" s="140"/>
      <c r="E207" s="141"/>
      <c r="F207" s="238"/>
      <c r="G207" s="191"/>
      <c r="H207" s="143"/>
      <c r="I207" s="140"/>
      <c r="J207" s="140"/>
      <c r="K207" s="143"/>
      <c r="L207" s="140"/>
      <c r="M207" s="140"/>
      <c r="N207" s="140"/>
      <c r="O207" s="144"/>
      <c r="P207" s="248"/>
      <c r="Q207" s="195"/>
      <c r="R207" s="145"/>
      <c r="S207" s="145"/>
      <c r="T207" s="249"/>
      <c r="U207" s="186" t="n">
        <v>0</v>
      </c>
      <c r="V207" s="145" t="n">
        <v>-16000</v>
      </c>
      <c r="W207" s="195"/>
      <c r="X207" s="145"/>
      <c r="Y207" s="145"/>
      <c r="Z207" s="195"/>
      <c r="AA207" s="145"/>
      <c r="AB207" s="145"/>
      <c r="AC207" s="142"/>
      <c r="AD207" s="138"/>
      <c r="AE207" s="138"/>
      <c r="AF207" s="142"/>
      <c r="AG207" s="138"/>
      <c r="AH207" s="138"/>
      <c r="AI207" s="142"/>
      <c r="AJ207" s="138"/>
      <c r="AK207" s="138"/>
      <c r="AL207" s="142"/>
      <c r="AM207" s="138"/>
      <c r="AN207" s="138"/>
      <c r="AO207" s="142"/>
      <c r="AP207" s="138"/>
      <c r="AQ207" s="138"/>
      <c r="AR207" s="142"/>
      <c r="AS207" s="138"/>
      <c r="AT207" s="138"/>
      <c r="AU207" s="142"/>
      <c r="AV207" s="138"/>
      <c r="AW207" s="138"/>
      <c r="AX207" s="142"/>
      <c r="AY207" s="138"/>
      <c r="AZ207" s="138"/>
      <c r="BA207" s="142"/>
      <c r="BB207" s="138"/>
      <c r="BC207" s="138"/>
      <c r="BD207" s="142"/>
      <c r="BE207" s="138"/>
      <c r="BF207" s="138"/>
      <c r="BG207" s="142"/>
      <c r="BH207" s="138"/>
      <c r="BI207" s="138"/>
      <c r="BJ207" s="142"/>
      <c r="BK207" s="138"/>
      <c r="BL207" s="138"/>
      <c r="BM207" s="142"/>
      <c r="BN207" s="138"/>
      <c r="BO207" s="138"/>
      <c r="BP207" s="142"/>
      <c r="BQ207" s="138"/>
      <c r="BR207" s="138"/>
      <c r="BS207" s="142"/>
      <c r="BT207" s="138"/>
      <c r="BU207" s="138"/>
      <c r="BV207" s="142"/>
    </row>
    <row r="208" customFormat="false" ht="12.75" hidden="false" customHeight="false" outlineLevel="0" collapsed="false">
      <c r="A208" s="250" t="s">
        <v>253</v>
      </c>
      <c r="B208" s="188"/>
      <c r="C208" s="161"/>
      <c r="D208" s="162"/>
      <c r="E208" s="163"/>
      <c r="F208" s="187"/>
      <c r="G208" s="168"/>
      <c r="H208" s="164"/>
      <c r="I208" s="162"/>
      <c r="J208" s="162"/>
      <c r="K208" s="164"/>
      <c r="L208" s="162"/>
      <c r="M208" s="162"/>
      <c r="N208" s="162"/>
      <c r="O208" s="165"/>
      <c r="P208" s="251"/>
      <c r="Q208" s="252"/>
      <c r="R208" s="206"/>
      <c r="S208" s="206"/>
      <c r="T208" s="253"/>
      <c r="U208" s="190"/>
      <c r="V208" s="206"/>
      <c r="W208" s="252"/>
      <c r="X208" s="206"/>
      <c r="Y208" s="206"/>
      <c r="Z208" s="252"/>
      <c r="AA208" s="206"/>
      <c r="AB208" s="206"/>
      <c r="AC208" s="167"/>
      <c r="AD208" s="160"/>
      <c r="AE208" s="160"/>
      <c r="AF208" s="167"/>
      <c r="AG208" s="160"/>
      <c r="AH208" s="160"/>
      <c r="AI208" s="167"/>
      <c r="AJ208" s="160"/>
      <c r="AK208" s="160"/>
      <c r="AL208" s="167"/>
      <c r="AM208" s="160"/>
      <c r="AN208" s="160"/>
      <c r="AO208" s="167"/>
      <c r="AP208" s="160"/>
      <c r="AQ208" s="160"/>
      <c r="AR208" s="167"/>
      <c r="AS208" s="160"/>
      <c r="AT208" s="160"/>
      <c r="AU208" s="167"/>
      <c r="AV208" s="160"/>
      <c r="AW208" s="160"/>
      <c r="AX208" s="167"/>
      <c r="AY208" s="160"/>
      <c r="AZ208" s="160"/>
      <c r="BA208" s="167"/>
      <c r="BB208" s="160"/>
      <c r="BC208" s="160"/>
      <c r="BD208" s="167"/>
      <c r="BE208" s="160"/>
      <c r="BF208" s="160"/>
      <c r="BG208" s="167"/>
      <c r="BH208" s="160"/>
      <c r="BI208" s="160"/>
      <c r="BJ208" s="167"/>
      <c r="BK208" s="160"/>
      <c r="BL208" s="160"/>
      <c r="BM208" s="167"/>
      <c r="BN208" s="160"/>
      <c r="BO208" s="160"/>
      <c r="BP208" s="167"/>
      <c r="BQ208" s="160"/>
      <c r="BR208" s="160"/>
      <c r="BS208" s="167"/>
      <c r="BT208" s="160"/>
      <c r="BU208" s="160"/>
      <c r="BV208" s="167"/>
    </row>
    <row r="209" customFormat="false" ht="12.75" hidden="false" customHeight="false" outlineLevel="0" collapsed="false">
      <c r="A209" s="168" t="s">
        <v>254</v>
      </c>
      <c r="B209" s="160"/>
      <c r="C209" s="161" t="s">
        <v>36</v>
      </c>
      <c r="D209" s="162" t="s">
        <v>36</v>
      </c>
      <c r="E209" s="163" t="s">
        <v>36</v>
      </c>
      <c r="F209" s="162" t="s">
        <v>36</v>
      </c>
      <c r="G209" s="162" t="s">
        <v>36</v>
      </c>
      <c r="H209" s="164" t="s">
        <v>36</v>
      </c>
      <c r="I209" s="162" t="s">
        <v>36</v>
      </c>
      <c r="J209" s="162" t="s">
        <v>36</v>
      </c>
      <c r="K209" s="164" t="s">
        <v>36</v>
      </c>
      <c r="L209" s="162" t="s">
        <v>36</v>
      </c>
      <c r="M209" s="162" t="s">
        <v>36</v>
      </c>
      <c r="N209" s="162" t="s">
        <v>36</v>
      </c>
      <c r="O209" s="212" t="s">
        <v>36</v>
      </c>
      <c r="P209" s="162" t="s">
        <v>36</v>
      </c>
      <c r="Q209" s="164" t="s">
        <v>36</v>
      </c>
      <c r="R209" s="162" t="s">
        <v>36</v>
      </c>
      <c r="S209" s="162" t="s">
        <v>36</v>
      </c>
      <c r="T209" s="164" t="s">
        <v>36</v>
      </c>
      <c r="U209" s="162" t="s">
        <v>36</v>
      </c>
      <c r="V209" s="162" t="s">
        <v>36</v>
      </c>
      <c r="W209" s="164" t="s">
        <v>36</v>
      </c>
      <c r="X209" s="162" t="s">
        <v>36</v>
      </c>
      <c r="Y209" s="162" t="s">
        <v>36</v>
      </c>
      <c r="Z209" s="164" t="s">
        <v>36</v>
      </c>
      <c r="AA209" s="162" t="s">
        <v>36</v>
      </c>
      <c r="AB209" s="162" t="s">
        <v>36</v>
      </c>
      <c r="AC209" s="167"/>
      <c r="AD209" s="160"/>
      <c r="AE209" s="160"/>
      <c r="AF209" s="167"/>
      <c r="AG209" s="160"/>
      <c r="AH209" s="160"/>
      <c r="AI209" s="167"/>
      <c r="AJ209" s="160"/>
      <c r="AK209" s="160"/>
      <c r="AL209" s="167"/>
      <c r="AM209" s="160"/>
      <c r="AN209" s="160"/>
      <c r="AO209" s="167"/>
      <c r="AP209" s="160"/>
      <c r="AQ209" s="160"/>
      <c r="AR209" s="167"/>
      <c r="AS209" s="160"/>
      <c r="AT209" s="160"/>
      <c r="AU209" s="167"/>
      <c r="AV209" s="160"/>
      <c r="AW209" s="160"/>
      <c r="AX209" s="167"/>
      <c r="AY209" s="160"/>
      <c r="AZ209" s="160"/>
      <c r="BA209" s="167"/>
      <c r="BB209" s="160"/>
      <c r="BC209" s="160"/>
      <c r="BD209" s="167"/>
      <c r="BE209" s="160"/>
      <c r="BF209" s="160"/>
      <c r="BG209" s="167"/>
      <c r="BH209" s="160"/>
      <c r="BI209" s="160"/>
      <c r="BJ209" s="167"/>
      <c r="BK209" s="160"/>
      <c r="BL209" s="160"/>
      <c r="BM209" s="167"/>
      <c r="BN209" s="160"/>
      <c r="BO209" s="160"/>
      <c r="BP209" s="167"/>
      <c r="BQ209" s="160"/>
      <c r="BR209" s="160"/>
      <c r="BS209" s="167"/>
      <c r="BT209" s="160"/>
      <c r="BU209" s="160"/>
      <c r="BV209" s="167"/>
    </row>
    <row r="210" customFormat="false" ht="12.75" hidden="false" customHeight="false" outlineLevel="0" collapsed="false">
      <c r="A210" s="191" t="s">
        <v>194</v>
      </c>
      <c r="B210" s="192"/>
      <c r="C210" s="139"/>
      <c r="D210" s="140"/>
      <c r="E210" s="141"/>
      <c r="F210" s="140"/>
      <c r="G210" s="140"/>
      <c r="H210" s="143"/>
      <c r="I210" s="140"/>
      <c r="J210" s="140"/>
      <c r="K210" s="143"/>
      <c r="L210" s="140"/>
      <c r="M210" s="140"/>
      <c r="N210" s="140"/>
      <c r="O210" s="144"/>
      <c r="P210" s="191"/>
      <c r="Q210" s="193"/>
      <c r="R210" s="194"/>
      <c r="S210" s="144"/>
      <c r="T210" s="193"/>
      <c r="U210" s="194"/>
      <c r="V210" s="144"/>
      <c r="W210" s="195"/>
      <c r="X210" s="194"/>
      <c r="Y210" s="194"/>
      <c r="Z210" s="195"/>
      <c r="AA210" s="194"/>
      <c r="AB210" s="194"/>
      <c r="AC210" s="142"/>
      <c r="AD210" s="138"/>
      <c r="AE210" s="138"/>
      <c r="AF210" s="142"/>
      <c r="AG210" s="138"/>
      <c r="AH210" s="138"/>
      <c r="AI210" s="142"/>
      <c r="AJ210" s="138"/>
      <c r="AK210" s="138"/>
      <c r="AL210" s="142"/>
      <c r="AM210" s="138"/>
      <c r="AN210" s="138"/>
      <c r="AO210" s="142"/>
      <c r="AP210" s="138"/>
      <c r="AQ210" s="138"/>
      <c r="AR210" s="142"/>
      <c r="AS210" s="138"/>
      <c r="AT210" s="138"/>
      <c r="AU210" s="142"/>
      <c r="AV210" s="138"/>
      <c r="AW210" s="138"/>
      <c r="AX210" s="142"/>
      <c r="AY210" s="138"/>
      <c r="AZ210" s="138"/>
      <c r="BA210" s="142"/>
      <c r="BB210" s="138"/>
      <c r="BC210" s="138"/>
      <c r="BD210" s="142"/>
      <c r="BE210" s="138"/>
      <c r="BF210" s="138"/>
      <c r="BG210" s="142"/>
      <c r="BH210" s="138"/>
      <c r="BI210" s="138"/>
      <c r="BJ210" s="142"/>
      <c r="BK210" s="138"/>
      <c r="BL210" s="138"/>
      <c r="BM210" s="142"/>
      <c r="BN210" s="138"/>
      <c r="BO210" s="138"/>
      <c r="BP210" s="142"/>
      <c r="BQ210" s="138"/>
      <c r="BR210" s="138"/>
      <c r="BS210" s="142"/>
      <c r="BT210" s="138"/>
      <c r="BU210" s="138"/>
      <c r="BV210" s="142"/>
    </row>
    <row r="211" customFormat="false" ht="12.75" hidden="false" customHeight="false" outlineLevel="0" collapsed="false">
      <c r="A211" s="138" t="s">
        <v>195</v>
      </c>
      <c r="B211" s="138" t="s">
        <v>196</v>
      </c>
      <c r="C211" s="196" t="n">
        <f aca="false">C28+C53</f>
        <v>635214</v>
      </c>
      <c r="D211" s="254" t="n">
        <f aca="false">IF(C211&gt;0,E211/(C211*E$8),0)</f>
        <v>0.0418141126108682</v>
      </c>
      <c r="E211" s="197" t="n">
        <f aca="false">E28+E53-E185</f>
        <v>823388.201568</v>
      </c>
      <c r="F211" s="138" t="n">
        <f aca="false">F28+F53</f>
        <v>635214</v>
      </c>
      <c r="G211" s="254" t="n">
        <f aca="false">IF(F211&gt;0,H211/(F211*H$8),0)</f>
        <v>0.0418141126108682</v>
      </c>
      <c r="H211" s="197" t="n">
        <f aca="false">H28+H53-H185</f>
        <v>743705.472384</v>
      </c>
      <c r="I211" s="138" t="n">
        <f aca="false">I28+I53</f>
        <v>590214</v>
      </c>
      <c r="J211" s="254" t="n">
        <f aca="false">IF(I211&gt;0,K211/(I211*K$8),0)</f>
        <v>0.0392113195010623</v>
      </c>
      <c r="K211" s="197" t="n">
        <f aca="false">K28+K53-K185</f>
        <v>717435.161568</v>
      </c>
      <c r="L211" s="138" t="n">
        <f aca="false">L28+L53</f>
        <v>590214</v>
      </c>
      <c r="M211" s="254" t="n">
        <f aca="false">IF(L211&gt;0,N211/(L211*N$8),0)</f>
        <v>0.0388087599955271</v>
      </c>
      <c r="N211" s="197" t="n">
        <f aca="false">N28+N53-N185</f>
        <v>687164.20416</v>
      </c>
      <c r="O211" s="205" t="n">
        <f aca="false">O28+O53</f>
        <v>576827</v>
      </c>
      <c r="P211" s="254" t="n">
        <f aca="false">IF(O211&gt;0,Q211/(O211*Q$8),0)</f>
        <v>0.037856281366857</v>
      </c>
      <c r="Q211" s="197" t="n">
        <f aca="false">Q28+Q53-Q185</f>
        <v>676932.281572</v>
      </c>
      <c r="R211" s="138" t="n">
        <f aca="false">R28+R53</f>
        <v>581047</v>
      </c>
      <c r="S211" s="254" t="n">
        <f aca="false">IF(R211&gt;0,T211/(R211*T$8),0)</f>
        <v>0.0344477902636677</v>
      </c>
      <c r="T211" s="197" t="n">
        <f aca="false">T28+T53-T185</f>
        <v>600473.55568</v>
      </c>
      <c r="U211" s="138" t="n">
        <f aca="false">U28+U53</f>
        <v>585617</v>
      </c>
      <c r="V211" s="254" t="n">
        <f aca="false">IF(U211&gt;0,W211/(U211*W$8),0)</f>
        <v>0.0346282452881375</v>
      </c>
      <c r="W211" s="197" t="n">
        <f aca="false">W28+W53-W185</f>
        <v>628645.562748</v>
      </c>
      <c r="X211" s="138" t="n">
        <f aca="false">X28+X53</f>
        <v>582391</v>
      </c>
      <c r="Y211" s="254" t="n">
        <f aca="false">IF(X211&gt;0,Z211/(X211*Z$8),0)</f>
        <v>0.0344001179566704</v>
      </c>
      <c r="Z211" s="197" t="n">
        <f aca="false">Z28+Z53-Z185</f>
        <v>621063.892004</v>
      </c>
      <c r="AA211" s="138" t="n">
        <f aca="false">AA28+AA53</f>
        <v>576047</v>
      </c>
      <c r="AB211" s="254" t="n">
        <f aca="false">IF(AA211&gt;0,AC211/(AA211*AC$8),0)</f>
        <v>0.0344104204298145</v>
      </c>
      <c r="AC211" s="197" t="n">
        <f aca="false">AC28+AC53-AC185</f>
        <v>594660.58372</v>
      </c>
      <c r="AD211" s="138" t="n">
        <f aca="false">AD28+AD53</f>
        <v>552000</v>
      </c>
      <c r="AE211" s="254" t="n">
        <f aca="false">IF(AD211&gt;0,AF211/(AD211*AF$8),0)</f>
        <v>0.034654402057036</v>
      </c>
      <c r="AF211" s="197" t="n">
        <f aca="false">AF28+AF53-AF185</f>
        <v>593006.128</v>
      </c>
      <c r="AG211" s="138" t="n">
        <f aca="false">AG28+AG53</f>
        <v>597000</v>
      </c>
      <c r="AH211" s="254" t="n">
        <f aca="false">IF(AG211&gt;0,AI211/(AG211*AI$8),0)</f>
        <v>0.0376775834729202</v>
      </c>
      <c r="AI211" s="197" t="n">
        <f aca="false">AI28+AI53-AI185</f>
        <v>674805.52</v>
      </c>
      <c r="AJ211" s="138" t="n">
        <f aca="false">AJ28+AJ53</f>
        <v>597000</v>
      </c>
      <c r="AK211" s="254" t="n">
        <f aca="false">IF(AJ211&gt;0,AL211/(AJ211*AL$8),0)</f>
        <v>0.0376091792294807</v>
      </c>
      <c r="AL211" s="197" t="n">
        <f aca="false">AL28+AL53-AL185</f>
        <v>696033.08</v>
      </c>
      <c r="AM211" s="138" t="n">
        <f aca="false">AM28+AM53</f>
        <v>0</v>
      </c>
      <c r="AN211" s="254" t="n">
        <f aca="false">IF(AM211&gt;0,AO211/(AM211*AO$8),0)</f>
        <v>0</v>
      </c>
      <c r="AO211" s="197" t="n">
        <f aca="false">AO28+AO53-AO185</f>
        <v>47569.5</v>
      </c>
      <c r="AP211" s="138" t="n">
        <f aca="false">AP28+AP53</f>
        <v>0</v>
      </c>
      <c r="AQ211" s="254" t="n">
        <f aca="false">IF(AP211&gt;0,AR211/(AP211*AR$8),0)</f>
        <v>0</v>
      </c>
      <c r="AR211" s="197" t="n">
        <f aca="false">AR28+AR53-AR185</f>
        <v>0</v>
      </c>
      <c r="AS211" s="138" t="n">
        <f aca="false">AS28+AS53</f>
        <v>0</v>
      </c>
      <c r="AT211" s="254" t="n">
        <f aca="false">IF(AS211&gt;0,AU211/(AS211*AU$8),0)</f>
        <v>0</v>
      </c>
      <c r="AU211" s="197" t="n">
        <f aca="false">AU28+AU53-AU185</f>
        <v>0</v>
      </c>
      <c r="AV211" s="138" t="n">
        <f aca="false">AV28+AV53</f>
        <v>0</v>
      </c>
      <c r="AW211" s="254" t="n">
        <f aca="false">IF(AV211&gt;0,AX211/(AV211*AX$8),0)</f>
        <v>0</v>
      </c>
      <c r="AX211" s="197" t="n">
        <f aca="false">AX28+AX53-AX185</f>
        <v>0</v>
      </c>
      <c r="AY211" s="138" t="n">
        <f aca="false">AY28+AY53</f>
        <v>0</v>
      </c>
      <c r="AZ211" s="254" t="n">
        <f aca="false">IF(AY211&gt;0,BA211/(AY211*BA$8),0)</f>
        <v>0</v>
      </c>
      <c r="BA211" s="197" t="n">
        <f aca="false">BA28+BA53-BA185</f>
        <v>0</v>
      </c>
      <c r="BB211" s="138" t="n">
        <f aca="false">BB28+BB53</f>
        <v>0</v>
      </c>
      <c r="BC211" s="254" t="n">
        <f aca="false">IF(BB211&gt;0,BD211/(BB211*BD$8),0)</f>
        <v>0</v>
      </c>
      <c r="BD211" s="197" t="n">
        <f aca="false">BD28+BD53-BD185</f>
        <v>0</v>
      </c>
      <c r="BE211" s="138" t="n">
        <f aca="false">BE28+BE53</f>
        <v>0</v>
      </c>
      <c r="BF211" s="254" t="n">
        <f aca="false">IF(BE211&gt;0,BG211/(BE211*BG$8),0)</f>
        <v>0</v>
      </c>
      <c r="BG211" s="197" t="n">
        <f aca="false">BG28+BG53-BG185</f>
        <v>0</v>
      </c>
      <c r="BH211" s="138" t="n">
        <f aca="false">BH28+BH53</f>
        <v>0</v>
      </c>
      <c r="BI211" s="254" t="n">
        <f aca="false">IF(BH211&gt;0,BJ211/(BH211*BJ$8),0)</f>
        <v>0</v>
      </c>
      <c r="BJ211" s="197" t="n">
        <f aca="false">BJ28+BJ53-BJ185</f>
        <v>0</v>
      </c>
      <c r="BK211" s="138" t="n">
        <f aca="false">BK28+BK53</f>
        <v>0</v>
      </c>
      <c r="BL211" s="254" t="n">
        <f aca="false">IF(BK211&gt;0,BM211/(BK211*BM$8),0)</f>
        <v>0</v>
      </c>
      <c r="BM211" s="197" t="n">
        <f aca="false">BM28+BM53-BM185</f>
        <v>0</v>
      </c>
      <c r="BN211" s="138" t="n">
        <f aca="false">BN28+BN53</f>
        <v>0</v>
      </c>
      <c r="BO211" s="254" t="n">
        <f aca="false">IF(BN211&gt;0,BP211/(BN211*BP$8),0)</f>
        <v>0</v>
      </c>
      <c r="BP211" s="197" t="n">
        <f aca="false">BP28+BP53-BP185</f>
        <v>0</v>
      </c>
      <c r="BQ211" s="138" t="n">
        <f aca="false">BQ28+BQ53</f>
        <v>0</v>
      </c>
      <c r="BR211" s="254" t="n">
        <f aca="false">IF(BQ211&gt;0,BS211/(BQ211*BS$8),0)</f>
        <v>0</v>
      </c>
      <c r="BS211" s="197" t="n">
        <f aca="false">BS28+BS53-BS185</f>
        <v>0</v>
      </c>
      <c r="BT211" s="138" t="n">
        <f aca="false">BT28+BT53</f>
        <v>0</v>
      </c>
      <c r="BU211" s="254" t="n">
        <f aca="false">IF(BT211&gt;0,BV211/(BT211*BV$8),0)</f>
        <v>0</v>
      </c>
      <c r="BV211" s="197" t="n">
        <f aca="false">BV28+BV53-BV185</f>
        <v>0</v>
      </c>
    </row>
    <row r="212" customFormat="false" ht="12.75" hidden="false" customHeight="false" outlineLevel="0" collapsed="false">
      <c r="A212" s="138" t="s">
        <v>197</v>
      </c>
      <c r="B212" s="138" t="s">
        <v>196</v>
      </c>
      <c r="C212" s="196" t="n">
        <f aca="false">C29+C54</f>
        <v>0</v>
      </c>
      <c r="D212" s="254" t="n">
        <f aca="false">IF(C212&gt;0,E212/(C212*E$8),0)</f>
        <v>0</v>
      </c>
      <c r="E212" s="197" t="n">
        <f aca="false">E29+E54-E186</f>
        <v>0</v>
      </c>
      <c r="F212" s="138" t="n">
        <f aca="false">F29+F54</f>
        <v>0</v>
      </c>
      <c r="G212" s="254" t="n">
        <f aca="false">IF(F212&gt;0,H212/(F212*H$8),0)</f>
        <v>0</v>
      </c>
      <c r="H212" s="197" t="n">
        <f aca="false">H29+H54-H186</f>
        <v>0</v>
      </c>
      <c r="I212" s="138" t="n">
        <f aca="false">I29+I54</f>
        <v>0</v>
      </c>
      <c r="J212" s="254" t="n">
        <f aca="false">IF(I212&gt;0,K212/(I212*K$8),0)</f>
        <v>0</v>
      </c>
      <c r="K212" s="197" t="n">
        <f aca="false">K29+K54-K186</f>
        <v>0</v>
      </c>
      <c r="L212" s="138" t="n">
        <f aca="false">L29+L54</f>
        <v>0</v>
      </c>
      <c r="M212" s="254" t="n">
        <f aca="false">IF(L212&gt;0,N212/(L212*N$8),0)</f>
        <v>0</v>
      </c>
      <c r="N212" s="197" t="n">
        <f aca="false">N29+N54-N186</f>
        <v>0</v>
      </c>
      <c r="O212" s="205" t="n">
        <f aca="false">O29+O54</f>
        <v>0</v>
      </c>
      <c r="P212" s="254" t="n">
        <f aca="false">IF(O212&gt;0,Q212/(O212*Q$8),0)</f>
        <v>0</v>
      </c>
      <c r="Q212" s="197" t="n">
        <f aca="false">Q29+Q54-Q186</f>
        <v>0</v>
      </c>
      <c r="R212" s="138" t="n">
        <f aca="false">R29+R54</f>
        <v>0</v>
      </c>
      <c r="S212" s="254" t="n">
        <f aca="false">IF(R212&gt;0,T212/(R212*T$8),0)</f>
        <v>0</v>
      </c>
      <c r="T212" s="197" t="n">
        <f aca="false">T29+T54-T186</f>
        <v>0</v>
      </c>
      <c r="U212" s="138" t="n">
        <f aca="false">U29+U54</f>
        <v>0</v>
      </c>
      <c r="V212" s="254" t="n">
        <f aca="false">IF(U212&gt;0,W212/(U212*W$8),0)</f>
        <v>0</v>
      </c>
      <c r="W212" s="197" t="n">
        <f aca="false">W29+W54-W186</f>
        <v>0</v>
      </c>
      <c r="X212" s="138" t="n">
        <f aca="false">X29+X54</f>
        <v>0</v>
      </c>
      <c r="Y212" s="254" t="n">
        <f aca="false">IF(X212&gt;0,Z212/(X212*Z$8),0)</f>
        <v>0</v>
      </c>
      <c r="Z212" s="197" t="n">
        <f aca="false">Z29+Z54-Z186</f>
        <v>0</v>
      </c>
      <c r="AA212" s="138" t="n">
        <f aca="false">AA29+AA54</f>
        <v>0</v>
      </c>
      <c r="AB212" s="254" t="n">
        <f aca="false">IF(AA212&gt;0,AC212/(AA212*AC$8),0)</f>
        <v>0</v>
      </c>
      <c r="AC212" s="197" t="n">
        <f aca="false">AC29+AC54-AC186</f>
        <v>0</v>
      </c>
      <c r="AD212" s="138" t="n">
        <f aca="false">AD29+AD54</f>
        <v>0</v>
      </c>
      <c r="AE212" s="254" t="n">
        <f aca="false">IF(AD212&gt;0,AF212/(AD212*AF$8),0)</f>
        <v>0</v>
      </c>
      <c r="AF212" s="197" t="n">
        <f aca="false">AF29+AF54-AF186</f>
        <v>0</v>
      </c>
      <c r="AG212" s="138" t="n">
        <f aca="false">AG29+AG54</f>
        <v>0</v>
      </c>
      <c r="AH212" s="254" t="n">
        <f aca="false">IF(AG212&gt;0,AI212/(AG212*AI$8),0)</f>
        <v>0</v>
      </c>
      <c r="AI212" s="197" t="n">
        <f aca="false">AI29+AI54-AI186</f>
        <v>0</v>
      </c>
      <c r="AJ212" s="138" t="n">
        <f aca="false">AJ29+AJ54</f>
        <v>0</v>
      </c>
      <c r="AK212" s="254" t="n">
        <f aca="false">IF(AJ212&gt;0,AL212/(AJ212*AL$8),0)</f>
        <v>0</v>
      </c>
      <c r="AL212" s="197" t="n">
        <f aca="false">AL29+AL54-AL186</f>
        <v>0</v>
      </c>
      <c r="AM212" s="138" t="n">
        <f aca="false">AM29+AM54</f>
        <v>0</v>
      </c>
      <c r="AN212" s="254" t="n">
        <f aca="false">IF(AM212&gt;0,AO212/(AM212*AO$8),0)</f>
        <v>0</v>
      </c>
      <c r="AO212" s="197" t="n">
        <f aca="false">AO29+AO54-AO186</f>
        <v>0</v>
      </c>
      <c r="AP212" s="138" t="n">
        <f aca="false">AP29+AP54</f>
        <v>0</v>
      </c>
      <c r="AQ212" s="254" t="n">
        <f aca="false">IF(AP212&gt;0,AR212/(AP212*AR$8),0)</f>
        <v>0</v>
      </c>
      <c r="AR212" s="197" t="n">
        <f aca="false">AR29+AR54-AR186</f>
        <v>0</v>
      </c>
      <c r="AS212" s="138" t="n">
        <f aca="false">AS29+AS54</f>
        <v>0</v>
      </c>
      <c r="AT212" s="254" t="n">
        <f aca="false">IF(AS212&gt;0,AU212/(AS212*AU$8),0)</f>
        <v>0</v>
      </c>
      <c r="AU212" s="197" t="n">
        <f aca="false">AU29+AU54-AU186</f>
        <v>0</v>
      </c>
      <c r="AV212" s="138" t="n">
        <f aca="false">AV29+AV54</f>
        <v>0</v>
      </c>
      <c r="AW212" s="254" t="n">
        <f aca="false">IF(AV212&gt;0,AX212/(AV212*AX$8),0)</f>
        <v>0</v>
      </c>
      <c r="AX212" s="197" t="n">
        <f aca="false">AX29+AX54-AX186</f>
        <v>0</v>
      </c>
      <c r="AY212" s="138" t="n">
        <f aca="false">AY29+AY54</f>
        <v>0</v>
      </c>
      <c r="AZ212" s="254" t="n">
        <f aca="false">IF(AY212&gt;0,BA212/(AY212*BA$8),0)</f>
        <v>0</v>
      </c>
      <c r="BA212" s="197" t="n">
        <f aca="false">BA29+BA54-BA186</f>
        <v>0</v>
      </c>
      <c r="BB212" s="138" t="n">
        <f aca="false">BB29+BB54</f>
        <v>0</v>
      </c>
      <c r="BC212" s="254" t="n">
        <f aca="false">IF(BB212&gt;0,BD212/(BB212*BD$8),0)</f>
        <v>0</v>
      </c>
      <c r="BD212" s="197" t="n">
        <f aca="false">BD29+BD54-BD186</f>
        <v>0</v>
      </c>
      <c r="BE212" s="138" t="n">
        <f aca="false">BE29+BE54</f>
        <v>0</v>
      </c>
      <c r="BF212" s="254" t="n">
        <f aca="false">IF(BE212&gt;0,BG212/(BE212*BG$8),0)</f>
        <v>0</v>
      </c>
      <c r="BG212" s="197" t="n">
        <f aca="false">BG29+BG54-BG186</f>
        <v>0</v>
      </c>
      <c r="BH212" s="138" t="n">
        <f aca="false">BH29+BH54</f>
        <v>0</v>
      </c>
      <c r="BI212" s="254" t="n">
        <f aca="false">IF(BH212&gt;0,BJ212/(BH212*BJ$8),0)</f>
        <v>0</v>
      </c>
      <c r="BJ212" s="197" t="n">
        <f aca="false">BJ29+BJ54-BJ186</f>
        <v>0</v>
      </c>
      <c r="BK212" s="138" t="n">
        <f aca="false">BK29+BK54</f>
        <v>0</v>
      </c>
      <c r="BL212" s="254" t="n">
        <f aca="false">IF(BK212&gt;0,BM212/(BK212*BM$8),0)</f>
        <v>0</v>
      </c>
      <c r="BM212" s="197" t="n">
        <f aca="false">BM29+BM54-BM186</f>
        <v>0</v>
      </c>
      <c r="BN212" s="138" t="n">
        <f aca="false">BN29+BN54</f>
        <v>0</v>
      </c>
      <c r="BO212" s="254" t="n">
        <f aca="false">IF(BN212&gt;0,BP212/(BN212*BP$8),0)</f>
        <v>0</v>
      </c>
      <c r="BP212" s="197" t="n">
        <f aca="false">BP29+BP54-BP186</f>
        <v>0</v>
      </c>
      <c r="BQ212" s="138" t="n">
        <f aca="false">BQ29+BQ54</f>
        <v>0</v>
      </c>
      <c r="BR212" s="254" t="n">
        <f aca="false">IF(BQ212&gt;0,BS212/(BQ212*BS$8),0)</f>
        <v>0</v>
      </c>
      <c r="BS212" s="197" t="n">
        <f aca="false">BS29+BS54-BS186</f>
        <v>0</v>
      </c>
      <c r="BT212" s="138" t="n">
        <f aca="false">BT29+BT54</f>
        <v>0</v>
      </c>
      <c r="BU212" s="254" t="n">
        <f aca="false">IF(BT212&gt;0,BV212/(BT212*BV$8),0)</f>
        <v>0</v>
      </c>
      <c r="BV212" s="197" t="n">
        <f aca="false">BV29+BV54-BV186</f>
        <v>0</v>
      </c>
    </row>
    <row r="213" customFormat="false" ht="12.75" hidden="false" customHeight="false" outlineLevel="0" collapsed="false">
      <c r="A213" s="138" t="s">
        <v>198</v>
      </c>
      <c r="B213" s="138" t="s">
        <v>196</v>
      </c>
      <c r="C213" s="196" t="n">
        <f aca="false">C30+C55</f>
        <v>80000</v>
      </c>
      <c r="D213" s="254" t="n">
        <f aca="false">IF(C213&gt;0,E213/(C213*E$8),0)</f>
        <v>0.137931625</v>
      </c>
      <c r="E213" s="197" t="n">
        <f aca="false">E30+E55-E187</f>
        <v>342070.43</v>
      </c>
      <c r="F213" s="138" t="n">
        <f aca="false">F30+F55</f>
        <v>80000</v>
      </c>
      <c r="G213" s="254" t="n">
        <f aca="false">IF(F213&gt;0,H213/(F213*H$8),0)</f>
        <v>0.13740375</v>
      </c>
      <c r="H213" s="197" t="n">
        <f aca="false">H30+H55-H187</f>
        <v>307784.4</v>
      </c>
      <c r="I213" s="138" t="n">
        <f aca="false">I30+I55</f>
        <v>80000</v>
      </c>
      <c r="J213" s="254" t="n">
        <f aca="false">IF(I213&gt;0,K213/(I213*K$8),0)</f>
        <v>0.138008875</v>
      </c>
      <c r="K213" s="197" t="n">
        <f aca="false">K30+K55-K187</f>
        <v>342262.01</v>
      </c>
      <c r="L213" s="138" t="n">
        <f aca="false">L30+L55</f>
        <v>80000</v>
      </c>
      <c r="M213" s="254" t="n">
        <f aca="false">IF(L213&gt;0,N213/(L213*N$8),0)</f>
        <v>0.136554</v>
      </c>
      <c r="N213" s="197" t="n">
        <f aca="false">N30+N55-N187</f>
        <v>327729.6</v>
      </c>
      <c r="O213" s="205" t="n">
        <f aca="false">O30+O55</f>
        <v>80000</v>
      </c>
      <c r="P213" s="254" t="n">
        <f aca="false">IF(O213&gt;0,Q213/(O213*Q$8),0)</f>
        <v>0.13714625</v>
      </c>
      <c r="Q213" s="197" t="n">
        <f aca="false">Q30+Q55-Q187</f>
        <v>340122.7</v>
      </c>
      <c r="R213" s="138" t="n">
        <f aca="false">R30+R55</f>
        <v>80000</v>
      </c>
      <c r="S213" s="254" t="n">
        <f aca="false">IF(R213&gt;0,T213/(R213*T$8),0)</f>
        <v>0.13889725</v>
      </c>
      <c r="T213" s="197" t="n">
        <f aca="false">T30+T55-T187</f>
        <v>333353.4</v>
      </c>
      <c r="U213" s="138" t="n">
        <f aca="false">U30+U55</f>
        <v>80000</v>
      </c>
      <c r="V213" s="254" t="n">
        <f aca="false">IF(U213&gt;0,W213/(U213*W$8),0)</f>
        <v>0.135768625</v>
      </c>
      <c r="W213" s="197" t="n">
        <f aca="false">W30+W55-W187</f>
        <v>336706.19</v>
      </c>
      <c r="X213" s="138" t="n">
        <f aca="false">X30+X55</f>
        <v>80000</v>
      </c>
      <c r="Y213" s="254" t="n">
        <f aca="false">IF(X213&gt;0,Z213/(X213*Z$8),0)</f>
        <v>0.13688875</v>
      </c>
      <c r="Z213" s="197" t="n">
        <f aca="false">Z30+Z55-Z187</f>
        <v>339484.1</v>
      </c>
      <c r="AA213" s="138" t="n">
        <f aca="false">AA30+AA55</f>
        <v>80000</v>
      </c>
      <c r="AB213" s="254" t="n">
        <f aca="false">IF(AA213&gt;0,AC213/(AA213*AC$8),0)</f>
        <v>0.135948875</v>
      </c>
      <c r="AC213" s="197" t="n">
        <f aca="false">AC30+AC55-AC187</f>
        <v>326277.3</v>
      </c>
      <c r="AD213" s="138" t="n">
        <f aca="false">AD30+AD55</f>
        <v>80000</v>
      </c>
      <c r="AE213" s="254" t="n">
        <f aca="false">IF(AD213&gt;0,AF213/(AD213*AF$8),0)</f>
        <v>0.138511</v>
      </c>
      <c r="AF213" s="197" t="n">
        <f aca="false">AF30+AF55-AF187</f>
        <v>343507.28</v>
      </c>
      <c r="AG213" s="138" t="n">
        <f aca="false">AG30+AG55</f>
        <v>80000</v>
      </c>
      <c r="AH213" s="254" t="n">
        <f aca="false">IF(AG213&gt;0,AI213/(AG213*AI$8),0)</f>
        <v>0.13745525</v>
      </c>
      <c r="AI213" s="197" t="n">
        <f aca="false">AI30+AI55-AI187</f>
        <v>329892.6</v>
      </c>
      <c r="AJ213" s="138" t="n">
        <f aca="false">AJ30+AJ55</f>
        <v>80000</v>
      </c>
      <c r="AK213" s="254" t="n">
        <f aca="false">IF(AJ213&gt;0,AL213/(AJ213*AL$8),0)</f>
        <v>0.14430925</v>
      </c>
      <c r="AL213" s="197" t="n">
        <f aca="false">AL30+AL55-AL187</f>
        <v>357886.94</v>
      </c>
      <c r="AM213" s="138" t="n">
        <f aca="false">AM30+AM55</f>
        <v>0</v>
      </c>
      <c r="AN213" s="254" t="n">
        <f aca="false">IF(AM213&gt;0,AO213/(AM213*AO$8),0)</f>
        <v>0</v>
      </c>
      <c r="AO213" s="197" t="n">
        <f aca="false">AO30+AO55-AO187</f>
        <v>0</v>
      </c>
      <c r="AP213" s="138" t="n">
        <f aca="false">AP30+AP55</f>
        <v>0</v>
      </c>
      <c r="AQ213" s="254" t="n">
        <f aca="false">IF(AP213&gt;0,AR213/(AP213*AR$8),0)</f>
        <v>0</v>
      </c>
      <c r="AR213" s="197" t="n">
        <f aca="false">AR30+AR55-AR187</f>
        <v>0</v>
      </c>
      <c r="AS213" s="138" t="n">
        <f aca="false">AS30+AS55</f>
        <v>0</v>
      </c>
      <c r="AT213" s="254" t="n">
        <f aca="false">IF(AS213&gt;0,AU213/(AS213*AU$8),0)</f>
        <v>0</v>
      </c>
      <c r="AU213" s="197" t="n">
        <f aca="false">AU30+AU55-AU187</f>
        <v>0</v>
      </c>
      <c r="AV213" s="138" t="n">
        <f aca="false">AV30+AV55</f>
        <v>0</v>
      </c>
      <c r="AW213" s="254" t="n">
        <f aca="false">IF(AV213&gt;0,AX213/(AV213*AX$8),0)</f>
        <v>0</v>
      </c>
      <c r="AX213" s="197" t="n">
        <f aca="false">AX30+AX55-AX187</f>
        <v>0</v>
      </c>
      <c r="AY213" s="138" t="n">
        <f aca="false">AY30+AY55</f>
        <v>0</v>
      </c>
      <c r="AZ213" s="254" t="n">
        <f aca="false">IF(AY213&gt;0,BA213/(AY213*BA$8),0)</f>
        <v>0</v>
      </c>
      <c r="BA213" s="197" t="n">
        <f aca="false">BA30+BA55-BA187</f>
        <v>0</v>
      </c>
      <c r="BB213" s="138" t="n">
        <f aca="false">BB30+BB55</f>
        <v>0</v>
      </c>
      <c r="BC213" s="254" t="n">
        <f aca="false">IF(BB213&gt;0,BD213/(BB213*BD$8),0)</f>
        <v>0</v>
      </c>
      <c r="BD213" s="197" t="n">
        <f aca="false">BD30+BD55-BD187</f>
        <v>0</v>
      </c>
      <c r="BE213" s="138" t="n">
        <f aca="false">BE30+BE55</f>
        <v>0</v>
      </c>
      <c r="BF213" s="254" t="n">
        <f aca="false">IF(BE213&gt;0,BG213/(BE213*BG$8),0)</f>
        <v>0</v>
      </c>
      <c r="BG213" s="197" t="n">
        <f aca="false">BG30+BG55-BG187</f>
        <v>0</v>
      </c>
      <c r="BH213" s="138" t="n">
        <f aca="false">BH30+BH55</f>
        <v>0</v>
      </c>
      <c r="BI213" s="254" t="n">
        <f aca="false">IF(BH213&gt;0,BJ213/(BH213*BJ$8),0)</f>
        <v>0</v>
      </c>
      <c r="BJ213" s="197" t="n">
        <f aca="false">BJ30+BJ55-BJ187</f>
        <v>0</v>
      </c>
      <c r="BK213" s="138" t="n">
        <f aca="false">BK30+BK55</f>
        <v>0</v>
      </c>
      <c r="BL213" s="254" t="n">
        <f aca="false">IF(BK213&gt;0,BM213/(BK213*BM$8),0)</f>
        <v>0</v>
      </c>
      <c r="BM213" s="197" t="n">
        <f aca="false">BM30+BM55-BM187</f>
        <v>0</v>
      </c>
      <c r="BN213" s="138" t="n">
        <f aca="false">BN30+BN55</f>
        <v>0</v>
      </c>
      <c r="BO213" s="254" t="n">
        <f aca="false">IF(BN213&gt;0,BP213/(BN213*BP$8),0)</f>
        <v>0</v>
      </c>
      <c r="BP213" s="197" t="n">
        <f aca="false">BP30+BP55-BP187</f>
        <v>0</v>
      </c>
      <c r="BQ213" s="138" t="n">
        <f aca="false">BQ30+BQ55</f>
        <v>0</v>
      </c>
      <c r="BR213" s="254" t="n">
        <f aca="false">IF(BQ213&gt;0,BS213/(BQ213*BS$8),0)</f>
        <v>0</v>
      </c>
      <c r="BS213" s="197" t="n">
        <f aca="false">BS30+BS55-BS187</f>
        <v>0</v>
      </c>
      <c r="BT213" s="138" t="n">
        <f aca="false">BT30+BT55</f>
        <v>0</v>
      </c>
      <c r="BU213" s="254" t="n">
        <f aca="false">IF(BT213&gt;0,BV213/(BT213*BV$8),0)</f>
        <v>0</v>
      </c>
      <c r="BV213" s="197" t="n">
        <f aca="false">BV30+BV55-BV187</f>
        <v>0</v>
      </c>
    </row>
    <row r="214" customFormat="false" ht="12.75" hidden="false" customHeight="false" outlineLevel="0" collapsed="false">
      <c r="A214" s="138" t="s">
        <v>199</v>
      </c>
      <c r="B214" s="138" t="s">
        <v>196</v>
      </c>
      <c r="C214" s="196" t="n">
        <f aca="false">C31+C56</f>
        <v>0</v>
      </c>
      <c r="D214" s="254" t="n">
        <f aca="false">IF(C214&gt;0,E214/(C214*E$8),0)</f>
        <v>0</v>
      </c>
      <c r="E214" s="197" t="n">
        <f aca="false">E31+E56-E188</f>
        <v>0</v>
      </c>
      <c r="F214" s="138" t="n">
        <f aca="false">F31+F56</f>
        <v>0</v>
      </c>
      <c r="G214" s="254" t="n">
        <f aca="false">IF(F214&gt;0,H214/(F214*H$8),0)</f>
        <v>0</v>
      </c>
      <c r="H214" s="197" t="n">
        <f aca="false">H31+H56-H188</f>
        <v>0</v>
      </c>
      <c r="I214" s="138" t="n">
        <f aca="false">I31+I56</f>
        <v>0</v>
      </c>
      <c r="J214" s="254" t="n">
        <f aca="false">IF(I214&gt;0,K214/(I214*K$8),0)</f>
        <v>0</v>
      </c>
      <c r="K214" s="197" t="n">
        <f aca="false">K31+K56-K188</f>
        <v>0</v>
      </c>
      <c r="L214" s="138" t="n">
        <f aca="false">L31+L56</f>
        <v>0</v>
      </c>
      <c r="M214" s="254" t="n">
        <f aca="false">IF(L214&gt;0,N214/(L214*N$8),0)</f>
        <v>0</v>
      </c>
      <c r="N214" s="197" t="n">
        <f aca="false">N31+N56-N188</f>
        <v>0</v>
      </c>
      <c r="O214" s="205" t="n">
        <f aca="false">O31+O56</f>
        <v>0</v>
      </c>
      <c r="P214" s="254" t="n">
        <f aca="false">IF(O214&gt;0,Q214/(O214*Q$8),0)</f>
        <v>0</v>
      </c>
      <c r="Q214" s="197" t="n">
        <f aca="false">Q31+Q56-Q188</f>
        <v>0</v>
      </c>
      <c r="R214" s="138" t="n">
        <f aca="false">R31+R56</f>
        <v>0</v>
      </c>
      <c r="S214" s="254" t="n">
        <f aca="false">IF(R214&gt;0,T214/(R214*T$8),0)</f>
        <v>0</v>
      </c>
      <c r="T214" s="197" t="n">
        <f aca="false">T31+T56-T188</f>
        <v>0</v>
      </c>
      <c r="U214" s="138" t="n">
        <f aca="false">U31+U56</f>
        <v>0</v>
      </c>
      <c r="V214" s="254" t="n">
        <f aca="false">IF(U214&gt;0,W214/(U214*W$8),0)</f>
        <v>0</v>
      </c>
      <c r="W214" s="197" t="n">
        <f aca="false">W31+W56-W188</f>
        <v>0</v>
      </c>
      <c r="X214" s="138" t="n">
        <f aca="false">X31+X56</f>
        <v>0</v>
      </c>
      <c r="Y214" s="254" t="n">
        <f aca="false">IF(X214&gt;0,Z214/(X214*Z$8),0)</f>
        <v>0</v>
      </c>
      <c r="Z214" s="197" t="n">
        <f aca="false">Z31+Z56-Z188</f>
        <v>0</v>
      </c>
      <c r="AA214" s="138" t="n">
        <f aca="false">AA31+AA56</f>
        <v>0</v>
      </c>
      <c r="AB214" s="254" t="n">
        <f aca="false">IF(AA214&gt;0,AC214/(AA214*AC$8),0)</f>
        <v>0</v>
      </c>
      <c r="AC214" s="197" t="n">
        <f aca="false">AC31+AC56-AC188</f>
        <v>0</v>
      </c>
      <c r="AD214" s="138" t="n">
        <f aca="false">AD31+AD56</f>
        <v>0</v>
      </c>
      <c r="AE214" s="254" t="n">
        <f aca="false">IF(AD214&gt;0,AF214/(AD214*AF$8),0)</f>
        <v>0</v>
      </c>
      <c r="AF214" s="197" t="n">
        <f aca="false">AF31+AF56-AF188</f>
        <v>0</v>
      </c>
      <c r="AG214" s="138" t="n">
        <f aca="false">AG31+AG56</f>
        <v>0</v>
      </c>
      <c r="AH214" s="254" t="n">
        <f aca="false">IF(AG214&gt;0,AI214/(AG214*AI$8),0)</f>
        <v>0</v>
      </c>
      <c r="AI214" s="197" t="n">
        <f aca="false">AI31+AI56-AI188</f>
        <v>0</v>
      </c>
      <c r="AJ214" s="138" t="n">
        <f aca="false">AJ31+AJ56</f>
        <v>0</v>
      </c>
      <c r="AK214" s="254" t="n">
        <f aca="false">IF(AJ214&gt;0,AL214/(AJ214*AL$8),0)</f>
        <v>0</v>
      </c>
      <c r="AL214" s="197" t="n">
        <f aca="false">AL31+AL56-AL188</f>
        <v>0</v>
      </c>
      <c r="AM214" s="138" t="n">
        <f aca="false">AM31+AM56</f>
        <v>0</v>
      </c>
      <c r="AN214" s="254" t="n">
        <f aca="false">IF(AM214&gt;0,AO214/(AM214*AO$8),0)</f>
        <v>0</v>
      </c>
      <c r="AO214" s="197" t="n">
        <f aca="false">AO31+AO56-AO188</f>
        <v>0</v>
      </c>
      <c r="AP214" s="138" t="n">
        <f aca="false">AP31+AP56</f>
        <v>0</v>
      </c>
      <c r="AQ214" s="254" t="n">
        <f aca="false">IF(AP214&gt;0,AR214/(AP214*AR$8),0)</f>
        <v>0</v>
      </c>
      <c r="AR214" s="197" t="n">
        <f aca="false">AR31+AR56-AR188</f>
        <v>0</v>
      </c>
      <c r="AS214" s="138" t="n">
        <f aca="false">AS31+AS56</f>
        <v>0</v>
      </c>
      <c r="AT214" s="254" t="n">
        <f aca="false">IF(AS214&gt;0,AU214/(AS214*AU$8),0)</f>
        <v>0</v>
      </c>
      <c r="AU214" s="197" t="n">
        <f aca="false">AU31+AU56-AU188</f>
        <v>0</v>
      </c>
      <c r="AV214" s="138" t="n">
        <f aca="false">AV31+AV56</f>
        <v>0</v>
      </c>
      <c r="AW214" s="254" t="n">
        <f aca="false">IF(AV214&gt;0,AX214/(AV214*AX$8),0)</f>
        <v>0</v>
      </c>
      <c r="AX214" s="197" t="n">
        <f aca="false">AX31+AX56-AX188</f>
        <v>0</v>
      </c>
      <c r="AY214" s="138" t="n">
        <f aca="false">AY31+AY56</f>
        <v>0</v>
      </c>
      <c r="AZ214" s="254" t="n">
        <f aca="false">IF(AY214&gt;0,BA214/(AY214*BA$8),0)</f>
        <v>0</v>
      </c>
      <c r="BA214" s="197" t="n">
        <f aca="false">BA31+BA56-BA188</f>
        <v>0</v>
      </c>
      <c r="BB214" s="138" t="n">
        <f aca="false">BB31+BB56</f>
        <v>0</v>
      </c>
      <c r="BC214" s="254" t="n">
        <f aca="false">IF(BB214&gt;0,BD214/(BB214*BD$8),0)</f>
        <v>0</v>
      </c>
      <c r="BD214" s="197" t="n">
        <f aca="false">BD31+BD56-BD188</f>
        <v>0</v>
      </c>
      <c r="BE214" s="138" t="n">
        <f aca="false">BE31+BE56</f>
        <v>0</v>
      </c>
      <c r="BF214" s="254" t="n">
        <f aca="false">IF(BE214&gt;0,BG214/(BE214*BG$8),0)</f>
        <v>0</v>
      </c>
      <c r="BG214" s="197" t="n">
        <f aca="false">BG31+BG56-BG188</f>
        <v>0</v>
      </c>
      <c r="BH214" s="138" t="n">
        <f aca="false">BH31+BH56</f>
        <v>0</v>
      </c>
      <c r="BI214" s="254" t="n">
        <f aca="false">IF(BH214&gt;0,BJ214/(BH214*BJ$8),0)</f>
        <v>0</v>
      </c>
      <c r="BJ214" s="197" t="n">
        <f aca="false">BJ31+BJ56-BJ188</f>
        <v>0</v>
      </c>
      <c r="BK214" s="138" t="n">
        <f aca="false">BK31+BK56</f>
        <v>0</v>
      </c>
      <c r="BL214" s="254" t="n">
        <f aca="false">IF(BK214&gt;0,BM214/(BK214*BM$8),0)</f>
        <v>0</v>
      </c>
      <c r="BM214" s="197" t="n">
        <f aca="false">BM31+BM56-BM188</f>
        <v>0</v>
      </c>
      <c r="BN214" s="138" t="n">
        <f aca="false">BN31+BN56</f>
        <v>0</v>
      </c>
      <c r="BO214" s="254" t="n">
        <f aca="false">IF(BN214&gt;0,BP214/(BN214*BP$8),0)</f>
        <v>0</v>
      </c>
      <c r="BP214" s="197" t="n">
        <f aca="false">BP31+BP56-BP188</f>
        <v>0</v>
      </c>
      <c r="BQ214" s="138" t="n">
        <f aca="false">BQ31+BQ56</f>
        <v>0</v>
      </c>
      <c r="BR214" s="254" t="n">
        <f aca="false">IF(BQ214&gt;0,BS214/(BQ214*BS$8),0)</f>
        <v>0</v>
      </c>
      <c r="BS214" s="197" t="n">
        <f aca="false">BS31+BS56-BS188</f>
        <v>0</v>
      </c>
      <c r="BT214" s="138" t="n">
        <f aca="false">BT31+BT56</f>
        <v>0</v>
      </c>
      <c r="BU214" s="254" t="n">
        <f aca="false">IF(BT214&gt;0,BV214/(BT214*BV$8),0)</f>
        <v>0</v>
      </c>
      <c r="BV214" s="197" t="n">
        <f aca="false">BV31+BV56-BV188</f>
        <v>0</v>
      </c>
    </row>
    <row r="215" customFormat="false" ht="12.75" hidden="false" customHeight="false" outlineLevel="0" collapsed="false">
      <c r="A215" s="138" t="s">
        <v>200</v>
      </c>
      <c r="B215" s="138" t="s">
        <v>196</v>
      </c>
      <c r="C215" s="196" t="n">
        <f aca="false">C32+C57</f>
        <v>80000</v>
      </c>
      <c r="D215" s="254" t="n">
        <f aca="false">IF(C215&gt;0,E215/(C215*E$8),0)</f>
        <v>0.025</v>
      </c>
      <c r="E215" s="197" t="n">
        <f aca="false">E32+E57-E189</f>
        <v>62000</v>
      </c>
      <c r="F215" s="138" t="n">
        <f aca="false">F32+F57</f>
        <v>80000</v>
      </c>
      <c r="G215" s="254" t="n">
        <f aca="false">IF(F215&gt;0,H215/(F215*H$8),0)</f>
        <v>0.025</v>
      </c>
      <c r="H215" s="197" t="n">
        <f aca="false">H32+H57-H189</f>
        <v>56000</v>
      </c>
      <c r="I215" s="138" t="n">
        <f aca="false">I32+I57</f>
        <v>80000</v>
      </c>
      <c r="J215" s="254" t="n">
        <f aca="false">IF(I215&gt;0,K215/(I215*K$8),0)</f>
        <v>0.025</v>
      </c>
      <c r="K215" s="197" t="n">
        <f aca="false">K32+K57-K189</f>
        <v>62000</v>
      </c>
      <c r="L215" s="138" t="n">
        <f aca="false">L32+L57</f>
        <v>80000</v>
      </c>
      <c r="M215" s="254" t="n">
        <f aca="false">IF(L215&gt;0,N215/(L215*N$8),0)</f>
        <v>0.025</v>
      </c>
      <c r="N215" s="197" t="n">
        <f aca="false">N32+N57-N189</f>
        <v>60000</v>
      </c>
      <c r="O215" s="205" t="n">
        <f aca="false">O32+O57</f>
        <v>80000</v>
      </c>
      <c r="P215" s="254" t="n">
        <f aca="false">IF(O215&gt;0,Q215/(O215*Q$8),0)</f>
        <v>0.025</v>
      </c>
      <c r="Q215" s="197" t="n">
        <f aca="false">Q32+Q57-Q189</f>
        <v>62000</v>
      </c>
      <c r="R215" s="138" t="n">
        <f aca="false">R32+R57</f>
        <v>80000</v>
      </c>
      <c r="S215" s="254" t="n">
        <f aca="false">IF(R215&gt;0,T215/(R215*T$8),0)</f>
        <v>0.025</v>
      </c>
      <c r="T215" s="197" t="n">
        <f aca="false">T32+T57-T189</f>
        <v>60000</v>
      </c>
      <c r="U215" s="138" t="n">
        <f aca="false">U32+U57</f>
        <v>80000</v>
      </c>
      <c r="V215" s="254" t="n">
        <f aca="false">IF(U215&gt;0,W215/(U215*W$8),0)</f>
        <v>0.025</v>
      </c>
      <c r="W215" s="197" t="n">
        <f aca="false">W32+W57-W189</f>
        <v>62000</v>
      </c>
      <c r="X215" s="138" t="n">
        <f aca="false">X32+X57</f>
        <v>80000</v>
      </c>
      <c r="Y215" s="254" t="n">
        <f aca="false">IF(X215&gt;0,Z215/(X215*Z$8),0)</f>
        <v>0.025</v>
      </c>
      <c r="Z215" s="197" t="n">
        <f aca="false">Z32+Z57-Z189</f>
        <v>62000</v>
      </c>
      <c r="AA215" s="138" t="n">
        <f aca="false">AA32+AA57</f>
        <v>80000</v>
      </c>
      <c r="AB215" s="254" t="n">
        <f aca="false">IF(AA215&gt;0,AC215/(AA215*AC$8),0)</f>
        <v>0.025</v>
      </c>
      <c r="AC215" s="197" t="n">
        <f aca="false">AC32+AC57-AC189</f>
        <v>60000</v>
      </c>
      <c r="AD215" s="138" t="n">
        <f aca="false">AD32+AD57</f>
        <v>80000</v>
      </c>
      <c r="AE215" s="254" t="n">
        <f aca="false">IF(AD215&gt;0,AF215/(AD215*AF$8),0)</f>
        <v>0.025</v>
      </c>
      <c r="AF215" s="197" t="n">
        <f aca="false">AF32+AF57-AF189</f>
        <v>62000</v>
      </c>
      <c r="AG215" s="138" t="n">
        <f aca="false">AG32+AG57</f>
        <v>80000</v>
      </c>
      <c r="AH215" s="254" t="n">
        <f aca="false">IF(AG215&gt;0,AI215/(AG215*AI$8),0)</f>
        <v>0.025</v>
      </c>
      <c r="AI215" s="197" t="n">
        <f aca="false">AI32+AI57-AI189</f>
        <v>60000</v>
      </c>
      <c r="AJ215" s="138" t="n">
        <f aca="false">AJ32+AJ57</f>
        <v>80000</v>
      </c>
      <c r="AK215" s="254" t="n">
        <f aca="false">IF(AJ215&gt;0,AL215/(AJ215*AL$8),0)</f>
        <v>0.025</v>
      </c>
      <c r="AL215" s="197" t="n">
        <f aca="false">AL32+AL57-AL189</f>
        <v>62000</v>
      </c>
      <c r="AM215" s="138" t="n">
        <f aca="false">AM32+AM57</f>
        <v>0</v>
      </c>
      <c r="AN215" s="254" t="n">
        <f aca="false">IF(AM215&gt;0,AO215/(AM215*AO$8),0)</f>
        <v>0</v>
      </c>
      <c r="AO215" s="197" t="n">
        <f aca="false">AO32+AO57-AO189</f>
        <v>10148.16</v>
      </c>
      <c r="AP215" s="138" t="n">
        <f aca="false">AP32+AP57</f>
        <v>0</v>
      </c>
      <c r="AQ215" s="254" t="n">
        <f aca="false">IF(AP215&gt;0,AR215/(AP215*AR$8),0)</f>
        <v>0</v>
      </c>
      <c r="AR215" s="197" t="n">
        <f aca="false">AR32+AR57-AR189</f>
        <v>0</v>
      </c>
      <c r="AS215" s="138" t="n">
        <f aca="false">AS32+AS57</f>
        <v>0</v>
      </c>
      <c r="AT215" s="254" t="n">
        <f aca="false">IF(AS215&gt;0,AU215/(AS215*AU$8),0)</f>
        <v>0</v>
      </c>
      <c r="AU215" s="197" t="n">
        <f aca="false">AU32+AU57-AU189</f>
        <v>0</v>
      </c>
      <c r="AV215" s="138" t="n">
        <f aca="false">AV32+AV57</f>
        <v>0</v>
      </c>
      <c r="AW215" s="254" t="n">
        <f aca="false">IF(AV215&gt;0,AX215/(AV215*AX$8),0)</f>
        <v>0</v>
      </c>
      <c r="AX215" s="197" t="n">
        <f aca="false">AX32+AX57-AX189</f>
        <v>0</v>
      </c>
      <c r="AY215" s="138" t="n">
        <f aca="false">AY32+AY57</f>
        <v>0</v>
      </c>
      <c r="AZ215" s="254" t="n">
        <f aca="false">IF(AY215&gt;0,BA215/(AY215*BA$8),0)</f>
        <v>0</v>
      </c>
      <c r="BA215" s="197" t="n">
        <f aca="false">BA32+BA57-BA189</f>
        <v>0</v>
      </c>
      <c r="BB215" s="138" t="n">
        <f aca="false">BB32+BB57</f>
        <v>0</v>
      </c>
      <c r="BC215" s="254" t="n">
        <f aca="false">IF(BB215&gt;0,BD215/(BB215*BD$8),0)</f>
        <v>0</v>
      </c>
      <c r="BD215" s="197" t="n">
        <f aca="false">BD32+BD57-BD189</f>
        <v>0</v>
      </c>
      <c r="BE215" s="138" t="n">
        <f aca="false">BE32+BE57</f>
        <v>0</v>
      </c>
      <c r="BF215" s="254" t="n">
        <f aca="false">IF(BE215&gt;0,BG215/(BE215*BG$8),0)</f>
        <v>0</v>
      </c>
      <c r="BG215" s="197" t="n">
        <f aca="false">BG32+BG57-BG189</f>
        <v>0</v>
      </c>
      <c r="BH215" s="138" t="n">
        <f aca="false">BH32+BH57</f>
        <v>0</v>
      </c>
      <c r="BI215" s="254" t="n">
        <f aca="false">IF(BH215&gt;0,BJ215/(BH215*BJ$8),0)</f>
        <v>0</v>
      </c>
      <c r="BJ215" s="197" t="n">
        <f aca="false">BJ32+BJ57-BJ189</f>
        <v>0</v>
      </c>
      <c r="BK215" s="138" t="n">
        <f aca="false">BK32+BK57</f>
        <v>0</v>
      </c>
      <c r="BL215" s="254" t="n">
        <f aca="false">IF(BK215&gt;0,BM215/(BK215*BM$8),0)</f>
        <v>0</v>
      </c>
      <c r="BM215" s="197" t="n">
        <f aca="false">BM32+BM57-BM189</f>
        <v>0</v>
      </c>
      <c r="BN215" s="138" t="n">
        <f aca="false">BN32+BN57</f>
        <v>0</v>
      </c>
      <c r="BO215" s="254" t="n">
        <f aca="false">IF(BN215&gt;0,BP215/(BN215*BP$8),0)</f>
        <v>0</v>
      </c>
      <c r="BP215" s="197" t="n">
        <f aca="false">BP32+BP57-BP189</f>
        <v>0</v>
      </c>
      <c r="BQ215" s="138" t="n">
        <f aca="false">BQ32+BQ57</f>
        <v>0</v>
      </c>
      <c r="BR215" s="254" t="n">
        <f aca="false">IF(BQ215&gt;0,BS215/(BQ215*BS$8),0)</f>
        <v>0</v>
      </c>
      <c r="BS215" s="197" t="n">
        <f aca="false">BS32+BS57-BS189</f>
        <v>0</v>
      </c>
      <c r="BT215" s="138" t="n">
        <f aca="false">BT32+BT57</f>
        <v>0</v>
      </c>
      <c r="BU215" s="254" t="n">
        <f aca="false">IF(BT215&gt;0,BV215/(BT215*BV$8),0)</f>
        <v>0</v>
      </c>
      <c r="BV215" s="197" t="n">
        <f aca="false">BV32+BV57-BV189</f>
        <v>0</v>
      </c>
    </row>
    <row r="216" customFormat="false" ht="12.75" hidden="false" customHeight="false" outlineLevel="0" collapsed="false">
      <c r="A216" s="191" t="s">
        <v>201</v>
      </c>
      <c r="B216" s="138"/>
      <c r="C216" s="201" t="n">
        <f aca="false">SUM(C211:C215)</f>
        <v>795214</v>
      </c>
      <c r="D216" s="138"/>
      <c r="E216" s="202" t="n">
        <f aca="false">SUM(E211:E215)</f>
        <v>1227458.631568</v>
      </c>
      <c r="F216" s="191" t="n">
        <f aca="false">SUM(F211:F215)</f>
        <v>795214</v>
      </c>
      <c r="G216" s="138"/>
      <c r="H216" s="202" t="n">
        <f aca="false">SUM(H211:H215)</f>
        <v>1107489.872384</v>
      </c>
      <c r="I216" s="191" t="n">
        <f aca="false">SUM(I211:I215)</f>
        <v>750214</v>
      </c>
      <c r="J216" s="138"/>
      <c r="K216" s="202" t="n">
        <f aca="false">SUM(K211:K215)</f>
        <v>1121697.171568</v>
      </c>
      <c r="L216" s="191" t="n">
        <f aca="false">SUM(L211:L215)</f>
        <v>750214</v>
      </c>
      <c r="M216" s="138"/>
      <c r="N216" s="202" t="n">
        <f aca="false">SUM(N211:N215)</f>
        <v>1074893.80416</v>
      </c>
      <c r="O216" s="255" t="n">
        <f aca="false">SUM(O211:O215)</f>
        <v>736827</v>
      </c>
      <c r="P216" s="138"/>
      <c r="Q216" s="202" t="n">
        <f aca="false">SUM(Q211:Q215)</f>
        <v>1079054.981572</v>
      </c>
      <c r="R216" s="191" t="n">
        <f aca="false">SUM(R211:R215)</f>
        <v>741047</v>
      </c>
      <c r="S216" s="138"/>
      <c r="T216" s="202" t="n">
        <f aca="false">SUM(T211:T215)</f>
        <v>993826.95568</v>
      </c>
      <c r="U216" s="191" t="n">
        <f aca="false">SUM(U211:U215)</f>
        <v>745617</v>
      </c>
      <c r="V216" s="138"/>
      <c r="W216" s="202" t="n">
        <f aca="false">SUM(W211:W215)</f>
        <v>1027351.752748</v>
      </c>
      <c r="X216" s="191" t="n">
        <f aca="false">SUM(X211:X215)</f>
        <v>742391</v>
      </c>
      <c r="Y216" s="138"/>
      <c r="Z216" s="202" t="n">
        <f aca="false">SUM(Z211:Z215)</f>
        <v>1022547.992004</v>
      </c>
      <c r="AA216" s="191" t="n">
        <f aca="false">SUM(AA211:AA215)</f>
        <v>736047</v>
      </c>
      <c r="AB216" s="138"/>
      <c r="AC216" s="202" t="n">
        <f aca="false">SUM(AC211:AC215)</f>
        <v>980937.88372</v>
      </c>
      <c r="AD216" s="191" t="n">
        <f aca="false">SUM(AD211:AD215)</f>
        <v>712000</v>
      </c>
      <c r="AE216" s="138"/>
      <c r="AF216" s="202" t="n">
        <f aca="false">SUM(AF211:AF215)</f>
        <v>998513.408</v>
      </c>
      <c r="AG216" s="191" t="n">
        <f aca="false">SUM(AG211:AG215)</f>
        <v>757000</v>
      </c>
      <c r="AH216" s="138"/>
      <c r="AI216" s="202" t="n">
        <f aca="false">SUM(AI211:AI215)</f>
        <v>1064698.12</v>
      </c>
      <c r="AJ216" s="191" t="n">
        <f aca="false">SUM(AJ211:AJ215)</f>
        <v>757000</v>
      </c>
      <c r="AK216" s="138"/>
      <c r="AL216" s="202" t="n">
        <f aca="false">SUM(AL211:AL215)</f>
        <v>1115920.02</v>
      </c>
      <c r="AM216" s="191" t="n">
        <f aca="false">SUM(AM211:AM215)</f>
        <v>0</v>
      </c>
      <c r="AN216" s="138"/>
      <c r="AO216" s="202" t="n">
        <f aca="false">SUM(AO211:AO215)</f>
        <v>57717.66</v>
      </c>
      <c r="AP216" s="191" t="n">
        <f aca="false">SUM(AP211:AP215)</f>
        <v>0</v>
      </c>
      <c r="AQ216" s="138"/>
      <c r="AR216" s="202" t="n">
        <f aca="false">SUM(AR211:AR215)</f>
        <v>0</v>
      </c>
      <c r="AS216" s="191" t="n">
        <f aca="false">SUM(AS211:AS215)</f>
        <v>0</v>
      </c>
      <c r="AT216" s="138"/>
      <c r="AU216" s="202" t="n">
        <f aca="false">SUM(AU211:AU215)</f>
        <v>0</v>
      </c>
      <c r="AV216" s="191" t="n">
        <f aca="false">SUM(AV211:AV215)</f>
        <v>0</v>
      </c>
      <c r="AW216" s="138"/>
      <c r="AX216" s="202" t="n">
        <f aca="false">SUM(AX211:AX215)</f>
        <v>0</v>
      </c>
      <c r="AY216" s="191" t="n">
        <f aca="false">SUM(AY211:AY215)</f>
        <v>0</v>
      </c>
      <c r="AZ216" s="138"/>
      <c r="BA216" s="202" t="n">
        <f aca="false">SUM(BA211:BA215)</f>
        <v>0</v>
      </c>
      <c r="BB216" s="191" t="n">
        <f aca="false">SUM(BB211:BB215)</f>
        <v>0</v>
      </c>
      <c r="BC216" s="138"/>
      <c r="BD216" s="202" t="n">
        <f aca="false">SUM(BD211:BD215)</f>
        <v>0</v>
      </c>
      <c r="BE216" s="191" t="n">
        <f aca="false">SUM(BE211:BE215)</f>
        <v>0</v>
      </c>
      <c r="BF216" s="138"/>
      <c r="BG216" s="202" t="n">
        <f aca="false">SUM(BG211:BG215)</f>
        <v>0</v>
      </c>
      <c r="BH216" s="191" t="n">
        <f aca="false">SUM(BH211:BH215)</f>
        <v>0</v>
      </c>
      <c r="BI216" s="138"/>
      <c r="BJ216" s="202" t="n">
        <f aca="false">SUM(BJ211:BJ215)</f>
        <v>0</v>
      </c>
      <c r="BK216" s="191" t="n">
        <f aca="false">SUM(BK211:BK215)</f>
        <v>0</v>
      </c>
      <c r="BL216" s="138"/>
      <c r="BM216" s="202" t="n">
        <f aca="false">SUM(BM211:BM215)</f>
        <v>0</v>
      </c>
      <c r="BN216" s="191" t="n">
        <f aca="false">SUM(BN211:BN215)</f>
        <v>0</v>
      </c>
      <c r="BO216" s="138"/>
      <c r="BP216" s="202" t="n">
        <f aca="false">SUM(BP211:BP215)</f>
        <v>0</v>
      </c>
      <c r="BQ216" s="191" t="n">
        <f aca="false">SUM(BQ211:BQ215)</f>
        <v>0</v>
      </c>
      <c r="BR216" s="138"/>
      <c r="BS216" s="202" t="n">
        <f aca="false">SUM(BS211:BS215)</f>
        <v>0</v>
      </c>
      <c r="BT216" s="191" t="n">
        <f aca="false">SUM(BT211:BT215)</f>
        <v>0</v>
      </c>
      <c r="BU216" s="138"/>
      <c r="BV216" s="202" t="n">
        <f aca="false">SUM(BV211:BV215)</f>
        <v>0</v>
      </c>
    </row>
    <row r="217" customFormat="false" ht="12.75" hidden="false" customHeight="false" outlineLevel="0" collapsed="false">
      <c r="A217" s="138" t="s">
        <v>202</v>
      </c>
      <c r="B217" s="138" t="s">
        <v>196</v>
      </c>
      <c r="C217" s="196" t="n">
        <f aca="false">C34+C59</f>
        <v>333000</v>
      </c>
      <c r="D217" s="254" t="n">
        <f aca="false">IF(C217&gt;0,E217/(C217*E$8),0)</f>
        <v>0.0546827987987988</v>
      </c>
      <c r="E217" s="197" t="n">
        <f aca="false">E34+E59-E191</f>
        <v>564490.532</v>
      </c>
      <c r="F217" s="138" t="n">
        <f aca="false">F34+F59</f>
        <v>333000</v>
      </c>
      <c r="G217" s="254" t="n">
        <f aca="false">IF(F217&gt;0,H217/(F217*H$8),0)</f>
        <v>0.0537361081081081</v>
      </c>
      <c r="H217" s="197" t="n">
        <f aca="false">H34+H59-H191</f>
        <v>501035.472</v>
      </c>
      <c r="I217" s="138" t="n">
        <f aca="false">I34+I59</f>
        <v>333000</v>
      </c>
      <c r="J217" s="254" t="n">
        <f aca="false">IF(I217&gt;0,K217/(I217*K$8),0)</f>
        <v>0.0537123723723724</v>
      </c>
      <c r="K217" s="197" t="n">
        <f aca="false">K34+K59-K191</f>
        <v>554472.82</v>
      </c>
      <c r="L217" s="138" t="n">
        <f aca="false">L34+L59</f>
        <v>333000</v>
      </c>
      <c r="M217" s="254" t="n">
        <f aca="false">IF(L217&gt;0,N217/(L217*N$8),0)</f>
        <v>0.0544160840840841</v>
      </c>
      <c r="N217" s="197" t="n">
        <f aca="false">N34+N59-N191</f>
        <v>543616.68</v>
      </c>
      <c r="O217" s="205" t="n">
        <f aca="false">O34+O59</f>
        <v>333000</v>
      </c>
      <c r="P217" s="254" t="n">
        <f aca="false">IF(O217&gt;0,Q217/(O217*Q$8),0)</f>
        <v>0.0546476276276276</v>
      </c>
      <c r="Q217" s="197" t="n">
        <f aca="false">Q34+Q59-Q191</f>
        <v>564127.46</v>
      </c>
      <c r="R217" s="138" t="n">
        <f aca="false">R34+R59</f>
        <v>333000</v>
      </c>
      <c r="S217" s="254" t="n">
        <f aca="false">IF(R217&gt;0,T217/(R217*T$8),0)</f>
        <v>0.0546003003003003</v>
      </c>
      <c r="T217" s="197" t="n">
        <f aca="false">T34+T59-T191</f>
        <v>545457</v>
      </c>
      <c r="U217" s="138" t="n">
        <f aca="false">U34+U59</f>
        <v>362000</v>
      </c>
      <c r="V217" s="254" t="n">
        <f aca="false">IF(U217&gt;0,W217/(U217*W$8),0)</f>
        <v>0.056897182320442</v>
      </c>
      <c r="W217" s="197" t="n">
        <f aca="false">W34+W59-W191</f>
        <v>638500.18</v>
      </c>
      <c r="X217" s="138" t="n">
        <f aca="false">X34+X59</f>
        <v>362000</v>
      </c>
      <c r="Y217" s="254" t="n">
        <f aca="false">IF(X217&gt;0,Z217/(X217*Z$8),0)</f>
        <v>0.0561197237569061</v>
      </c>
      <c r="Z217" s="197" t="n">
        <f aca="false">Z34+Z59-Z191</f>
        <v>629775.54</v>
      </c>
      <c r="AA217" s="138" t="n">
        <f aca="false">AA34+AA59</f>
        <v>362000</v>
      </c>
      <c r="AB217" s="254" t="n">
        <f aca="false">IF(AA217&gt;0,AC217/(AA217*AC$8),0)</f>
        <v>0.056529226519337</v>
      </c>
      <c r="AC217" s="197" t="n">
        <f aca="false">AC34+AC59-AC191</f>
        <v>613907.4</v>
      </c>
      <c r="AD217" s="138" t="n">
        <f aca="false">AD34+AD59</f>
        <v>333000</v>
      </c>
      <c r="AE217" s="254" t="n">
        <f aca="false">IF(AD217&gt;0,AF217/(AD217*AF$8),0)</f>
        <v>0.0540129129129129</v>
      </c>
      <c r="AF217" s="197" t="n">
        <f aca="false">AF34+AF59-AF191</f>
        <v>557575.3</v>
      </c>
      <c r="AG217" s="138" t="n">
        <f aca="false">AG34+AG59</f>
        <v>333000</v>
      </c>
      <c r="AH217" s="254" t="n">
        <f aca="false">IF(AG217&gt;0,AI217/(AG217*AI$8),0)</f>
        <v>0.0535917237237237</v>
      </c>
      <c r="AI217" s="197" t="n">
        <f aca="false">AI34+AI59-AI191</f>
        <v>535381.32</v>
      </c>
      <c r="AJ217" s="138" t="n">
        <f aca="false">AJ34+AJ59</f>
        <v>333000</v>
      </c>
      <c r="AK217" s="254" t="n">
        <f aca="false">IF(AJ217&gt;0,AL217/(AJ217*AL$8),0)</f>
        <v>0.0536912312312312</v>
      </c>
      <c r="AL217" s="197" t="n">
        <f aca="false">AL34+AL59-AL191</f>
        <v>554254.58</v>
      </c>
      <c r="AM217" s="138" t="n">
        <f aca="false">AM34+AM59</f>
        <v>0</v>
      </c>
      <c r="AN217" s="254" t="n">
        <f aca="false">IF(AM217&gt;0,AO217/(AM217*AO$8),0)</f>
        <v>0</v>
      </c>
      <c r="AO217" s="197" t="n">
        <f aca="false">AO34+AO59-AO191</f>
        <v>767.25</v>
      </c>
      <c r="AP217" s="138" t="n">
        <f aca="false">AP34+AP59</f>
        <v>0</v>
      </c>
      <c r="AQ217" s="254" t="n">
        <f aca="false">IF(AP217&gt;0,AR217/(AP217*AR$8),0)</f>
        <v>0</v>
      </c>
      <c r="AR217" s="197" t="n">
        <f aca="false">AR34+AR59-AR191</f>
        <v>0</v>
      </c>
      <c r="AS217" s="138" t="n">
        <f aca="false">AS34+AS59</f>
        <v>0</v>
      </c>
      <c r="AT217" s="254" t="n">
        <f aca="false">IF(AS217&gt;0,AU217/(AS217*AU$8),0)</f>
        <v>0</v>
      </c>
      <c r="AU217" s="197" t="n">
        <f aca="false">AU34+AU59-AU191</f>
        <v>0</v>
      </c>
      <c r="AV217" s="138" t="n">
        <f aca="false">AV34+AV59</f>
        <v>0</v>
      </c>
      <c r="AW217" s="254" t="n">
        <f aca="false">IF(AV217&gt;0,AX217/(AV217*AX$8),0)</f>
        <v>0</v>
      </c>
      <c r="AX217" s="197" t="n">
        <f aca="false">AX34+AX59-AX191</f>
        <v>0</v>
      </c>
      <c r="AY217" s="138" t="n">
        <f aca="false">AY34+AY59</f>
        <v>0</v>
      </c>
      <c r="AZ217" s="254" t="n">
        <f aca="false">IF(AY217&gt;0,BA217/(AY217*BA$8),0)</f>
        <v>0</v>
      </c>
      <c r="BA217" s="197" t="n">
        <f aca="false">BA34+BA59-BA191</f>
        <v>0</v>
      </c>
      <c r="BB217" s="138" t="n">
        <f aca="false">BB34+BB59</f>
        <v>0</v>
      </c>
      <c r="BC217" s="254" t="n">
        <f aca="false">IF(BB217&gt;0,BD217/(BB217*BD$8),0)</f>
        <v>0</v>
      </c>
      <c r="BD217" s="197" t="n">
        <f aca="false">BD34+BD59-BD191</f>
        <v>0</v>
      </c>
      <c r="BE217" s="138" t="n">
        <f aca="false">BE34+BE59</f>
        <v>0</v>
      </c>
      <c r="BF217" s="254" t="n">
        <f aca="false">IF(BE217&gt;0,BG217/(BE217*BG$8),0)</f>
        <v>0</v>
      </c>
      <c r="BG217" s="197" t="n">
        <f aca="false">BG34+BG59-BG191</f>
        <v>0</v>
      </c>
      <c r="BH217" s="138" t="n">
        <f aca="false">BH34+BH59</f>
        <v>0</v>
      </c>
      <c r="BI217" s="254" t="n">
        <f aca="false">IF(BH217&gt;0,BJ217/(BH217*BJ$8),0)</f>
        <v>0</v>
      </c>
      <c r="BJ217" s="197" t="n">
        <f aca="false">BJ34+BJ59-BJ191</f>
        <v>0</v>
      </c>
      <c r="BK217" s="138" t="n">
        <f aca="false">BK34+BK59</f>
        <v>0</v>
      </c>
      <c r="BL217" s="254" t="n">
        <f aca="false">IF(BK217&gt;0,BM217/(BK217*BM$8),0)</f>
        <v>0</v>
      </c>
      <c r="BM217" s="197" t="n">
        <f aca="false">BM34+BM59-BM191</f>
        <v>0</v>
      </c>
      <c r="BN217" s="138" t="n">
        <f aca="false">BN34+BN59</f>
        <v>0</v>
      </c>
      <c r="BO217" s="254" t="n">
        <f aca="false">IF(BN217&gt;0,BP217/(BN217*BP$8),0)</f>
        <v>0</v>
      </c>
      <c r="BP217" s="197" t="n">
        <f aca="false">BP34+BP59-BP191</f>
        <v>0</v>
      </c>
      <c r="BQ217" s="138" t="n">
        <f aca="false">BQ34+BQ59</f>
        <v>0</v>
      </c>
      <c r="BR217" s="254" t="n">
        <f aca="false">IF(BQ217&gt;0,BS217/(BQ217*BS$8),0)</f>
        <v>0</v>
      </c>
      <c r="BS217" s="197" t="n">
        <f aca="false">BS34+BS59-BS191</f>
        <v>0</v>
      </c>
      <c r="BT217" s="138" t="n">
        <f aca="false">BT34+BT59</f>
        <v>0</v>
      </c>
      <c r="BU217" s="254" t="n">
        <f aca="false">IF(BT217&gt;0,BV217/(BT217*BV$8),0)</f>
        <v>0</v>
      </c>
      <c r="BV217" s="197" t="n">
        <f aca="false">BV34+BV59-BV191</f>
        <v>0</v>
      </c>
    </row>
    <row r="218" customFormat="false" ht="12.75" hidden="false" customHeight="false" outlineLevel="0" collapsed="false">
      <c r="A218" s="191" t="s">
        <v>203</v>
      </c>
      <c r="B218" s="138"/>
      <c r="C218" s="201" t="n">
        <f aca="false">SUM(C217)</f>
        <v>333000</v>
      </c>
      <c r="D218" s="138"/>
      <c r="E218" s="202" t="n">
        <f aca="false">SUM(E217)</f>
        <v>564490.532</v>
      </c>
      <c r="F218" s="191" t="n">
        <f aca="false">SUM(F217)</f>
        <v>333000</v>
      </c>
      <c r="G218" s="138"/>
      <c r="H218" s="202" t="n">
        <f aca="false">SUM(H217)</f>
        <v>501035.472</v>
      </c>
      <c r="I218" s="191" t="n">
        <f aca="false">SUM(I217)</f>
        <v>333000</v>
      </c>
      <c r="J218" s="138"/>
      <c r="K218" s="202" t="n">
        <f aca="false">SUM(K217)</f>
        <v>554472.82</v>
      </c>
      <c r="L218" s="191" t="n">
        <f aca="false">SUM(L217)</f>
        <v>333000</v>
      </c>
      <c r="M218" s="138"/>
      <c r="N218" s="202" t="n">
        <f aca="false">SUM(N217)</f>
        <v>543616.68</v>
      </c>
      <c r="O218" s="255" t="n">
        <f aca="false">SUM(O217)</f>
        <v>333000</v>
      </c>
      <c r="P218" s="138"/>
      <c r="Q218" s="202" t="n">
        <f aca="false">SUM(Q217)</f>
        <v>564127.46</v>
      </c>
      <c r="R218" s="191" t="n">
        <f aca="false">SUM(R217)</f>
        <v>333000</v>
      </c>
      <c r="S218" s="138"/>
      <c r="T218" s="202" t="n">
        <f aca="false">SUM(T217)</f>
        <v>545457</v>
      </c>
      <c r="U218" s="191" t="n">
        <f aca="false">SUM(U217)</f>
        <v>362000</v>
      </c>
      <c r="V218" s="138"/>
      <c r="W218" s="202" t="n">
        <f aca="false">SUM(W217)</f>
        <v>638500.18</v>
      </c>
      <c r="X218" s="191" t="n">
        <f aca="false">SUM(X217)</f>
        <v>362000</v>
      </c>
      <c r="Y218" s="138"/>
      <c r="Z218" s="202" t="n">
        <f aca="false">SUM(Z217)</f>
        <v>629775.54</v>
      </c>
      <c r="AA218" s="191" t="n">
        <f aca="false">SUM(AA217)</f>
        <v>362000</v>
      </c>
      <c r="AB218" s="138"/>
      <c r="AC218" s="202" t="n">
        <f aca="false">SUM(AC217)</f>
        <v>613907.4</v>
      </c>
      <c r="AD218" s="191" t="n">
        <f aca="false">SUM(AD217)</f>
        <v>333000</v>
      </c>
      <c r="AE218" s="138"/>
      <c r="AF218" s="202" t="n">
        <f aca="false">SUM(AF217)</f>
        <v>557575.3</v>
      </c>
      <c r="AG218" s="191" t="n">
        <f aca="false">SUM(AG217)</f>
        <v>333000</v>
      </c>
      <c r="AH218" s="138"/>
      <c r="AI218" s="202" t="n">
        <f aca="false">SUM(AI217)</f>
        <v>535381.32</v>
      </c>
      <c r="AJ218" s="191" t="n">
        <f aca="false">SUM(AJ217)</f>
        <v>333000</v>
      </c>
      <c r="AK218" s="138"/>
      <c r="AL218" s="202" t="n">
        <f aca="false">SUM(AL217)</f>
        <v>554254.58</v>
      </c>
      <c r="AM218" s="191" t="n">
        <f aca="false">SUM(AM217)</f>
        <v>0</v>
      </c>
      <c r="AN218" s="138"/>
      <c r="AO218" s="202" t="n">
        <f aca="false">SUM(AO217)</f>
        <v>767.25</v>
      </c>
      <c r="AP218" s="191" t="n">
        <f aca="false">SUM(AP217)</f>
        <v>0</v>
      </c>
      <c r="AQ218" s="138"/>
      <c r="AR218" s="202" t="n">
        <f aca="false">SUM(AR217)</f>
        <v>0</v>
      </c>
      <c r="AS218" s="191" t="n">
        <f aca="false">SUM(AS217)</f>
        <v>0</v>
      </c>
      <c r="AT218" s="138"/>
      <c r="AU218" s="202" t="n">
        <f aca="false">SUM(AU217)</f>
        <v>0</v>
      </c>
      <c r="AV218" s="191" t="n">
        <f aca="false">SUM(AV217)</f>
        <v>0</v>
      </c>
      <c r="AW218" s="138"/>
      <c r="AX218" s="202" t="n">
        <f aca="false">SUM(AX217)</f>
        <v>0</v>
      </c>
      <c r="AY218" s="191" t="n">
        <f aca="false">SUM(AY217)</f>
        <v>0</v>
      </c>
      <c r="AZ218" s="138"/>
      <c r="BA218" s="202" t="n">
        <f aca="false">SUM(BA217)</f>
        <v>0</v>
      </c>
      <c r="BB218" s="191" t="n">
        <f aca="false">SUM(BB217)</f>
        <v>0</v>
      </c>
      <c r="BC218" s="138"/>
      <c r="BD218" s="202" t="n">
        <f aca="false">SUM(BD217)</f>
        <v>0</v>
      </c>
      <c r="BE218" s="191" t="n">
        <f aca="false">SUM(BE217)</f>
        <v>0</v>
      </c>
      <c r="BF218" s="138"/>
      <c r="BG218" s="202" t="n">
        <f aca="false">SUM(BG217)</f>
        <v>0</v>
      </c>
      <c r="BH218" s="191" t="n">
        <f aca="false">SUM(BH217)</f>
        <v>0</v>
      </c>
      <c r="BI218" s="138"/>
      <c r="BJ218" s="202" t="n">
        <f aca="false">SUM(BJ217)</f>
        <v>0</v>
      </c>
      <c r="BK218" s="191" t="n">
        <f aca="false">SUM(BK217)</f>
        <v>0</v>
      </c>
      <c r="BL218" s="138"/>
      <c r="BM218" s="202" t="n">
        <f aca="false">SUM(BM217)</f>
        <v>0</v>
      </c>
      <c r="BN218" s="191" t="n">
        <f aca="false">SUM(BN217)</f>
        <v>0</v>
      </c>
      <c r="BO218" s="138"/>
      <c r="BP218" s="202" t="n">
        <f aca="false">SUM(BP217)</f>
        <v>0</v>
      </c>
      <c r="BQ218" s="191" t="n">
        <f aca="false">SUM(BQ217)</f>
        <v>0</v>
      </c>
      <c r="BR218" s="138"/>
      <c r="BS218" s="202" t="n">
        <f aca="false">SUM(BS217)</f>
        <v>0</v>
      </c>
      <c r="BT218" s="191" t="n">
        <f aca="false">SUM(BT217)</f>
        <v>0</v>
      </c>
      <c r="BU218" s="138"/>
      <c r="BV218" s="202" t="n">
        <f aca="false">SUM(BV217)</f>
        <v>0</v>
      </c>
    </row>
    <row r="219" customFormat="false" ht="12.75" hidden="false" customHeight="false" outlineLevel="0" collapsed="false">
      <c r="A219" s="138" t="s">
        <v>23</v>
      </c>
      <c r="B219" s="138" t="s">
        <v>196</v>
      </c>
      <c r="C219" s="196" t="n">
        <f aca="false">C36+C61</f>
        <v>259000</v>
      </c>
      <c r="D219" s="254" t="n">
        <f aca="false">IF(C219&gt;0,E219/(C219*E$8),0)</f>
        <v>0.0458640965250965</v>
      </c>
      <c r="E219" s="197" t="n">
        <f aca="false">E36+E61-E193</f>
        <v>368242.831</v>
      </c>
      <c r="F219" s="138" t="n">
        <f aca="false">F36+F61</f>
        <v>259000</v>
      </c>
      <c r="G219" s="254" t="n">
        <f aca="false">IF(F219&gt;0,H219/(F219*H$8),0)</f>
        <v>0.0458886023166023</v>
      </c>
      <c r="H219" s="197" t="n">
        <f aca="false">H36+H61-H193</f>
        <v>332784.144</v>
      </c>
      <c r="I219" s="138" t="n">
        <f aca="false">I36+I61</f>
        <v>259000</v>
      </c>
      <c r="J219" s="254" t="n">
        <f aca="false">IF(I219&gt;0,K219/(I219*K$8),0)</f>
        <v>0.0459310308880309</v>
      </c>
      <c r="K219" s="197" t="n">
        <f aca="false">K36+K61-K193</f>
        <v>368780.247</v>
      </c>
      <c r="L219" s="138" t="n">
        <f aca="false">L36+L61</f>
        <v>259000</v>
      </c>
      <c r="M219" s="254" t="n">
        <f aca="false">IF(L219&gt;0,N219/(L219*N$8),0)</f>
        <v>0.0459695096525097</v>
      </c>
      <c r="N219" s="197" t="n">
        <f aca="false">N36+N61-N193</f>
        <v>357183.09</v>
      </c>
      <c r="O219" s="205" t="n">
        <f aca="false">O36+O61</f>
        <v>259000</v>
      </c>
      <c r="P219" s="254" t="n">
        <f aca="false">IF(O219&gt;0,Q219/(O219*Q$8),0)</f>
        <v>0.0459850115830116</v>
      </c>
      <c r="Q219" s="197" t="n">
        <f aca="false">Q36+Q61-Q193</f>
        <v>369213.658</v>
      </c>
      <c r="R219" s="138" t="n">
        <f aca="false">R36+R61</f>
        <v>259000</v>
      </c>
      <c r="S219" s="254" t="n">
        <f aca="false">IF(R219&gt;0,T219/(R219*T$8),0)</f>
        <v>0.046000555984556</v>
      </c>
      <c r="T219" s="197" t="n">
        <f aca="false">T36+T61-T193</f>
        <v>357424.32</v>
      </c>
      <c r="U219" s="138" t="n">
        <f aca="false">U36+U61</f>
        <v>259000</v>
      </c>
      <c r="V219" s="254" t="n">
        <f aca="false">IF(U219&gt;0,W219/(U219*W$8),0)</f>
        <v>0.0458153822393822</v>
      </c>
      <c r="W219" s="197" t="n">
        <f aca="false">W36+W61-W193</f>
        <v>367851.704</v>
      </c>
      <c r="X219" s="138" t="n">
        <f aca="false">X36+X61</f>
        <v>259000</v>
      </c>
      <c r="Y219" s="254" t="n">
        <f aca="false">IF(X219&gt;0,Z219/(X219*Z$8),0)</f>
        <v>0.0459144247104247</v>
      </c>
      <c r="Z219" s="197" t="n">
        <f aca="false">Z36+Z61-Z193</f>
        <v>368646.916</v>
      </c>
      <c r="AA219" s="138" t="n">
        <f aca="false">AA36+AA61</f>
        <v>251000</v>
      </c>
      <c r="AB219" s="254" t="n">
        <f aca="false">IF(AA219&gt;0,AC219/(AA219*AC$8),0)</f>
        <v>0.0473037250996016</v>
      </c>
      <c r="AC219" s="197" t="n">
        <f aca="false">AC36+AC61-AC193</f>
        <v>356197.05</v>
      </c>
      <c r="AD219" s="138" t="n">
        <f aca="false">AD36+AD61</f>
        <v>259000</v>
      </c>
      <c r="AE219" s="254" t="n">
        <f aca="false">IF(AD219&gt;0,AF219/(AD219*AF$8),0)</f>
        <v>0.0459767722007722</v>
      </c>
      <c r="AF219" s="197" t="n">
        <f aca="false">AF36+AF61-AF193</f>
        <v>369147.504</v>
      </c>
      <c r="AG219" s="138" t="n">
        <f aca="false">AG36+AG61</f>
        <v>259000</v>
      </c>
      <c r="AH219" s="254" t="n">
        <f aca="false">IF(AG219&gt;0,AI219/(AG219*AI$8),0)</f>
        <v>0.0459987722007722</v>
      </c>
      <c r="AI219" s="197" t="n">
        <f aca="false">AI36+AI61-AI193</f>
        <v>357410.46</v>
      </c>
      <c r="AJ219" s="138" t="n">
        <f aca="false">AJ36+AJ61</f>
        <v>259000</v>
      </c>
      <c r="AK219" s="254" t="n">
        <f aca="false">IF(AJ219&gt;0,AL219/(AJ219*AL$8),0)</f>
        <v>0.0460418378378378</v>
      </c>
      <c r="AL219" s="197" t="n">
        <f aca="false">AL36+AL61-AL193</f>
        <v>369669.916</v>
      </c>
      <c r="AM219" s="138" t="n">
        <f aca="false">AM36+AM61</f>
        <v>0</v>
      </c>
      <c r="AN219" s="254" t="n">
        <f aca="false">IF(AM219&gt;0,AO219/(AM219*AO$8),0)</f>
        <v>0</v>
      </c>
      <c r="AO219" s="197" t="n">
        <f aca="false">AO36+AO61-AO193</f>
        <v>0</v>
      </c>
      <c r="AP219" s="138" t="n">
        <f aca="false">AP36+AP61</f>
        <v>0</v>
      </c>
      <c r="AQ219" s="254" t="n">
        <f aca="false">IF(AP219&gt;0,AR219/(AP219*AR$8),0)</f>
        <v>0</v>
      </c>
      <c r="AR219" s="197" t="n">
        <f aca="false">AR36+AR61-AR193</f>
        <v>0</v>
      </c>
      <c r="AS219" s="138" t="n">
        <f aca="false">AS36+AS61</f>
        <v>0</v>
      </c>
      <c r="AT219" s="254" t="n">
        <f aca="false">IF(AS219&gt;0,AU219/(AS219*AU$8),0)</f>
        <v>0</v>
      </c>
      <c r="AU219" s="197" t="n">
        <f aca="false">AU36+AU61-AU193</f>
        <v>0</v>
      </c>
      <c r="AV219" s="138" t="n">
        <f aca="false">AV36+AV61</f>
        <v>0</v>
      </c>
      <c r="AW219" s="254" t="n">
        <f aca="false">IF(AV219&gt;0,AX219/(AV219*AX$8),0)</f>
        <v>0</v>
      </c>
      <c r="AX219" s="197" t="n">
        <f aca="false">AX36+AX61-AX193</f>
        <v>0</v>
      </c>
      <c r="AY219" s="138" t="n">
        <f aca="false">AY36+AY61</f>
        <v>0</v>
      </c>
      <c r="AZ219" s="254" t="n">
        <f aca="false">IF(AY219&gt;0,BA219/(AY219*BA$8),0)</f>
        <v>0</v>
      </c>
      <c r="BA219" s="197" t="n">
        <f aca="false">BA36+BA61-BA193</f>
        <v>0</v>
      </c>
      <c r="BB219" s="138" t="n">
        <f aca="false">BB36+BB61</f>
        <v>0</v>
      </c>
      <c r="BC219" s="254" t="n">
        <f aca="false">IF(BB219&gt;0,BD219/(BB219*BD$8),0)</f>
        <v>0</v>
      </c>
      <c r="BD219" s="197" t="n">
        <f aca="false">BD36+BD61-BD193</f>
        <v>0</v>
      </c>
      <c r="BE219" s="138" t="n">
        <f aca="false">BE36+BE61</f>
        <v>0</v>
      </c>
      <c r="BF219" s="254" t="n">
        <f aca="false">IF(BE219&gt;0,BG219/(BE219*BG$8),0)</f>
        <v>0</v>
      </c>
      <c r="BG219" s="197" t="n">
        <f aca="false">BG36+BG61-BG193</f>
        <v>0</v>
      </c>
      <c r="BH219" s="138" t="n">
        <f aca="false">BH36+BH61</f>
        <v>0</v>
      </c>
      <c r="BI219" s="254" t="n">
        <f aca="false">IF(BH219&gt;0,BJ219/(BH219*BJ$8),0)</f>
        <v>0</v>
      </c>
      <c r="BJ219" s="197" t="n">
        <f aca="false">BJ36+BJ61-BJ193</f>
        <v>0</v>
      </c>
      <c r="BK219" s="138" t="n">
        <f aca="false">BK36+BK61</f>
        <v>0</v>
      </c>
      <c r="BL219" s="254" t="n">
        <f aca="false">IF(BK219&gt;0,BM219/(BK219*BM$8),0)</f>
        <v>0</v>
      </c>
      <c r="BM219" s="197" t="n">
        <f aca="false">BM36+BM61-BM193</f>
        <v>0</v>
      </c>
      <c r="BN219" s="138" t="n">
        <f aca="false">BN36+BN61</f>
        <v>0</v>
      </c>
      <c r="BO219" s="254" t="n">
        <f aca="false">IF(BN219&gt;0,BP219/(BN219*BP$8),0)</f>
        <v>0</v>
      </c>
      <c r="BP219" s="197" t="n">
        <f aca="false">BP36+BP61-BP193</f>
        <v>0</v>
      </c>
      <c r="BQ219" s="138" t="n">
        <f aca="false">BQ36+BQ61</f>
        <v>0</v>
      </c>
      <c r="BR219" s="254" t="n">
        <f aca="false">IF(BQ219&gt;0,BS219/(BQ219*BS$8),0)</f>
        <v>0</v>
      </c>
      <c r="BS219" s="197" t="n">
        <f aca="false">BS36+BS61-BS193</f>
        <v>0</v>
      </c>
      <c r="BT219" s="138" t="n">
        <f aca="false">BT36+BT61</f>
        <v>0</v>
      </c>
      <c r="BU219" s="254" t="n">
        <f aca="false">IF(BT219&gt;0,BV219/(BT219*BV$8),0)</f>
        <v>0</v>
      </c>
      <c r="BV219" s="197" t="n">
        <f aca="false">BV36+BV61-BV193</f>
        <v>0</v>
      </c>
    </row>
    <row r="220" customFormat="false" ht="12.75" hidden="false" customHeight="false" outlineLevel="0" collapsed="false">
      <c r="A220" s="191" t="s">
        <v>204</v>
      </c>
      <c r="B220" s="138"/>
      <c r="C220" s="201" t="n">
        <f aca="false">SUM(C219)</f>
        <v>259000</v>
      </c>
      <c r="D220" s="138"/>
      <c r="E220" s="202" t="n">
        <f aca="false">SUM(E219)</f>
        <v>368242.831</v>
      </c>
      <c r="F220" s="191" t="n">
        <f aca="false">SUM(F219)</f>
        <v>259000</v>
      </c>
      <c r="G220" s="138"/>
      <c r="H220" s="202" t="n">
        <f aca="false">SUM(H219)</f>
        <v>332784.144</v>
      </c>
      <c r="I220" s="191" t="n">
        <f aca="false">SUM(I219)</f>
        <v>259000</v>
      </c>
      <c r="J220" s="138"/>
      <c r="K220" s="202" t="n">
        <f aca="false">SUM(K219)</f>
        <v>368780.247</v>
      </c>
      <c r="L220" s="191" t="n">
        <f aca="false">SUM(L219)</f>
        <v>259000</v>
      </c>
      <c r="M220" s="138"/>
      <c r="N220" s="202" t="n">
        <f aca="false">SUM(N219)</f>
        <v>357183.09</v>
      </c>
      <c r="O220" s="255" t="n">
        <f aca="false">SUM(O219)</f>
        <v>259000</v>
      </c>
      <c r="P220" s="138"/>
      <c r="Q220" s="202" t="n">
        <f aca="false">SUM(Q219)</f>
        <v>369213.658</v>
      </c>
      <c r="R220" s="191" t="n">
        <f aca="false">SUM(R219)</f>
        <v>259000</v>
      </c>
      <c r="S220" s="138"/>
      <c r="T220" s="202" t="n">
        <f aca="false">SUM(T219)</f>
        <v>357424.32</v>
      </c>
      <c r="U220" s="191" t="n">
        <f aca="false">SUM(U219)</f>
        <v>259000</v>
      </c>
      <c r="V220" s="138"/>
      <c r="W220" s="202" t="n">
        <f aca="false">SUM(W219)</f>
        <v>367851.704</v>
      </c>
      <c r="X220" s="191" t="n">
        <f aca="false">SUM(X219)</f>
        <v>259000</v>
      </c>
      <c r="Y220" s="138"/>
      <c r="Z220" s="202" t="n">
        <f aca="false">SUM(Z219)</f>
        <v>368646.916</v>
      </c>
      <c r="AA220" s="191" t="n">
        <f aca="false">SUM(AA219)</f>
        <v>251000</v>
      </c>
      <c r="AB220" s="138"/>
      <c r="AC220" s="202" t="n">
        <f aca="false">SUM(AC219)</f>
        <v>356197.05</v>
      </c>
      <c r="AD220" s="191" t="n">
        <f aca="false">SUM(AD219)</f>
        <v>259000</v>
      </c>
      <c r="AE220" s="138"/>
      <c r="AF220" s="202" t="n">
        <f aca="false">SUM(AF219)</f>
        <v>369147.504</v>
      </c>
      <c r="AG220" s="191" t="n">
        <f aca="false">SUM(AG219)</f>
        <v>259000</v>
      </c>
      <c r="AH220" s="138"/>
      <c r="AI220" s="202" t="n">
        <f aca="false">SUM(AI219)</f>
        <v>357410.46</v>
      </c>
      <c r="AJ220" s="191" t="n">
        <f aca="false">SUM(AJ219)</f>
        <v>259000</v>
      </c>
      <c r="AK220" s="138"/>
      <c r="AL220" s="202" t="n">
        <f aca="false">SUM(AL219)</f>
        <v>369669.916</v>
      </c>
      <c r="AM220" s="191" t="n">
        <f aca="false">SUM(AM219)</f>
        <v>0</v>
      </c>
      <c r="AN220" s="138"/>
      <c r="AO220" s="202" t="n">
        <f aca="false">SUM(AO219)</f>
        <v>0</v>
      </c>
      <c r="AP220" s="191" t="n">
        <f aca="false">SUM(AP219)</f>
        <v>0</v>
      </c>
      <c r="AQ220" s="138"/>
      <c r="AR220" s="202" t="n">
        <f aca="false">SUM(AR219)</f>
        <v>0</v>
      </c>
      <c r="AS220" s="191" t="n">
        <f aca="false">SUM(AS219)</f>
        <v>0</v>
      </c>
      <c r="AT220" s="138"/>
      <c r="AU220" s="202" t="n">
        <f aca="false">SUM(AU219)</f>
        <v>0</v>
      </c>
      <c r="AV220" s="191" t="n">
        <f aca="false">SUM(AV219)</f>
        <v>0</v>
      </c>
      <c r="AW220" s="138"/>
      <c r="AX220" s="202" t="n">
        <f aca="false">SUM(AX219)</f>
        <v>0</v>
      </c>
      <c r="AY220" s="191" t="n">
        <f aca="false">SUM(AY219)</f>
        <v>0</v>
      </c>
      <c r="AZ220" s="138"/>
      <c r="BA220" s="202" t="n">
        <f aca="false">SUM(BA219)</f>
        <v>0</v>
      </c>
      <c r="BB220" s="191" t="n">
        <f aca="false">SUM(BB219)</f>
        <v>0</v>
      </c>
      <c r="BC220" s="138"/>
      <c r="BD220" s="202" t="n">
        <f aca="false">SUM(BD219)</f>
        <v>0</v>
      </c>
      <c r="BE220" s="191" t="n">
        <f aca="false">SUM(BE219)</f>
        <v>0</v>
      </c>
      <c r="BF220" s="138"/>
      <c r="BG220" s="202" t="n">
        <f aca="false">SUM(BG219)</f>
        <v>0</v>
      </c>
      <c r="BH220" s="191" t="n">
        <f aca="false">SUM(BH219)</f>
        <v>0</v>
      </c>
      <c r="BI220" s="138"/>
      <c r="BJ220" s="202" t="n">
        <f aca="false">SUM(BJ219)</f>
        <v>0</v>
      </c>
      <c r="BK220" s="191" t="n">
        <f aca="false">SUM(BK219)</f>
        <v>0</v>
      </c>
      <c r="BL220" s="138"/>
      <c r="BM220" s="202" t="n">
        <f aca="false">SUM(BM219)</f>
        <v>0</v>
      </c>
      <c r="BN220" s="191" t="n">
        <f aca="false">SUM(BN219)</f>
        <v>0</v>
      </c>
      <c r="BO220" s="138"/>
      <c r="BP220" s="202" t="n">
        <f aca="false">SUM(BP219)</f>
        <v>0</v>
      </c>
      <c r="BQ220" s="191" t="n">
        <f aca="false">SUM(BQ219)</f>
        <v>0</v>
      </c>
      <c r="BR220" s="138"/>
      <c r="BS220" s="202" t="n">
        <f aca="false">SUM(BS219)</f>
        <v>0</v>
      </c>
      <c r="BT220" s="191" t="n">
        <f aca="false">SUM(BT219)</f>
        <v>0</v>
      </c>
      <c r="BU220" s="138"/>
      <c r="BV220" s="202" t="n">
        <f aca="false">SUM(BV219)</f>
        <v>0</v>
      </c>
    </row>
    <row r="221" customFormat="false" ht="12.75" hidden="false" customHeight="false" outlineLevel="0" collapsed="false">
      <c r="A221" s="138" t="s">
        <v>205</v>
      </c>
      <c r="B221" s="138" t="s">
        <v>196</v>
      </c>
      <c r="C221" s="196" t="n">
        <f aca="false">C38+C63</f>
        <v>0</v>
      </c>
      <c r="D221" s="254" t="n">
        <f aca="false">IF(C221&gt;0,E221/(C221*E$8),0)</f>
        <v>0</v>
      </c>
      <c r="E221" s="197" t="n">
        <f aca="false">E38+E63-E195</f>
        <v>0</v>
      </c>
      <c r="F221" s="138" t="n">
        <f aca="false">F38+F63</f>
        <v>0</v>
      </c>
      <c r="G221" s="254" t="n">
        <f aca="false">IF(F221&gt;0,H221/(F221*H$8),0)</f>
        <v>0</v>
      </c>
      <c r="H221" s="197" t="n">
        <f aca="false">H38+H63-H195</f>
        <v>0</v>
      </c>
      <c r="I221" s="138" t="n">
        <f aca="false">I38+I63</f>
        <v>0</v>
      </c>
      <c r="J221" s="254" t="n">
        <f aca="false">IF(I221&gt;0,K221/(I221*K$8),0)</f>
        <v>0</v>
      </c>
      <c r="K221" s="197" t="n">
        <f aca="false">K38+K63-K195</f>
        <v>0</v>
      </c>
      <c r="L221" s="138" t="n">
        <f aca="false">L38+L63</f>
        <v>0</v>
      </c>
      <c r="M221" s="254" t="n">
        <f aca="false">IF(L221&gt;0,N221/(L221*N$8),0)</f>
        <v>0</v>
      </c>
      <c r="N221" s="197" t="n">
        <f aca="false">N38+N63-N195</f>
        <v>0</v>
      </c>
      <c r="O221" s="205" t="n">
        <f aca="false">O38+O63</f>
        <v>0</v>
      </c>
      <c r="P221" s="254" t="n">
        <f aca="false">IF(O221&gt;0,Q221/(O221*Q$8),0)</f>
        <v>0</v>
      </c>
      <c r="Q221" s="197" t="n">
        <f aca="false">Q38+Q63-Q195</f>
        <v>0</v>
      </c>
      <c r="R221" s="138" t="n">
        <f aca="false">R38+R63</f>
        <v>0</v>
      </c>
      <c r="S221" s="254" t="n">
        <f aca="false">IF(R221&gt;0,T221/(R221*T$8),0)</f>
        <v>0</v>
      </c>
      <c r="T221" s="197" t="n">
        <f aca="false">T38+T63-T195</f>
        <v>0</v>
      </c>
      <c r="U221" s="138" t="n">
        <f aca="false">U38+U63</f>
        <v>0</v>
      </c>
      <c r="V221" s="254" t="n">
        <f aca="false">IF(U221&gt;0,W221/(U221*W$8),0)</f>
        <v>0</v>
      </c>
      <c r="W221" s="197" t="n">
        <f aca="false">W38+W63-W195</f>
        <v>0</v>
      </c>
      <c r="X221" s="138" t="n">
        <f aca="false">X38+X63</f>
        <v>0</v>
      </c>
      <c r="Y221" s="254" t="n">
        <f aca="false">IF(X221&gt;0,Z221/(X221*Z$8),0)</f>
        <v>0</v>
      </c>
      <c r="Z221" s="197" t="n">
        <f aca="false">Z38+Z63-Z195</f>
        <v>0</v>
      </c>
      <c r="AA221" s="138" t="n">
        <f aca="false">AA38+AA63</f>
        <v>0</v>
      </c>
      <c r="AB221" s="254" t="n">
        <f aca="false">IF(AA221&gt;0,AC221/(AA221*AC$8),0)</f>
        <v>0</v>
      </c>
      <c r="AC221" s="197" t="n">
        <f aca="false">AC38+AC63-AC195</f>
        <v>0</v>
      </c>
      <c r="AD221" s="138" t="n">
        <f aca="false">AD38+AD63</f>
        <v>0</v>
      </c>
      <c r="AE221" s="254" t="n">
        <f aca="false">IF(AD221&gt;0,AF221/(AD221*AF$8),0)</f>
        <v>0</v>
      </c>
      <c r="AF221" s="197" t="n">
        <f aca="false">AF38+AF63-AF195</f>
        <v>0</v>
      </c>
      <c r="AG221" s="138" t="n">
        <f aca="false">AG38+AG63</f>
        <v>0</v>
      </c>
      <c r="AH221" s="254" t="n">
        <f aca="false">IF(AG221&gt;0,AI221/(AG221*AI$8),0)</f>
        <v>0</v>
      </c>
      <c r="AI221" s="197" t="n">
        <f aca="false">AI38+AI63-AI195</f>
        <v>0</v>
      </c>
      <c r="AJ221" s="138" t="n">
        <f aca="false">AJ38+AJ63</f>
        <v>0</v>
      </c>
      <c r="AK221" s="254" t="n">
        <f aca="false">IF(AJ221&gt;0,AL221/(AJ221*AL$8),0)</f>
        <v>0</v>
      </c>
      <c r="AL221" s="197" t="n">
        <f aca="false">AL38+AL63-AL195</f>
        <v>0</v>
      </c>
      <c r="AM221" s="138" t="n">
        <f aca="false">AM38+AM63</f>
        <v>0</v>
      </c>
      <c r="AN221" s="254" t="n">
        <f aca="false">IF(AM221&gt;0,AO221/(AM221*AO$8),0)</f>
        <v>0</v>
      </c>
      <c r="AO221" s="197" t="n">
        <f aca="false">AO38+AO63-AO195</f>
        <v>0</v>
      </c>
      <c r="AP221" s="138" t="n">
        <f aca="false">AP38+AP63</f>
        <v>0</v>
      </c>
      <c r="AQ221" s="254" t="n">
        <f aca="false">IF(AP221&gt;0,AR221/(AP221*AR$8),0)</f>
        <v>0</v>
      </c>
      <c r="AR221" s="197" t="n">
        <f aca="false">AR38+AR63-AR195</f>
        <v>0</v>
      </c>
      <c r="AS221" s="138" t="n">
        <f aca="false">AS38+AS63</f>
        <v>0</v>
      </c>
      <c r="AT221" s="254" t="n">
        <f aca="false">IF(AS221&gt;0,AU221/(AS221*AU$8),0)</f>
        <v>0</v>
      </c>
      <c r="AU221" s="197" t="n">
        <f aca="false">AU38+AU63-AU195</f>
        <v>0</v>
      </c>
      <c r="AV221" s="138" t="n">
        <f aca="false">AV38+AV63</f>
        <v>0</v>
      </c>
      <c r="AW221" s="254" t="n">
        <f aca="false">IF(AV221&gt;0,AX221/(AV221*AX$8),0)</f>
        <v>0</v>
      </c>
      <c r="AX221" s="197" t="n">
        <f aca="false">AX38+AX63-AX195</f>
        <v>0</v>
      </c>
      <c r="AY221" s="138" t="n">
        <f aca="false">AY38+AY63</f>
        <v>0</v>
      </c>
      <c r="AZ221" s="254" t="n">
        <f aca="false">IF(AY221&gt;0,BA221/(AY221*BA$8),0)</f>
        <v>0</v>
      </c>
      <c r="BA221" s="197" t="n">
        <f aca="false">BA38+BA63-BA195</f>
        <v>0</v>
      </c>
      <c r="BB221" s="138" t="n">
        <f aca="false">BB38+BB63</f>
        <v>0</v>
      </c>
      <c r="BC221" s="254" t="n">
        <f aca="false">IF(BB221&gt;0,BD221/(BB221*BD$8),0)</f>
        <v>0</v>
      </c>
      <c r="BD221" s="197" t="n">
        <f aca="false">BD38+BD63-BD195</f>
        <v>0</v>
      </c>
      <c r="BE221" s="138" t="n">
        <f aca="false">BE38+BE63</f>
        <v>0</v>
      </c>
      <c r="BF221" s="254" t="n">
        <f aca="false">IF(BE221&gt;0,BG221/(BE221*BG$8),0)</f>
        <v>0</v>
      </c>
      <c r="BG221" s="197" t="n">
        <f aca="false">BG38+BG63-BG195</f>
        <v>0</v>
      </c>
      <c r="BH221" s="138" t="n">
        <f aca="false">BH38+BH63</f>
        <v>0</v>
      </c>
      <c r="BI221" s="254" t="n">
        <f aca="false">IF(BH221&gt;0,BJ221/(BH221*BJ$8),0)</f>
        <v>0</v>
      </c>
      <c r="BJ221" s="197" t="n">
        <f aca="false">BJ38+BJ63-BJ195</f>
        <v>0</v>
      </c>
      <c r="BK221" s="138" t="n">
        <f aca="false">BK38+BK63</f>
        <v>0</v>
      </c>
      <c r="BL221" s="254" t="n">
        <f aca="false">IF(BK221&gt;0,BM221/(BK221*BM$8),0)</f>
        <v>0</v>
      </c>
      <c r="BM221" s="197" t="n">
        <f aca="false">BM38+BM63-BM195</f>
        <v>0</v>
      </c>
      <c r="BN221" s="138" t="n">
        <f aca="false">BN38+BN63</f>
        <v>0</v>
      </c>
      <c r="BO221" s="254" t="n">
        <f aca="false">IF(BN221&gt;0,BP221/(BN221*BP$8),0)</f>
        <v>0</v>
      </c>
      <c r="BP221" s="197" t="n">
        <f aca="false">BP38+BP63-BP195</f>
        <v>0</v>
      </c>
      <c r="BQ221" s="138" t="n">
        <f aca="false">BQ38+BQ63</f>
        <v>0</v>
      </c>
      <c r="BR221" s="254" t="n">
        <f aca="false">IF(BQ221&gt;0,BS221/(BQ221*BS$8),0)</f>
        <v>0</v>
      </c>
      <c r="BS221" s="197" t="n">
        <f aca="false">BS38+BS63-BS195</f>
        <v>0</v>
      </c>
      <c r="BT221" s="138" t="n">
        <f aca="false">BT38+BT63</f>
        <v>0</v>
      </c>
      <c r="BU221" s="254" t="n">
        <f aca="false">IF(BT221&gt;0,BV221/(BT221*BV$8),0)</f>
        <v>0</v>
      </c>
      <c r="BV221" s="197" t="n">
        <f aca="false">BV38+BV63-BV195</f>
        <v>0</v>
      </c>
    </row>
    <row r="222" customFormat="false" ht="12.75" hidden="false" customHeight="false" outlineLevel="0" collapsed="false">
      <c r="A222" s="138" t="s">
        <v>206</v>
      </c>
      <c r="B222" s="138" t="s">
        <v>196</v>
      </c>
      <c r="C222" s="196" t="n">
        <f aca="false">C39+C64</f>
        <v>497500</v>
      </c>
      <c r="D222" s="254" t="n">
        <f aca="false">IF(C222&gt;0,E222/(C222*E$8),0)</f>
        <v>0.103650251256281</v>
      </c>
      <c r="E222" s="197" t="n">
        <f aca="false">E39+E64-E196</f>
        <v>1598546</v>
      </c>
      <c r="F222" s="138" t="n">
        <f aca="false">F39+F64</f>
        <v>497500</v>
      </c>
      <c r="G222" s="254" t="n">
        <f aca="false">IF(F222&gt;0,H222/(F222*H$8),0)</f>
        <v>0.103650251256281</v>
      </c>
      <c r="H222" s="197" t="n">
        <f aca="false">H39+H64-H196</f>
        <v>1443848</v>
      </c>
      <c r="I222" s="138" t="n">
        <f aca="false">I39+I64</f>
        <v>477500</v>
      </c>
      <c r="J222" s="254" t="n">
        <f aca="false">IF(I222&gt;0,K222/(I222*K$8),0)</f>
        <v>0.103493193717277</v>
      </c>
      <c r="K222" s="197" t="n">
        <f aca="false">K39+K64-K196</f>
        <v>1531958</v>
      </c>
      <c r="L222" s="138" t="n">
        <f aca="false">L39+L64</f>
        <v>477500</v>
      </c>
      <c r="M222" s="254" t="n">
        <f aca="false">IF(L222&gt;0,N222/(L222*N$8),0)</f>
        <v>0.103493193717277</v>
      </c>
      <c r="N222" s="197" t="n">
        <f aca="false">N39+N64-N196</f>
        <v>1482540</v>
      </c>
      <c r="O222" s="205" t="n">
        <f aca="false">O39+O64</f>
        <v>477500</v>
      </c>
      <c r="P222" s="254" t="n">
        <f aca="false">IF(O222&gt;0,Q222/(O222*Q$8),0)</f>
        <v>0.103493193717277</v>
      </c>
      <c r="Q222" s="197" t="n">
        <f aca="false">Q39+Q64-Q196</f>
        <v>1531958</v>
      </c>
      <c r="R222" s="138" t="n">
        <f aca="false">R39+R64</f>
        <v>477500</v>
      </c>
      <c r="S222" s="254" t="n">
        <f aca="false">IF(R222&gt;0,T222/(R222*T$8),0)</f>
        <v>0.103493193717277</v>
      </c>
      <c r="T222" s="197" t="n">
        <f aca="false">T39+T64-T196</f>
        <v>1482540</v>
      </c>
      <c r="U222" s="138" t="n">
        <f aca="false">U39+U64</f>
        <v>477500</v>
      </c>
      <c r="V222" s="254" t="n">
        <f aca="false">IF(U222&gt;0,W222/(U222*W$8),0)</f>
        <v>0.103493193717277</v>
      </c>
      <c r="W222" s="197" t="n">
        <f aca="false">W39+W64-W196</f>
        <v>1531958</v>
      </c>
      <c r="X222" s="138" t="n">
        <f aca="false">X39+X64</f>
        <v>477500</v>
      </c>
      <c r="Y222" s="254" t="n">
        <f aca="false">IF(X222&gt;0,Z222/(X222*Z$8),0)</f>
        <v>0.103493193717277</v>
      </c>
      <c r="Z222" s="197" t="n">
        <f aca="false">Z39+Z64-Z196</f>
        <v>1531958</v>
      </c>
      <c r="AA222" s="138" t="n">
        <f aca="false">AA39+AA64</f>
        <v>477500</v>
      </c>
      <c r="AB222" s="254" t="n">
        <f aca="false">IF(AA222&gt;0,AC222/(AA222*AC$8),0)</f>
        <v>0.103493193717277</v>
      </c>
      <c r="AC222" s="197" t="n">
        <f aca="false">AC39+AC64-AC196</f>
        <v>1482540</v>
      </c>
      <c r="AD222" s="138" t="n">
        <f aca="false">AD39+AD64</f>
        <v>477500</v>
      </c>
      <c r="AE222" s="254" t="n">
        <f aca="false">IF(AD222&gt;0,AF222/(AD222*AF$8),0)</f>
        <v>0.103493193717277</v>
      </c>
      <c r="AF222" s="197" t="n">
        <f aca="false">AF39+AF64-AF196</f>
        <v>1531958</v>
      </c>
      <c r="AG222" s="138" t="n">
        <f aca="false">AG39+AG64</f>
        <v>456000</v>
      </c>
      <c r="AH222" s="254" t="n">
        <f aca="false">IF(AG222&gt;0,AI222/(AG222*AI$8),0)</f>
        <v>0.110519736842105</v>
      </c>
      <c r="AI222" s="197" t="n">
        <f aca="false">AI39+AI64-AI196</f>
        <v>1511910</v>
      </c>
      <c r="AJ222" s="138" t="n">
        <f aca="false">AJ39+AJ64</f>
        <v>456000</v>
      </c>
      <c r="AK222" s="254" t="n">
        <f aca="false">IF(AJ222&gt;0,AL222/(AJ222*AL$8),0)</f>
        <v>0.110519736842105</v>
      </c>
      <c r="AL222" s="197" t="n">
        <f aca="false">AL39+AL64-AL196</f>
        <v>1562307</v>
      </c>
      <c r="AM222" s="138" t="n">
        <f aca="false">AM39+AM64</f>
        <v>0</v>
      </c>
      <c r="AN222" s="254" t="n">
        <f aca="false">IF(AM222&gt;0,AO222/(AM222*AO$8),0)</f>
        <v>0</v>
      </c>
      <c r="AO222" s="197" t="n">
        <f aca="false">AO39+AO64-AO196</f>
        <v>13840.3375</v>
      </c>
      <c r="AP222" s="138" t="n">
        <f aca="false">AP39+AP64</f>
        <v>0</v>
      </c>
      <c r="AQ222" s="254" t="n">
        <f aca="false">IF(AP222&gt;0,AR222/(AP222*AR$8),0)</f>
        <v>0</v>
      </c>
      <c r="AR222" s="197" t="n">
        <f aca="false">AR39+AR64-AR196</f>
        <v>0</v>
      </c>
      <c r="AS222" s="138" t="n">
        <f aca="false">AS39+AS64</f>
        <v>0</v>
      </c>
      <c r="AT222" s="254" t="n">
        <f aca="false">IF(AS222&gt;0,AU222/(AS222*AU$8),0)</f>
        <v>0</v>
      </c>
      <c r="AU222" s="197" t="n">
        <f aca="false">AU39+AU64-AU196</f>
        <v>0</v>
      </c>
      <c r="AV222" s="138" t="n">
        <f aca="false">AV39+AV64</f>
        <v>0</v>
      </c>
      <c r="AW222" s="254" t="n">
        <f aca="false">IF(AV222&gt;0,AX222/(AV222*AX$8),0)</f>
        <v>0</v>
      </c>
      <c r="AX222" s="197" t="n">
        <f aca="false">AX39+AX64-AX196</f>
        <v>0</v>
      </c>
      <c r="AY222" s="138" t="n">
        <f aca="false">AY39+AY64</f>
        <v>0</v>
      </c>
      <c r="AZ222" s="254" t="n">
        <f aca="false">IF(AY222&gt;0,BA222/(AY222*BA$8),0)</f>
        <v>0</v>
      </c>
      <c r="BA222" s="197" t="n">
        <f aca="false">BA39+BA64-BA196</f>
        <v>0</v>
      </c>
      <c r="BB222" s="138" t="n">
        <f aca="false">BB39+BB64</f>
        <v>0</v>
      </c>
      <c r="BC222" s="254" t="n">
        <f aca="false">IF(BB222&gt;0,BD222/(BB222*BD$8),0)</f>
        <v>0</v>
      </c>
      <c r="BD222" s="197" t="n">
        <f aca="false">BD39+BD64-BD196</f>
        <v>0</v>
      </c>
      <c r="BE222" s="138" t="n">
        <f aca="false">BE39+BE64</f>
        <v>0</v>
      </c>
      <c r="BF222" s="254" t="n">
        <f aca="false">IF(BE222&gt;0,BG222/(BE222*BG$8),0)</f>
        <v>0</v>
      </c>
      <c r="BG222" s="197" t="n">
        <f aca="false">BG39+BG64-BG196</f>
        <v>0</v>
      </c>
      <c r="BH222" s="138" t="n">
        <f aca="false">BH39+BH64</f>
        <v>0</v>
      </c>
      <c r="BI222" s="254" t="n">
        <f aca="false">IF(BH222&gt;0,BJ222/(BH222*BJ$8),0)</f>
        <v>0</v>
      </c>
      <c r="BJ222" s="197" t="n">
        <f aca="false">BJ39+BJ64-BJ196</f>
        <v>0</v>
      </c>
      <c r="BK222" s="138" t="n">
        <f aca="false">BK39+BK64</f>
        <v>0</v>
      </c>
      <c r="BL222" s="254" t="n">
        <f aca="false">IF(BK222&gt;0,BM222/(BK222*BM$8),0)</f>
        <v>0</v>
      </c>
      <c r="BM222" s="197" t="n">
        <f aca="false">BM39+BM64-BM196</f>
        <v>0</v>
      </c>
      <c r="BN222" s="138" t="n">
        <f aca="false">BN39+BN64</f>
        <v>0</v>
      </c>
      <c r="BO222" s="254" t="n">
        <f aca="false">IF(BN222&gt;0,BP222/(BN222*BP$8),0)</f>
        <v>0</v>
      </c>
      <c r="BP222" s="197" t="n">
        <f aca="false">BP39+BP64-BP196</f>
        <v>0</v>
      </c>
      <c r="BQ222" s="138" t="n">
        <f aca="false">BQ39+BQ64</f>
        <v>0</v>
      </c>
      <c r="BR222" s="254" t="n">
        <f aca="false">IF(BQ222&gt;0,BS222/(BQ222*BS$8),0)</f>
        <v>0</v>
      </c>
      <c r="BS222" s="197" t="n">
        <f aca="false">BS39+BS64-BS196</f>
        <v>0</v>
      </c>
      <c r="BT222" s="138" t="n">
        <f aca="false">BT39+BT64</f>
        <v>0</v>
      </c>
      <c r="BU222" s="254" t="n">
        <f aca="false">IF(BT222&gt;0,BV222/(BT222*BV$8),0)</f>
        <v>0</v>
      </c>
      <c r="BV222" s="197" t="n">
        <f aca="false">BV39+BV64-BV196</f>
        <v>0</v>
      </c>
    </row>
    <row r="223" customFormat="false" ht="12.75" hidden="false" customHeight="false" outlineLevel="0" collapsed="false">
      <c r="A223" s="191" t="s">
        <v>207</v>
      </c>
      <c r="B223" s="138"/>
      <c r="C223" s="201" t="n">
        <f aca="false">SUM(C221:C222)</f>
        <v>497500</v>
      </c>
      <c r="D223" s="138"/>
      <c r="E223" s="202" t="n">
        <f aca="false">SUM(E221:E222)</f>
        <v>1598546</v>
      </c>
      <c r="F223" s="191" t="n">
        <f aca="false">SUM(F221:F222)</f>
        <v>497500</v>
      </c>
      <c r="G223" s="138"/>
      <c r="H223" s="202" t="n">
        <f aca="false">SUM(H221:H222)</f>
        <v>1443848</v>
      </c>
      <c r="I223" s="191" t="n">
        <f aca="false">SUM(I221:I222)</f>
        <v>477500</v>
      </c>
      <c r="J223" s="138"/>
      <c r="K223" s="202" t="n">
        <f aca="false">SUM(K221:K222)</f>
        <v>1531958</v>
      </c>
      <c r="L223" s="191" t="n">
        <f aca="false">SUM(L221:L222)</f>
        <v>477500</v>
      </c>
      <c r="M223" s="138"/>
      <c r="N223" s="202" t="n">
        <f aca="false">SUM(N221:N222)</f>
        <v>1482540</v>
      </c>
      <c r="O223" s="255" t="n">
        <f aca="false">SUM(O221:O222)</f>
        <v>477500</v>
      </c>
      <c r="P223" s="138"/>
      <c r="Q223" s="202" t="n">
        <f aca="false">SUM(Q221:Q222)</f>
        <v>1531958</v>
      </c>
      <c r="R223" s="191" t="n">
        <f aca="false">SUM(R221:R222)</f>
        <v>477500</v>
      </c>
      <c r="S223" s="138"/>
      <c r="T223" s="202" t="n">
        <f aca="false">SUM(T221:T222)</f>
        <v>1482540</v>
      </c>
      <c r="U223" s="191" t="n">
        <f aca="false">SUM(U221:U222)</f>
        <v>477500</v>
      </c>
      <c r="V223" s="138"/>
      <c r="W223" s="202" t="n">
        <f aca="false">SUM(W221:W222)</f>
        <v>1531958</v>
      </c>
      <c r="X223" s="191" t="n">
        <f aca="false">SUM(X221:X222)</f>
        <v>477500</v>
      </c>
      <c r="Y223" s="138"/>
      <c r="Z223" s="202" t="n">
        <f aca="false">SUM(Z221:Z222)</f>
        <v>1531958</v>
      </c>
      <c r="AA223" s="191" t="n">
        <f aca="false">SUM(AA221:AA222)</f>
        <v>477500</v>
      </c>
      <c r="AB223" s="138"/>
      <c r="AC223" s="202" t="n">
        <f aca="false">SUM(AC221:AC222)</f>
        <v>1482540</v>
      </c>
      <c r="AD223" s="191" t="n">
        <f aca="false">SUM(AD221:AD222)</f>
        <v>477500</v>
      </c>
      <c r="AE223" s="138"/>
      <c r="AF223" s="202" t="n">
        <f aca="false">SUM(AF221:AF222)</f>
        <v>1531958</v>
      </c>
      <c r="AG223" s="191" t="n">
        <f aca="false">SUM(AG221:AG222)</f>
        <v>456000</v>
      </c>
      <c r="AH223" s="138"/>
      <c r="AI223" s="202" t="n">
        <f aca="false">SUM(AI221:AI222)</f>
        <v>1511910</v>
      </c>
      <c r="AJ223" s="191" t="n">
        <f aca="false">SUM(AJ221:AJ222)</f>
        <v>456000</v>
      </c>
      <c r="AK223" s="138"/>
      <c r="AL223" s="202" t="n">
        <f aca="false">SUM(AL221:AL222)</f>
        <v>1562307</v>
      </c>
      <c r="AM223" s="191" t="n">
        <f aca="false">SUM(AM221:AM222)</f>
        <v>0</v>
      </c>
      <c r="AN223" s="138"/>
      <c r="AO223" s="202" t="n">
        <f aca="false">SUM(AO221:AO222)</f>
        <v>13840.3375</v>
      </c>
      <c r="AP223" s="191" t="n">
        <f aca="false">SUM(AP221:AP222)</f>
        <v>0</v>
      </c>
      <c r="AQ223" s="138"/>
      <c r="AR223" s="202" t="n">
        <f aca="false">SUM(AR221:AR222)</f>
        <v>0</v>
      </c>
      <c r="AS223" s="191" t="n">
        <f aca="false">SUM(AS221:AS222)</f>
        <v>0</v>
      </c>
      <c r="AT223" s="138"/>
      <c r="AU223" s="202" t="n">
        <f aca="false">SUM(AU221:AU222)</f>
        <v>0</v>
      </c>
      <c r="AV223" s="191" t="n">
        <f aca="false">SUM(AV221:AV222)</f>
        <v>0</v>
      </c>
      <c r="AW223" s="138"/>
      <c r="AX223" s="202" t="n">
        <f aca="false">SUM(AX221:AX222)</f>
        <v>0</v>
      </c>
      <c r="AY223" s="191" t="n">
        <f aca="false">SUM(AY221:AY222)</f>
        <v>0</v>
      </c>
      <c r="AZ223" s="138"/>
      <c r="BA223" s="202" t="n">
        <f aca="false">SUM(BA221:BA222)</f>
        <v>0</v>
      </c>
      <c r="BB223" s="191" t="n">
        <f aca="false">SUM(BB221:BB222)</f>
        <v>0</v>
      </c>
      <c r="BC223" s="138"/>
      <c r="BD223" s="202" t="n">
        <f aca="false">SUM(BD221:BD222)</f>
        <v>0</v>
      </c>
      <c r="BE223" s="191" t="n">
        <f aca="false">SUM(BE221:BE222)</f>
        <v>0</v>
      </c>
      <c r="BF223" s="138"/>
      <c r="BG223" s="202" t="n">
        <f aca="false">SUM(BG221:BG222)</f>
        <v>0</v>
      </c>
      <c r="BH223" s="191" t="n">
        <f aca="false">SUM(BH221:BH222)</f>
        <v>0</v>
      </c>
      <c r="BI223" s="138"/>
      <c r="BJ223" s="202" t="n">
        <f aca="false">SUM(BJ221:BJ222)</f>
        <v>0</v>
      </c>
      <c r="BK223" s="191" t="n">
        <f aca="false">SUM(BK221:BK222)</f>
        <v>0</v>
      </c>
      <c r="BL223" s="138"/>
      <c r="BM223" s="202" t="n">
        <f aca="false">SUM(BM221:BM222)</f>
        <v>0</v>
      </c>
      <c r="BN223" s="191" t="n">
        <f aca="false">SUM(BN221:BN222)</f>
        <v>0</v>
      </c>
      <c r="BO223" s="138"/>
      <c r="BP223" s="202" t="n">
        <f aca="false">SUM(BP221:BP222)</f>
        <v>0</v>
      </c>
      <c r="BQ223" s="191" t="n">
        <f aca="false">SUM(BQ221:BQ222)</f>
        <v>0</v>
      </c>
      <c r="BR223" s="138"/>
      <c r="BS223" s="202" t="n">
        <f aca="false">SUM(BS221:BS222)</f>
        <v>0</v>
      </c>
      <c r="BT223" s="191" t="n">
        <f aca="false">SUM(BT221:BT222)</f>
        <v>0</v>
      </c>
      <c r="BU223" s="138"/>
      <c r="BV223" s="202" t="n">
        <f aca="false">SUM(BV221:BV222)</f>
        <v>0</v>
      </c>
    </row>
    <row r="224" customFormat="false" ht="12.75" hidden="false" customHeight="false" outlineLevel="0" collapsed="false">
      <c r="A224" s="138" t="s">
        <v>208</v>
      </c>
      <c r="B224" s="138" t="s">
        <v>196</v>
      </c>
      <c r="C224" s="196" t="n">
        <f aca="false">C41+C66</f>
        <v>550500</v>
      </c>
      <c r="D224" s="254" t="n">
        <f aca="false">IF(C224&gt;0,E224/(C224*E$8),0)</f>
        <v>0.254885081743869</v>
      </c>
      <c r="E224" s="197" t="n">
        <f aca="false">E41+E66-E198</f>
        <v>4349741.3625</v>
      </c>
      <c r="F224" s="138" t="n">
        <f aca="false">F41+F66</f>
        <v>550500</v>
      </c>
      <c r="G224" s="254" t="n">
        <f aca="false">IF(F224&gt;0,H224/(F224*H$8),0)</f>
        <v>0.249964654859219</v>
      </c>
      <c r="H224" s="197" t="n">
        <f aca="false">H41+H66-H198</f>
        <v>3852955.19</v>
      </c>
      <c r="I224" s="138" t="n">
        <f aca="false">I41+I66</f>
        <v>550500</v>
      </c>
      <c r="J224" s="254" t="n">
        <f aca="false">IF(I224&gt;0,K224/(I224*K$8),0)</f>
        <v>0.250331970935513</v>
      </c>
      <c r="K224" s="197" t="n">
        <f aca="false">K41+K66-K198</f>
        <v>4272040.25</v>
      </c>
      <c r="L224" s="138" t="n">
        <f aca="false">L41+L66</f>
        <v>550500</v>
      </c>
      <c r="M224" s="254" t="n">
        <f aca="false">IF(L224&gt;0,N224/(L224*N$8),0)</f>
        <v>0.252573342415985</v>
      </c>
      <c r="N224" s="197" t="n">
        <f aca="false">N41+N66-N198</f>
        <v>4171248.75</v>
      </c>
      <c r="O224" s="205" t="n">
        <f aca="false">O41+O66</f>
        <v>550500</v>
      </c>
      <c r="P224" s="254" t="n">
        <f aca="false">IF(O224&gt;0,Q224/(O224*Q$8),0)</f>
        <v>0.252573318976883</v>
      </c>
      <c r="Q224" s="197" t="n">
        <f aca="false">Q41+Q66-Q198</f>
        <v>4310289.975</v>
      </c>
      <c r="R224" s="138" t="n">
        <f aca="false">R41+R66</f>
        <v>630500</v>
      </c>
      <c r="S224" s="254" t="n">
        <f aca="false">IF(R224&gt;0,T224/(R224*T$8),0)</f>
        <v>0.276345340999207</v>
      </c>
      <c r="T224" s="197" t="n">
        <f aca="false">T41+T66-T198</f>
        <v>5227072.125</v>
      </c>
      <c r="U224" s="138" t="n">
        <f aca="false">U41+U66</f>
        <v>670500</v>
      </c>
      <c r="V224" s="254" t="n">
        <f aca="false">IF(U224&gt;0,W224/(U224*W$8),0)</f>
        <v>0.281210332924394</v>
      </c>
      <c r="W224" s="197" t="n">
        <f aca="false">W41+W66-W198</f>
        <v>5845097.375</v>
      </c>
      <c r="X224" s="138" t="n">
        <f aca="false">X41+X66</f>
        <v>670500</v>
      </c>
      <c r="Y224" s="254" t="n">
        <f aca="false">IF(X224&gt;0,Z224/(X224*Z$8),0)</f>
        <v>0.281647077890837</v>
      </c>
      <c r="Z224" s="197" t="n">
        <f aca="false">Z41+Z66-Z198</f>
        <v>5854175.3375</v>
      </c>
      <c r="AA224" s="138" t="n">
        <f aca="false">AA41+AA66</f>
        <v>670500</v>
      </c>
      <c r="AB224" s="254" t="n">
        <f aca="false">IF(AA224&gt;0,AC224/(AA224*AC$8),0)</f>
        <v>0.281210328113348</v>
      </c>
      <c r="AC224" s="197" t="n">
        <f aca="false">AC41+AC66-AC198</f>
        <v>5656545.75</v>
      </c>
      <c r="AD224" s="138" t="n">
        <f aca="false">AD41+AD66</f>
        <v>670500</v>
      </c>
      <c r="AE224" s="254" t="n">
        <f aca="false">IF(AD224&gt;0,AF224/(AD224*AF$8),0)</f>
        <v>0.281064751268913</v>
      </c>
      <c r="AF224" s="197" t="n">
        <f aca="false">AF41+AF66-AF198</f>
        <v>5842071.3875</v>
      </c>
      <c r="AG224" s="138" t="n">
        <f aca="false">AG41+AG66</f>
        <v>649000</v>
      </c>
      <c r="AH224" s="254" t="n">
        <f aca="false">IF(AG224&gt;0,AI224/(AG224*AI$8),0)</f>
        <v>0.284762711864407</v>
      </c>
      <c r="AI224" s="197" t="n">
        <f aca="false">AI41+AI66-AI198</f>
        <v>5544330</v>
      </c>
      <c r="AJ224" s="138" t="n">
        <f aca="false">AJ41+AJ66</f>
        <v>649000</v>
      </c>
      <c r="AK224" s="254" t="n">
        <f aca="false">IF(AJ224&gt;0,AL224/(AJ224*AL$8),0)</f>
        <v>0.285645372533426</v>
      </c>
      <c r="AL224" s="197" t="n">
        <f aca="false">AL41+AL66-AL198</f>
        <v>5746899.25</v>
      </c>
      <c r="AM224" s="138" t="n">
        <f aca="false">AM41+AM66</f>
        <v>0</v>
      </c>
      <c r="AN224" s="254" t="n">
        <f aca="false">IF(AM224&gt;0,AO224/(AM224*AO$8),0)</f>
        <v>0</v>
      </c>
      <c r="AO224" s="197" t="n">
        <f aca="false">AO41+AO66-AO198</f>
        <v>167619.48</v>
      </c>
      <c r="AP224" s="138" t="n">
        <f aca="false">AP41+AP66</f>
        <v>0</v>
      </c>
      <c r="AQ224" s="254" t="n">
        <f aca="false">IF(AP224&gt;0,AR224/(AP224*AR$8),0)</f>
        <v>0</v>
      </c>
      <c r="AR224" s="197" t="n">
        <f aca="false">AR41+AR66-AR198</f>
        <v>0</v>
      </c>
      <c r="AS224" s="138" t="n">
        <f aca="false">AS41+AS66</f>
        <v>0</v>
      </c>
      <c r="AT224" s="254" t="n">
        <f aca="false">IF(AS224&gt;0,AU224/(AS224*AU$8),0)</f>
        <v>0</v>
      </c>
      <c r="AU224" s="197" t="n">
        <f aca="false">AU41+AU66-AU198</f>
        <v>0</v>
      </c>
      <c r="AV224" s="138" t="n">
        <f aca="false">AV41+AV66</f>
        <v>0</v>
      </c>
      <c r="AW224" s="254" t="n">
        <f aca="false">IF(AV224&gt;0,AX224/(AV224*AX$8),0)</f>
        <v>0</v>
      </c>
      <c r="AX224" s="197" t="n">
        <f aca="false">AX41+AX66-AX198</f>
        <v>0</v>
      </c>
      <c r="AY224" s="138" t="n">
        <f aca="false">AY41+AY66</f>
        <v>0</v>
      </c>
      <c r="AZ224" s="254" t="n">
        <f aca="false">IF(AY224&gt;0,BA224/(AY224*BA$8),0)</f>
        <v>0</v>
      </c>
      <c r="BA224" s="197" t="n">
        <f aca="false">BA41+BA66-BA198</f>
        <v>0</v>
      </c>
      <c r="BB224" s="138" t="n">
        <f aca="false">BB41+BB66</f>
        <v>0</v>
      </c>
      <c r="BC224" s="254" t="n">
        <f aca="false">IF(BB224&gt;0,BD224/(BB224*BD$8),0)</f>
        <v>0</v>
      </c>
      <c r="BD224" s="197" t="n">
        <f aca="false">BD41+BD66-BD198</f>
        <v>0</v>
      </c>
      <c r="BE224" s="138" t="n">
        <f aca="false">BE41+BE66</f>
        <v>0</v>
      </c>
      <c r="BF224" s="254" t="n">
        <f aca="false">IF(BE224&gt;0,BG224/(BE224*BG$8),0)</f>
        <v>0</v>
      </c>
      <c r="BG224" s="197" t="n">
        <f aca="false">BG41+BG66-BG198</f>
        <v>0</v>
      </c>
      <c r="BH224" s="138" t="n">
        <f aca="false">BH41+BH66</f>
        <v>0</v>
      </c>
      <c r="BI224" s="254" t="n">
        <f aca="false">IF(BH224&gt;0,BJ224/(BH224*BJ$8),0)</f>
        <v>0</v>
      </c>
      <c r="BJ224" s="197" t="n">
        <f aca="false">BJ41+BJ66-BJ198</f>
        <v>0</v>
      </c>
      <c r="BK224" s="138" t="n">
        <f aca="false">BK41+BK66</f>
        <v>0</v>
      </c>
      <c r="BL224" s="254" t="n">
        <f aca="false">IF(BK224&gt;0,BM224/(BK224*BM$8),0)</f>
        <v>0</v>
      </c>
      <c r="BM224" s="197" t="n">
        <f aca="false">BM41+BM66-BM198</f>
        <v>0</v>
      </c>
      <c r="BN224" s="138" t="n">
        <f aca="false">BN41+BN66</f>
        <v>0</v>
      </c>
      <c r="BO224" s="254" t="n">
        <f aca="false">IF(BN224&gt;0,BP224/(BN224*BP$8),0)</f>
        <v>0</v>
      </c>
      <c r="BP224" s="197" t="n">
        <f aca="false">BP41+BP66-BP198</f>
        <v>0</v>
      </c>
      <c r="BQ224" s="138" t="n">
        <f aca="false">BQ41+BQ66</f>
        <v>0</v>
      </c>
      <c r="BR224" s="254" t="n">
        <f aca="false">IF(BQ224&gt;0,BS224/(BQ224*BS$8),0)</f>
        <v>0</v>
      </c>
      <c r="BS224" s="197" t="n">
        <f aca="false">BS41+BS66-BS198</f>
        <v>0</v>
      </c>
      <c r="BT224" s="138" t="n">
        <f aca="false">BT41+BT66</f>
        <v>0</v>
      </c>
      <c r="BU224" s="254" t="n">
        <f aca="false">IF(BT224&gt;0,BV224/(BT224*BV$8),0)</f>
        <v>0</v>
      </c>
      <c r="BV224" s="197" t="n">
        <f aca="false">BV41+BV66-BV198</f>
        <v>0</v>
      </c>
    </row>
    <row r="225" customFormat="false" ht="12.75" hidden="false" customHeight="false" outlineLevel="0" collapsed="false">
      <c r="A225" s="138" t="s">
        <v>209</v>
      </c>
      <c r="B225" s="138" t="s">
        <v>196</v>
      </c>
      <c r="C225" s="196" t="n">
        <f aca="false">C42+C67</f>
        <v>60000</v>
      </c>
      <c r="D225" s="254" t="n">
        <f aca="false">IF(C225&gt;0,E225/(C225*E$8),0)</f>
        <v>0.16409</v>
      </c>
      <c r="E225" s="197" t="n">
        <f aca="false">E42+E67-E199</f>
        <v>305207.4</v>
      </c>
      <c r="F225" s="138" t="n">
        <f aca="false">F42+F67</f>
        <v>60000</v>
      </c>
      <c r="G225" s="254" t="n">
        <f aca="false">IF(F225&gt;0,H225/(F225*H$8),0)</f>
        <v>0.163905</v>
      </c>
      <c r="H225" s="197" t="n">
        <f aca="false">H42+H67-H199</f>
        <v>275360.4</v>
      </c>
      <c r="I225" s="138" t="n">
        <f aca="false">I42+I67</f>
        <v>60000</v>
      </c>
      <c r="J225" s="254" t="n">
        <f aca="false">IF(I225&gt;0,K225/(I225*K$8),0)</f>
        <v>0.16261</v>
      </c>
      <c r="K225" s="197" t="n">
        <f aca="false">K42+K67-K199</f>
        <v>302454.6</v>
      </c>
      <c r="L225" s="138" t="n">
        <f aca="false">L42+L67</f>
        <v>60000</v>
      </c>
      <c r="M225" s="254" t="n">
        <f aca="false">IF(L225&gt;0,N225/(L225*N$8),0)</f>
        <v>0.16483</v>
      </c>
      <c r="N225" s="197" t="n">
        <f aca="false">N42+N67-N199</f>
        <v>296694</v>
      </c>
      <c r="O225" s="205" t="n">
        <f aca="false">O42+O67</f>
        <v>60000</v>
      </c>
      <c r="P225" s="254" t="n">
        <f aca="false">IF(O225&gt;0,Q225/(O225*Q$8),0)</f>
        <v>0.163905</v>
      </c>
      <c r="Q225" s="197" t="n">
        <f aca="false">Q42+Q67-Q199</f>
        <v>304863.3</v>
      </c>
      <c r="R225" s="138" t="n">
        <f aca="false">R42+R67</f>
        <v>60000</v>
      </c>
      <c r="S225" s="254" t="n">
        <f aca="false">IF(R225&gt;0,T225/(R225*T$8),0)</f>
        <v>0.16298</v>
      </c>
      <c r="T225" s="197" t="n">
        <f aca="false">T42+T67-T199</f>
        <v>293364</v>
      </c>
      <c r="U225" s="138" t="n">
        <f aca="false">U42+U67</f>
        <v>60000</v>
      </c>
      <c r="V225" s="254" t="n">
        <f aca="false">IF(U225&gt;0,W225/(U225*W$8),0)</f>
        <v>0.163165</v>
      </c>
      <c r="W225" s="197" t="n">
        <f aca="false">W42+W67-W199</f>
        <v>303486.9</v>
      </c>
      <c r="X225" s="138" t="n">
        <f aca="false">X42+X67</f>
        <v>60000</v>
      </c>
      <c r="Y225" s="254" t="n">
        <f aca="false">IF(X225&gt;0,Z225/(X225*Z$8),0)</f>
        <v>0.16261</v>
      </c>
      <c r="Z225" s="197" t="n">
        <f aca="false">Z42+Z67-Z199</f>
        <v>302454.6</v>
      </c>
      <c r="AA225" s="138" t="n">
        <f aca="false">AA42+AA67</f>
        <v>60000</v>
      </c>
      <c r="AB225" s="254" t="n">
        <f aca="false">IF(AA225&gt;0,AC225/(AA225*AC$8),0)</f>
        <v>0.163905</v>
      </c>
      <c r="AC225" s="197" t="n">
        <f aca="false">AC42+AC67-AC199</f>
        <v>295029</v>
      </c>
      <c r="AD225" s="138" t="n">
        <f aca="false">AD42+AD67</f>
        <v>60000</v>
      </c>
      <c r="AE225" s="254" t="n">
        <f aca="false">IF(AD225&gt;0,AF225/(AD225*AF$8),0)</f>
        <v>0.16261</v>
      </c>
      <c r="AF225" s="197" t="n">
        <f aca="false">AF42+AF67-AF199</f>
        <v>302454.6</v>
      </c>
      <c r="AG225" s="138" t="n">
        <f aca="false">AG42+AG67</f>
        <v>60000</v>
      </c>
      <c r="AH225" s="254" t="n">
        <f aca="false">IF(AG225&gt;0,AI225/(AG225*AI$8),0)</f>
        <v>0.16187</v>
      </c>
      <c r="AI225" s="197" t="n">
        <f aca="false">AI42+AI67-AI199</f>
        <v>291366</v>
      </c>
      <c r="AJ225" s="138" t="n">
        <f aca="false">AJ42+AJ67</f>
        <v>60000</v>
      </c>
      <c r="AK225" s="254" t="n">
        <f aca="false">IF(AJ225&gt;0,AL225/(AJ225*AL$8),0)</f>
        <v>0.161685</v>
      </c>
      <c r="AL225" s="197" t="n">
        <f aca="false">AL42+AL67-AL199</f>
        <v>300734.1</v>
      </c>
      <c r="AM225" s="138" t="n">
        <f aca="false">AM42+AM67</f>
        <v>0</v>
      </c>
      <c r="AN225" s="254" t="n">
        <f aca="false">IF(AM225&gt;0,AO225/(AM225*AO$8),0)</f>
        <v>0</v>
      </c>
      <c r="AO225" s="197" t="n">
        <f aca="false">AO42+AO67-AO199</f>
        <v>0</v>
      </c>
      <c r="AP225" s="138" t="n">
        <f aca="false">AP42+AP67</f>
        <v>0</v>
      </c>
      <c r="AQ225" s="254" t="n">
        <f aca="false">IF(AP225&gt;0,AR225/(AP225*AR$8),0)</f>
        <v>0</v>
      </c>
      <c r="AR225" s="197" t="n">
        <f aca="false">AR42+AR67-AR199</f>
        <v>0</v>
      </c>
      <c r="AS225" s="138" t="n">
        <f aca="false">AS42+AS67</f>
        <v>0</v>
      </c>
      <c r="AT225" s="254" t="n">
        <f aca="false">IF(AS225&gt;0,AU225/(AS225*AU$8),0)</f>
        <v>0</v>
      </c>
      <c r="AU225" s="197" t="n">
        <f aca="false">AU42+AU67-AU199</f>
        <v>0</v>
      </c>
      <c r="AV225" s="138" t="n">
        <f aca="false">AV42+AV67</f>
        <v>0</v>
      </c>
      <c r="AW225" s="254" t="n">
        <f aca="false">IF(AV225&gt;0,AX225/(AV225*AX$8),0)</f>
        <v>0</v>
      </c>
      <c r="AX225" s="197" t="n">
        <f aca="false">AX42+AX67-AX199</f>
        <v>0</v>
      </c>
      <c r="AY225" s="138" t="n">
        <f aca="false">AY42+AY67</f>
        <v>0</v>
      </c>
      <c r="AZ225" s="254" t="n">
        <f aca="false">IF(AY225&gt;0,BA225/(AY225*BA$8),0)</f>
        <v>0</v>
      </c>
      <c r="BA225" s="197" t="n">
        <f aca="false">BA42+BA67-BA199</f>
        <v>0</v>
      </c>
      <c r="BB225" s="138" t="n">
        <f aca="false">BB42+BB67</f>
        <v>0</v>
      </c>
      <c r="BC225" s="254" t="n">
        <f aca="false">IF(BB225&gt;0,BD225/(BB225*BD$8),0)</f>
        <v>0</v>
      </c>
      <c r="BD225" s="197" t="n">
        <f aca="false">BD42+BD67-BD199</f>
        <v>0</v>
      </c>
      <c r="BE225" s="138" t="n">
        <f aca="false">BE42+BE67</f>
        <v>0</v>
      </c>
      <c r="BF225" s="254" t="n">
        <f aca="false">IF(BE225&gt;0,BG225/(BE225*BG$8),0)</f>
        <v>0</v>
      </c>
      <c r="BG225" s="197" t="n">
        <f aca="false">BG42+BG67-BG199</f>
        <v>0</v>
      </c>
      <c r="BH225" s="138" t="n">
        <f aca="false">BH42+BH67</f>
        <v>0</v>
      </c>
      <c r="BI225" s="254" t="n">
        <f aca="false">IF(BH225&gt;0,BJ225/(BH225*BJ$8),0)</f>
        <v>0</v>
      </c>
      <c r="BJ225" s="197" t="n">
        <f aca="false">BJ42+BJ67-BJ199</f>
        <v>0</v>
      </c>
      <c r="BK225" s="138" t="n">
        <f aca="false">BK42+BK67</f>
        <v>0</v>
      </c>
      <c r="BL225" s="254" t="n">
        <f aca="false">IF(BK225&gt;0,BM225/(BK225*BM$8),0)</f>
        <v>0</v>
      </c>
      <c r="BM225" s="197" t="n">
        <f aca="false">BM42+BM67-BM199</f>
        <v>0</v>
      </c>
      <c r="BN225" s="138" t="n">
        <f aca="false">BN42+BN67</f>
        <v>0</v>
      </c>
      <c r="BO225" s="254" t="n">
        <f aca="false">IF(BN225&gt;0,BP225/(BN225*BP$8),0)</f>
        <v>0</v>
      </c>
      <c r="BP225" s="197" t="n">
        <f aca="false">BP42+BP67-BP199</f>
        <v>0</v>
      </c>
      <c r="BQ225" s="138" t="n">
        <f aca="false">BQ42+BQ67</f>
        <v>0</v>
      </c>
      <c r="BR225" s="254" t="n">
        <f aca="false">IF(BQ225&gt;0,BS225/(BQ225*BS$8),0)</f>
        <v>0</v>
      </c>
      <c r="BS225" s="197" t="n">
        <f aca="false">BS42+BS67-BS199</f>
        <v>0</v>
      </c>
      <c r="BT225" s="138" t="n">
        <f aca="false">BT42+BT67</f>
        <v>0</v>
      </c>
      <c r="BU225" s="254" t="n">
        <f aca="false">IF(BT225&gt;0,BV225/(BT225*BV$8),0)</f>
        <v>0</v>
      </c>
      <c r="BV225" s="197" t="n">
        <f aca="false">BV42+BV67-BV199</f>
        <v>0</v>
      </c>
    </row>
    <row r="226" customFormat="false" ht="12.75" hidden="false" customHeight="false" outlineLevel="0" collapsed="false">
      <c r="A226" s="138" t="s">
        <v>210</v>
      </c>
      <c r="B226" s="138" t="s">
        <v>196</v>
      </c>
      <c r="C226" s="196" t="n">
        <f aca="false">C43+C68</f>
        <v>211100</v>
      </c>
      <c r="D226" s="254" t="n">
        <f aca="false">IF(C226&gt;0,E226/(C226*E$8),0)</f>
        <v>0.311583297015632</v>
      </c>
      <c r="E226" s="197" t="n">
        <f aca="false">E43+E68-E200+E19</f>
        <v>2039032.254</v>
      </c>
      <c r="F226" s="138" t="n">
        <f aca="false">F43+F68</f>
        <v>211100</v>
      </c>
      <c r="G226" s="254" t="n">
        <f aca="false">IF(F226&gt;0,H226/(F226*H$8),0)</f>
        <v>0.311389047844623</v>
      </c>
      <c r="H226" s="197" t="n">
        <f aca="false">H43+H68-H200+H19</f>
        <v>1840558.384</v>
      </c>
      <c r="I226" s="138" t="n">
        <f aca="false">I43+I68</f>
        <v>231100</v>
      </c>
      <c r="J226" s="254" t="n">
        <f aca="false">IF(I226&gt;0,K226/(I226*K$8),0)</f>
        <v>0.315037585460839</v>
      </c>
      <c r="K226" s="197" t="n">
        <f aca="false">K43+K68-K200+K19</f>
        <v>2256960.766</v>
      </c>
      <c r="L226" s="138" t="n">
        <f aca="false">L43+L68</f>
        <v>231100</v>
      </c>
      <c r="M226" s="254" t="n">
        <f aca="false">IF(L226&gt;0,N226/(L226*N$8),0)</f>
        <v>0.332779134573778</v>
      </c>
      <c r="N226" s="197" t="n">
        <f aca="false">N43+N68-N200+N19</f>
        <v>2307157.74</v>
      </c>
      <c r="O226" s="205" t="n">
        <f aca="false">O43+O68</f>
        <v>231100</v>
      </c>
      <c r="P226" s="254" t="n">
        <f aca="false">IF(O226&gt;0,Q226/(O226*Q$8),0)</f>
        <v>0.331891942881869</v>
      </c>
      <c r="Q226" s="197" t="n">
        <f aca="false">Q43+Q68-Q200+Q19</f>
        <v>2377707.068</v>
      </c>
      <c r="R226" s="138" t="n">
        <f aca="false">R43+R68</f>
        <v>231100</v>
      </c>
      <c r="S226" s="254" t="n">
        <f aca="false">IF(R226&gt;0,T226/(R226*T$8),0)</f>
        <v>0.331004751189961</v>
      </c>
      <c r="T226" s="197" t="n">
        <f aca="false">T43+T68-T200+T19</f>
        <v>2294855.94</v>
      </c>
      <c r="U226" s="138" t="n">
        <f aca="false">U43+U68</f>
        <v>231100</v>
      </c>
      <c r="V226" s="254" t="n">
        <f aca="false">IF(U226&gt;0,W226/(U226*W$8),0)</f>
        <v>0.331182189528343</v>
      </c>
      <c r="W226" s="197" t="n">
        <f aca="false">W43+W68-W200+W19</f>
        <v>2372622.324</v>
      </c>
      <c r="X226" s="138" t="n">
        <f aca="false">X43+X68</f>
        <v>231100</v>
      </c>
      <c r="Y226" s="254" t="n">
        <f aca="false">IF(X226&gt;0,Z226/(X226*Z$8),0)</f>
        <v>0.330649874513198</v>
      </c>
      <c r="Z226" s="197" t="n">
        <f aca="false">Z43+Z68-Z200+Z19</f>
        <v>2368808.766</v>
      </c>
      <c r="AA226" s="138" t="n">
        <f aca="false">AA43+AA68</f>
        <v>231100</v>
      </c>
      <c r="AB226" s="254" t="n">
        <f aca="false">IF(AA226&gt;0,AC226/(AA226*AC$8),0)</f>
        <v>0.331891942881869</v>
      </c>
      <c r="AC226" s="197" t="n">
        <f aca="false">AC43+AC68-AC200+AC19</f>
        <v>2301006.84</v>
      </c>
      <c r="AD226" s="138" t="n">
        <f aca="false">AD43+AD68</f>
        <v>231100</v>
      </c>
      <c r="AE226" s="254" t="n">
        <f aca="false">IF(AD226&gt;0,AF226/(AD226*AF$8),0)</f>
        <v>0.330649874513198</v>
      </c>
      <c r="AF226" s="197" t="n">
        <f aca="false">AF43+AF68-AF200+AF19</f>
        <v>2368808.766</v>
      </c>
      <c r="AG226" s="138" t="n">
        <f aca="false">AG43+AG68</f>
        <v>252600</v>
      </c>
      <c r="AH226" s="254" t="n">
        <f aca="false">IF(AG226&gt;0,AI226/(AG226*AI$8),0)</f>
        <v>0.387560451306413</v>
      </c>
      <c r="AI226" s="197" t="n">
        <f aca="false">AI43+AI68-AI200+AI19</f>
        <v>2936933.1</v>
      </c>
      <c r="AJ226" s="138" t="n">
        <f aca="false">AJ43+AJ68</f>
        <v>252600</v>
      </c>
      <c r="AK226" s="254" t="n">
        <f aca="false">IF(AJ226&gt;0,AL226/(AJ226*AL$8),0)</f>
        <v>0.387376326207443</v>
      </c>
      <c r="AL226" s="197" t="n">
        <f aca="false">AL43+AL68-AL200+AL19</f>
        <v>3033389.06</v>
      </c>
      <c r="AM226" s="138" t="n">
        <f aca="false">AM43+AM68</f>
        <v>0</v>
      </c>
      <c r="AN226" s="254" t="n">
        <f aca="false">IF(AM226&gt;0,AO226/(AM226*AO$8),0)</f>
        <v>0</v>
      </c>
      <c r="AO226" s="197" t="n">
        <f aca="false">AO43+AO68-AO200</f>
        <v>10378.8</v>
      </c>
      <c r="AP226" s="138" t="n">
        <f aca="false">AP43+AP68</f>
        <v>0</v>
      </c>
      <c r="AQ226" s="254" t="n">
        <f aca="false">IF(AP226&gt;0,AR226/(AP226*AR$8),0)</f>
        <v>0</v>
      </c>
      <c r="AR226" s="197" t="n">
        <f aca="false">AR43+AR68-AR200</f>
        <v>0</v>
      </c>
      <c r="AS226" s="138" t="n">
        <f aca="false">AS43+AS68</f>
        <v>0</v>
      </c>
      <c r="AT226" s="254" t="n">
        <f aca="false">IF(AS226&gt;0,AU226/(AS226*AU$8),0)</f>
        <v>0</v>
      </c>
      <c r="AU226" s="197" t="n">
        <f aca="false">AU43+AU68-AU200</f>
        <v>0</v>
      </c>
      <c r="AV226" s="138" t="n">
        <f aca="false">AV43+AV68</f>
        <v>0</v>
      </c>
      <c r="AW226" s="254" t="n">
        <f aca="false">IF(AV226&gt;0,AX226/(AV226*AX$8),0)</f>
        <v>0</v>
      </c>
      <c r="AX226" s="197" t="n">
        <f aca="false">AX43+AX68-AX200</f>
        <v>0</v>
      </c>
      <c r="AY226" s="138" t="n">
        <f aca="false">AY43+AY68</f>
        <v>0</v>
      </c>
      <c r="AZ226" s="254" t="n">
        <f aca="false">IF(AY226&gt;0,BA226/(AY226*BA$8),0)</f>
        <v>0</v>
      </c>
      <c r="BA226" s="197" t="n">
        <f aca="false">BA43+BA68-BA200</f>
        <v>0</v>
      </c>
      <c r="BB226" s="138" t="n">
        <f aca="false">BB43+BB68</f>
        <v>0</v>
      </c>
      <c r="BC226" s="254" t="n">
        <f aca="false">IF(BB226&gt;0,BD226/(BB226*BD$8),0)</f>
        <v>0</v>
      </c>
      <c r="BD226" s="197" t="n">
        <f aca="false">BD43+BD68-BD200</f>
        <v>0</v>
      </c>
      <c r="BE226" s="138" t="n">
        <f aca="false">BE43+BE68</f>
        <v>0</v>
      </c>
      <c r="BF226" s="254" t="n">
        <f aca="false">IF(BE226&gt;0,BG226/(BE226*BG$8),0)</f>
        <v>0</v>
      </c>
      <c r="BG226" s="197" t="n">
        <f aca="false">BG43+BG68-BG200</f>
        <v>0</v>
      </c>
      <c r="BH226" s="138" t="n">
        <f aca="false">BH43+BH68</f>
        <v>0</v>
      </c>
      <c r="BI226" s="254" t="n">
        <f aca="false">IF(BH226&gt;0,BJ226/(BH226*BJ$8),0)</f>
        <v>0</v>
      </c>
      <c r="BJ226" s="197" t="n">
        <f aca="false">BJ43+BJ68-BJ200</f>
        <v>0</v>
      </c>
      <c r="BK226" s="138" t="n">
        <f aca="false">BK43+BK68</f>
        <v>0</v>
      </c>
      <c r="BL226" s="254" t="n">
        <f aca="false">IF(BK226&gt;0,BM226/(BK226*BM$8),0)</f>
        <v>0</v>
      </c>
      <c r="BM226" s="197" t="n">
        <f aca="false">BM43+BM68-BM200</f>
        <v>0</v>
      </c>
      <c r="BN226" s="138" t="n">
        <f aca="false">BN43+BN68</f>
        <v>0</v>
      </c>
      <c r="BO226" s="254" t="n">
        <f aca="false">IF(BN226&gt;0,BP226/(BN226*BP$8),0)</f>
        <v>0</v>
      </c>
      <c r="BP226" s="197" t="n">
        <f aca="false">BP43+BP68-BP200</f>
        <v>0</v>
      </c>
      <c r="BQ226" s="138" t="n">
        <f aca="false">BQ43+BQ68</f>
        <v>0</v>
      </c>
      <c r="BR226" s="254" t="n">
        <f aca="false">IF(BQ226&gt;0,BS226/(BQ226*BS$8),0)</f>
        <v>0</v>
      </c>
      <c r="BS226" s="197" t="n">
        <f aca="false">BS43+BS68-BS200</f>
        <v>0</v>
      </c>
      <c r="BT226" s="138" t="n">
        <f aca="false">BT43+BT68</f>
        <v>0</v>
      </c>
      <c r="BU226" s="254" t="n">
        <f aca="false">IF(BT226&gt;0,BV226/(BT226*BV$8),0)</f>
        <v>0</v>
      </c>
      <c r="BV226" s="197" t="n">
        <f aca="false">BV43+BV68-BV200</f>
        <v>0</v>
      </c>
    </row>
    <row r="227" customFormat="false" ht="12.75" hidden="false" customHeight="false" outlineLevel="0" collapsed="false">
      <c r="A227" s="138" t="s">
        <v>211</v>
      </c>
      <c r="B227" s="138" t="s">
        <v>196</v>
      </c>
      <c r="C227" s="196" t="n">
        <f aca="false">C44+C69</f>
        <v>265000</v>
      </c>
      <c r="D227" s="254" t="n">
        <f aca="false">IF(C227&gt;0,E227/(C227*E$8),0)</f>
        <v>0.264275593426659</v>
      </c>
      <c r="E227" s="197" t="n">
        <f aca="false">E44+E69-E201</f>
        <v>2171024</v>
      </c>
      <c r="F227" s="138" t="n">
        <f aca="false">F44+F69</f>
        <v>265000</v>
      </c>
      <c r="G227" s="254" t="n">
        <f aca="false">IF(F227&gt;0,H227/(F227*H$8),0)</f>
        <v>0.264275471698113</v>
      </c>
      <c r="H227" s="197" t="n">
        <f aca="false">H44+H69-H201</f>
        <v>1960924</v>
      </c>
      <c r="I227" s="138" t="n">
        <f aca="false">I44+I69</f>
        <v>245000</v>
      </c>
      <c r="J227" s="254" t="n">
        <f aca="false">IF(I227&gt;0,K227/(I227*K$8),0)</f>
        <v>0.263738907175774</v>
      </c>
      <c r="K227" s="197" t="n">
        <f aca="false">K44+K69-K201</f>
        <v>2003097</v>
      </c>
      <c r="L227" s="138" t="n">
        <f aca="false">L44+L69</f>
        <v>245000</v>
      </c>
      <c r="M227" s="254" t="n">
        <f aca="false">IF(L227&gt;0,N227/(L227*N$8),0)</f>
        <v>0.263738775510204</v>
      </c>
      <c r="N227" s="197" t="n">
        <f aca="false">N44+N69-N201</f>
        <v>1938480</v>
      </c>
      <c r="O227" s="205" t="n">
        <f aca="false">O44+O69</f>
        <v>245000</v>
      </c>
      <c r="P227" s="254" t="n">
        <f aca="false">IF(O227&gt;0,Q227/(O227*Q$8),0)</f>
        <v>0.263738907175774</v>
      </c>
      <c r="Q227" s="197" t="n">
        <f aca="false">Q44+Q69-Q201</f>
        <v>2003097</v>
      </c>
      <c r="R227" s="138" t="n">
        <f aca="false">R44+R69</f>
        <v>245000</v>
      </c>
      <c r="S227" s="254" t="n">
        <f aca="false">IF(R227&gt;0,T227/(R227*T$8),0)</f>
        <v>0.263738775510204</v>
      </c>
      <c r="T227" s="197" t="n">
        <f aca="false">T44+T69-T201</f>
        <v>1938480</v>
      </c>
      <c r="U227" s="138" t="n">
        <f aca="false">U44+U69</f>
        <v>245000</v>
      </c>
      <c r="V227" s="254" t="n">
        <f aca="false">IF(U227&gt;0,W227/(U227*W$8),0)</f>
        <v>0.263738907175774</v>
      </c>
      <c r="W227" s="197" t="n">
        <f aca="false">W44+W69-W201</f>
        <v>2003097</v>
      </c>
      <c r="X227" s="138" t="n">
        <f aca="false">X44+X69</f>
        <v>245000</v>
      </c>
      <c r="Y227" s="254" t="n">
        <f aca="false">IF(X227&gt;0,Z227/(X227*Z$8),0)</f>
        <v>0.263738907175774</v>
      </c>
      <c r="Z227" s="197" t="n">
        <f aca="false">Z44+Z69-Z201</f>
        <v>2003097</v>
      </c>
      <c r="AA227" s="138" t="n">
        <f aca="false">AA44+AA69</f>
        <v>245000</v>
      </c>
      <c r="AB227" s="254" t="n">
        <f aca="false">IF(AA227&gt;0,AC227/(AA227*AC$8),0)</f>
        <v>0.263738775510204</v>
      </c>
      <c r="AC227" s="197" t="n">
        <f aca="false">AC44+AC69-AC201</f>
        <v>1938480</v>
      </c>
      <c r="AD227" s="138" t="n">
        <f aca="false">AD44+AD69</f>
        <v>245000</v>
      </c>
      <c r="AE227" s="254" t="n">
        <f aca="false">IF(AD227&gt;0,AF227/(AD227*AF$8),0)</f>
        <v>0.263738907175774</v>
      </c>
      <c r="AF227" s="197" t="n">
        <f aca="false">AF44+AF69-AF201</f>
        <v>2003097</v>
      </c>
      <c r="AG227" s="138" t="n">
        <f aca="false">AG44+AG69</f>
        <v>245000</v>
      </c>
      <c r="AH227" s="254" t="n">
        <f aca="false">IF(AG227&gt;0,AI227/(AG227*AI$8),0)</f>
        <v>0.26955306122449</v>
      </c>
      <c r="AI227" s="197" t="n">
        <f aca="false">AI44+AI69-AI201</f>
        <v>1981215</v>
      </c>
      <c r="AJ227" s="138" t="n">
        <f aca="false">AJ44+AJ69</f>
        <v>245000</v>
      </c>
      <c r="AK227" s="254" t="n">
        <f aca="false">IF(AJ227&gt;0,AL227/(AJ227*AL$8),0)</f>
        <v>0.269552863726136</v>
      </c>
      <c r="AL227" s="197" t="n">
        <f aca="false">AL44+AL69-AL201</f>
        <v>2047254</v>
      </c>
      <c r="AM227" s="138" t="n">
        <f aca="false">AM44+AM69</f>
        <v>0</v>
      </c>
      <c r="AN227" s="254" t="n">
        <f aca="false">IF(AM227&gt;0,AO227/(AM227*AO$8),0)</f>
        <v>0</v>
      </c>
      <c r="AO227" s="197" t="n">
        <f aca="false">AO44+AO69-AO201</f>
        <v>146203.75</v>
      </c>
      <c r="AP227" s="138" t="n">
        <f aca="false">AP44+AP69</f>
        <v>0</v>
      </c>
      <c r="AQ227" s="254" t="n">
        <f aca="false">IF(AP227&gt;0,AR227/(AP227*AR$8),0)</f>
        <v>0</v>
      </c>
      <c r="AR227" s="197" t="n">
        <f aca="false">AR44+AR69-AR201</f>
        <v>0</v>
      </c>
      <c r="AS227" s="138" t="n">
        <f aca="false">AS44+AS69</f>
        <v>0</v>
      </c>
      <c r="AT227" s="254" t="n">
        <f aca="false">IF(AS227&gt;0,AU227/(AS227*AU$8),0)</f>
        <v>0</v>
      </c>
      <c r="AU227" s="197" t="n">
        <f aca="false">AU44+AU69-AU201</f>
        <v>0</v>
      </c>
      <c r="AV227" s="138" t="n">
        <f aca="false">AV44+AV69</f>
        <v>0</v>
      </c>
      <c r="AW227" s="254" t="n">
        <f aca="false">IF(AV227&gt;0,AX227/(AV227*AX$8),0)</f>
        <v>0</v>
      </c>
      <c r="AX227" s="197" t="n">
        <f aca="false">AX44+AX69-AX201</f>
        <v>0</v>
      </c>
      <c r="AY227" s="138" t="n">
        <f aca="false">AY44+AY69</f>
        <v>0</v>
      </c>
      <c r="AZ227" s="254" t="n">
        <f aca="false">IF(AY227&gt;0,BA227/(AY227*BA$8),0)</f>
        <v>0</v>
      </c>
      <c r="BA227" s="197" t="n">
        <f aca="false">BA44+BA69-BA201</f>
        <v>0</v>
      </c>
      <c r="BB227" s="138" t="n">
        <f aca="false">BB44+BB69</f>
        <v>0</v>
      </c>
      <c r="BC227" s="254" t="n">
        <f aca="false">IF(BB227&gt;0,BD227/(BB227*BD$8),0)</f>
        <v>0</v>
      </c>
      <c r="BD227" s="197" t="n">
        <f aca="false">BD44+BD69-BD201</f>
        <v>0</v>
      </c>
      <c r="BE227" s="138" t="n">
        <f aca="false">BE44+BE69</f>
        <v>0</v>
      </c>
      <c r="BF227" s="254" t="n">
        <f aca="false">IF(BE227&gt;0,BG227/(BE227*BG$8),0)</f>
        <v>0</v>
      </c>
      <c r="BG227" s="197" t="n">
        <f aca="false">BG44+BG69-BG201</f>
        <v>0</v>
      </c>
      <c r="BH227" s="138" t="n">
        <f aca="false">BH44+BH69</f>
        <v>0</v>
      </c>
      <c r="BI227" s="254" t="n">
        <f aca="false">IF(BH227&gt;0,BJ227/(BH227*BJ$8),0)</f>
        <v>0</v>
      </c>
      <c r="BJ227" s="197" t="n">
        <f aca="false">BJ44+BJ69-BJ201</f>
        <v>0</v>
      </c>
      <c r="BK227" s="138" t="n">
        <f aca="false">BK44+BK69</f>
        <v>0</v>
      </c>
      <c r="BL227" s="254" t="n">
        <f aca="false">IF(BK227&gt;0,BM227/(BK227*BM$8),0)</f>
        <v>0</v>
      </c>
      <c r="BM227" s="197" t="n">
        <f aca="false">BM44+BM69-BM201</f>
        <v>0</v>
      </c>
      <c r="BN227" s="138" t="n">
        <f aca="false">BN44+BN69</f>
        <v>0</v>
      </c>
      <c r="BO227" s="254" t="n">
        <f aca="false">IF(BN227&gt;0,BP227/(BN227*BP$8),0)</f>
        <v>0</v>
      </c>
      <c r="BP227" s="197" t="n">
        <f aca="false">BP44+BP69-BP201</f>
        <v>0</v>
      </c>
      <c r="BQ227" s="138" t="n">
        <f aca="false">BQ44+BQ69</f>
        <v>0</v>
      </c>
      <c r="BR227" s="254" t="n">
        <f aca="false">IF(BQ227&gt;0,BS227/(BQ227*BS$8),0)</f>
        <v>0</v>
      </c>
      <c r="BS227" s="197" t="n">
        <f aca="false">BS44+BS69-BS201</f>
        <v>0</v>
      </c>
      <c r="BT227" s="138" t="n">
        <f aca="false">BT44+BT69</f>
        <v>0</v>
      </c>
      <c r="BU227" s="254" t="n">
        <f aca="false">IF(BT227&gt;0,BV227/(BT227*BV$8),0)</f>
        <v>0</v>
      </c>
      <c r="BV227" s="197" t="n">
        <f aca="false">BV44+BV69-BV201</f>
        <v>0</v>
      </c>
    </row>
    <row r="228" customFormat="false" ht="12.75" hidden="false" customHeight="false" outlineLevel="0" collapsed="false">
      <c r="A228" s="138" t="s">
        <v>212</v>
      </c>
      <c r="B228" s="138" t="s">
        <v>196</v>
      </c>
      <c r="C228" s="196" t="n">
        <f aca="false">C45+C70</f>
        <v>1300</v>
      </c>
      <c r="D228" s="254" t="n">
        <f aca="false">IF(C228&gt;0,E228/(C228*E$8),0)</f>
        <v>0.2289</v>
      </c>
      <c r="E228" s="197" t="n">
        <f aca="false">E45+E70-E202</f>
        <v>9224.67</v>
      </c>
      <c r="F228" s="138" t="n">
        <f aca="false">F45+F70</f>
        <v>1300</v>
      </c>
      <c r="G228" s="254" t="n">
        <f aca="false">IF(F228&gt;0,H228/(F228*H$8),0)</f>
        <v>0.2289</v>
      </c>
      <c r="H228" s="197" t="n">
        <f aca="false">H45+H70-H202</f>
        <v>8331.96</v>
      </c>
      <c r="I228" s="138" t="n">
        <f aca="false">I45+I70</f>
        <v>1300</v>
      </c>
      <c r="J228" s="254" t="n">
        <f aca="false">IF(I228&gt;0,K228/(I228*K$8),0)</f>
        <v>0.2289</v>
      </c>
      <c r="K228" s="197" t="n">
        <f aca="false">K45+K70-K202</f>
        <v>9224.67</v>
      </c>
      <c r="L228" s="138" t="n">
        <f aca="false">L45+L70</f>
        <v>1300</v>
      </c>
      <c r="M228" s="254" t="n">
        <f aca="false">IF(L228&gt;0,N228/(L228*N$8),0)</f>
        <v>0.2289</v>
      </c>
      <c r="N228" s="197" t="n">
        <f aca="false">N45+N70-N202</f>
        <v>8927.1</v>
      </c>
      <c r="O228" s="205" t="n">
        <f aca="false">O45+O70</f>
        <v>1300</v>
      </c>
      <c r="P228" s="254" t="n">
        <f aca="false">IF(O228&gt;0,Q228/(O228*Q$8),0)</f>
        <v>0.2289</v>
      </c>
      <c r="Q228" s="197" t="n">
        <f aca="false">Q45+Q70-Q202</f>
        <v>9224.67</v>
      </c>
      <c r="R228" s="138" t="n">
        <f aca="false">R45+R70</f>
        <v>1300</v>
      </c>
      <c r="S228" s="254" t="n">
        <f aca="false">IF(R228&gt;0,T228/(R228*T$8),0)</f>
        <v>0.0239</v>
      </c>
      <c r="T228" s="197" t="n">
        <f aca="false">T45+T70-T202</f>
        <v>932.1</v>
      </c>
      <c r="U228" s="138" t="n">
        <f aca="false">U45+U70</f>
        <v>1300</v>
      </c>
      <c r="V228" s="254" t="n">
        <f aca="false">IF(U228&gt;0,W228/(U228*W$8),0)</f>
        <v>0.024074</v>
      </c>
      <c r="W228" s="197" t="n">
        <f aca="false">W45+W70-W202</f>
        <v>970.1822</v>
      </c>
      <c r="X228" s="138" t="n">
        <f aca="false">X45+X70</f>
        <v>1300</v>
      </c>
      <c r="Y228" s="254" t="n">
        <f aca="false">IF(X228&gt;0,Z228/(X228*Z$8),0)</f>
        <v>0.02216</v>
      </c>
      <c r="Z228" s="197" t="n">
        <f aca="false">Z45+Z70-Z202</f>
        <v>893.048</v>
      </c>
      <c r="AA228" s="138" t="n">
        <f aca="false">AA45+AA70</f>
        <v>1300</v>
      </c>
      <c r="AB228" s="254" t="n">
        <f aca="false">IF(AA228&gt;0,AC228/(AA228*AC$8),0)</f>
        <v>0.022508</v>
      </c>
      <c r="AC228" s="197" t="n">
        <f aca="false">AC45+AC70-AC202</f>
        <v>877.812</v>
      </c>
      <c r="AD228" s="138" t="n">
        <f aca="false">AD45+AD70</f>
        <v>1300</v>
      </c>
      <c r="AE228" s="254" t="n">
        <f aca="false">IF(AD228&gt;0,AF228/(AD228*AF$8),0)</f>
        <v>0.0239</v>
      </c>
      <c r="AF228" s="197" t="n">
        <f aca="false">AF45+AF70-AF202</f>
        <v>963.17</v>
      </c>
      <c r="AG228" s="138" t="n">
        <f aca="false">AG45+AG70</f>
        <v>1300</v>
      </c>
      <c r="AH228" s="254" t="n">
        <f aca="false">IF(AG228&gt;0,AI228/(AG228*AI$8),0)</f>
        <v>0.030512</v>
      </c>
      <c r="AI228" s="197" t="n">
        <f aca="false">AI45+AI70-AI202</f>
        <v>1189.968</v>
      </c>
      <c r="AJ228" s="138" t="n">
        <f aca="false">AJ45+AJ70</f>
        <v>1300</v>
      </c>
      <c r="AK228" s="254" t="n">
        <f aca="false">IF(AJ228&gt;0,AL228/(AJ228*AL$8),0)</f>
        <v>0.02825</v>
      </c>
      <c r="AL228" s="197" t="n">
        <f aca="false">AL45+AL70-AL202</f>
        <v>1138.475</v>
      </c>
      <c r="AM228" s="138" t="n">
        <f aca="false">AM45+AM70</f>
        <v>0</v>
      </c>
      <c r="AN228" s="254" t="n">
        <f aca="false">IF(AM228&gt;0,AO228/(AM228*AO$8),0)</f>
        <v>0</v>
      </c>
      <c r="AO228" s="197" t="n">
        <f aca="false">AO45+AO70-AO202</f>
        <v>775.775</v>
      </c>
      <c r="AP228" s="138" t="n">
        <f aca="false">AP45+AP70</f>
        <v>0</v>
      </c>
      <c r="AQ228" s="254" t="n">
        <f aca="false">IF(AP228&gt;0,AR228/(AP228*AR$8),0)</f>
        <v>0</v>
      </c>
      <c r="AR228" s="197" t="n">
        <f aca="false">AR45+AR70-AR202</f>
        <v>0</v>
      </c>
      <c r="AS228" s="138" t="n">
        <f aca="false">AS45+AS70</f>
        <v>0</v>
      </c>
      <c r="AT228" s="254" t="n">
        <f aca="false">IF(AS228&gt;0,AU228/(AS228*AU$8),0)</f>
        <v>0</v>
      </c>
      <c r="AU228" s="197" t="n">
        <f aca="false">AU45+AU70-AU202</f>
        <v>0</v>
      </c>
      <c r="AV228" s="138" t="n">
        <f aca="false">AV45+AV70</f>
        <v>0</v>
      </c>
      <c r="AW228" s="254" t="n">
        <f aca="false">IF(AV228&gt;0,AX228/(AV228*AX$8),0)</f>
        <v>0</v>
      </c>
      <c r="AX228" s="197" t="n">
        <f aca="false">AX45+AX70-AX202</f>
        <v>0</v>
      </c>
      <c r="AY228" s="138" t="n">
        <f aca="false">AY45+AY70</f>
        <v>0</v>
      </c>
      <c r="AZ228" s="254" t="n">
        <f aca="false">IF(AY228&gt;0,BA228/(AY228*BA$8),0)</f>
        <v>0</v>
      </c>
      <c r="BA228" s="197" t="n">
        <f aca="false">BA45+BA70-BA202</f>
        <v>0</v>
      </c>
      <c r="BB228" s="138" t="n">
        <f aca="false">BB45+BB70</f>
        <v>0</v>
      </c>
      <c r="BC228" s="254" t="n">
        <f aca="false">IF(BB228&gt;0,BD228/(BB228*BD$8),0)</f>
        <v>0</v>
      </c>
      <c r="BD228" s="197" t="n">
        <f aca="false">BD45+BD70-BD202</f>
        <v>0</v>
      </c>
      <c r="BE228" s="138" t="n">
        <f aca="false">BE45+BE70</f>
        <v>0</v>
      </c>
      <c r="BF228" s="254" t="n">
        <f aca="false">IF(BE228&gt;0,BG228/(BE228*BG$8),0)</f>
        <v>0</v>
      </c>
      <c r="BG228" s="197" t="n">
        <f aca="false">BG45+BG70-BG202</f>
        <v>0</v>
      </c>
      <c r="BH228" s="138" t="n">
        <f aca="false">BH45+BH70</f>
        <v>0</v>
      </c>
      <c r="BI228" s="254" t="n">
        <f aca="false">IF(BH228&gt;0,BJ228/(BH228*BJ$8),0)</f>
        <v>0</v>
      </c>
      <c r="BJ228" s="197" t="n">
        <f aca="false">BJ45+BJ70-BJ202</f>
        <v>0</v>
      </c>
      <c r="BK228" s="138" t="n">
        <f aca="false">BK45+BK70</f>
        <v>0</v>
      </c>
      <c r="BL228" s="254" t="n">
        <f aca="false">IF(BK228&gt;0,BM228/(BK228*BM$8),0)</f>
        <v>0</v>
      </c>
      <c r="BM228" s="197" t="n">
        <f aca="false">BM45+BM70-BM202</f>
        <v>0</v>
      </c>
      <c r="BN228" s="138" t="n">
        <f aca="false">BN45+BN70</f>
        <v>0</v>
      </c>
      <c r="BO228" s="254" t="n">
        <f aca="false">IF(BN228&gt;0,BP228/(BN228*BP$8),0)</f>
        <v>0</v>
      </c>
      <c r="BP228" s="197" t="n">
        <f aca="false">BP45+BP70-BP202</f>
        <v>0</v>
      </c>
      <c r="BQ228" s="138" t="n">
        <f aca="false">BQ45+BQ70</f>
        <v>0</v>
      </c>
      <c r="BR228" s="254" t="n">
        <f aca="false">IF(BQ228&gt;0,BS228/(BQ228*BS$8),0)</f>
        <v>0</v>
      </c>
      <c r="BS228" s="197" t="n">
        <f aca="false">BS45+BS70-BS202</f>
        <v>0</v>
      </c>
      <c r="BT228" s="138" t="n">
        <f aca="false">BT45+BT70</f>
        <v>0</v>
      </c>
      <c r="BU228" s="254" t="n">
        <f aca="false">IF(BT228&gt;0,BV228/(BT228*BV$8),0)</f>
        <v>0</v>
      </c>
      <c r="BV228" s="197" t="n">
        <f aca="false">BV45+BV70-BV202</f>
        <v>0</v>
      </c>
    </row>
    <row r="229" customFormat="false" ht="12.75" hidden="false" customHeight="false" outlineLevel="0" collapsed="false">
      <c r="A229" s="191" t="s">
        <v>213</v>
      </c>
      <c r="B229" s="138"/>
      <c r="C229" s="201" t="n">
        <f aca="false">SUM(C224:C228)</f>
        <v>1087900</v>
      </c>
      <c r="D229" s="138"/>
      <c r="E229" s="202" t="n">
        <f aca="false">SUM(E224:E228)</f>
        <v>8874229.6865</v>
      </c>
      <c r="F229" s="191" t="n">
        <f aca="false">SUM(F224:F228)</f>
        <v>1087900</v>
      </c>
      <c r="G229" s="138"/>
      <c r="H229" s="202" t="n">
        <f aca="false">SUM(H224:H228)</f>
        <v>7938129.934</v>
      </c>
      <c r="I229" s="191" t="n">
        <f aca="false">SUM(I224:I228)</f>
        <v>1087900</v>
      </c>
      <c r="J229" s="138"/>
      <c r="K229" s="202" t="n">
        <f aca="false">SUM(K224:K228)</f>
        <v>8843777.286</v>
      </c>
      <c r="L229" s="191" t="n">
        <f aca="false">SUM(L224:L228)</f>
        <v>1087900</v>
      </c>
      <c r="M229" s="138"/>
      <c r="N229" s="202" t="n">
        <f aca="false">SUM(N224:N228)</f>
        <v>8722507.59</v>
      </c>
      <c r="O229" s="255" t="n">
        <f aca="false">SUM(O224:O228)</f>
        <v>1087900</v>
      </c>
      <c r="P229" s="138"/>
      <c r="Q229" s="202" t="n">
        <f aca="false">SUM(Q224:Q228)</f>
        <v>9005182.013</v>
      </c>
      <c r="R229" s="191" t="n">
        <f aca="false">SUM(R224:R228)</f>
        <v>1167900</v>
      </c>
      <c r="S229" s="138"/>
      <c r="T229" s="202" t="n">
        <f aca="false">SUM(T224:T228)</f>
        <v>9754704.165</v>
      </c>
      <c r="U229" s="191" t="n">
        <f aca="false">SUM(U224:U228)</f>
        <v>1207900</v>
      </c>
      <c r="V229" s="138"/>
      <c r="W229" s="202" t="n">
        <f aca="false">SUM(W224:W228)</f>
        <v>10525273.7812</v>
      </c>
      <c r="X229" s="191" t="n">
        <f aca="false">SUM(X224:X228)</f>
        <v>1207900</v>
      </c>
      <c r="Y229" s="138"/>
      <c r="Z229" s="202" t="n">
        <f aca="false">SUM(Z224:Z228)</f>
        <v>10529428.7515</v>
      </c>
      <c r="AA229" s="191" t="n">
        <f aca="false">SUM(AA224:AA228)</f>
        <v>1207900</v>
      </c>
      <c r="AB229" s="138"/>
      <c r="AC229" s="202" t="n">
        <f aca="false">SUM(AC224:AC228)</f>
        <v>10191939.402</v>
      </c>
      <c r="AD229" s="191" t="n">
        <f aca="false">SUM(AD224:AD228)</f>
        <v>1207900</v>
      </c>
      <c r="AE229" s="138"/>
      <c r="AF229" s="202" t="n">
        <f aca="false">SUM(AF224:AF228)</f>
        <v>10517394.9235</v>
      </c>
      <c r="AG229" s="191" t="n">
        <f aca="false">SUM(AG224:AG228)</f>
        <v>1207900</v>
      </c>
      <c r="AH229" s="138"/>
      <c r="AI229" s="202" t="n">
        <f aca="false">SUM(AI224:AI228)</f>
        <v>10755034.068</v>
      </c>
      <c r="AJ229" s="191" t="n">
        <f aca="false">SUM(AJ224:AJ228)</f>
        <v>1207900</v>
      </c>
      <c r="AK229" s="138"/>
      <c r="AL229" s="202" t="n">
        <f aca="false">SUM(AL224:AL228)</f>
        <v>11129414.885</v>
      </c>
      <c r="AM229" s="191" t="n">
        <f aca="false">SUM(AM224:AM228)</f>
        <v>0</v>
      </c>
      <c r="AN229" s="138"/>
      <c r="AO229" s="202" t="n">
        <f aca="false">SUM(AO224:AO228)</f>
        <v>324977.805</v>
      </c>
      <c r="AP229" s="191" t="n">
        <f aca="false">SUM(AP224:AP228)</f>
        <v>0</v>
      </c>
      <c r="AQ229" s="138"/>
      <c r="AR229" s="202" t="n">
        <f aca="false">SUM(AR224:AR228)</f>
        <v>0</v>
      </c>
      <c r="AS229" s="191" t="n">
        <f aca="false">SUM(AS224:AS228)</f>
        <v>0</v>
      </c>
      <c r="AT229" s="138"/>
      <c r="AU229" s="202" t="n">
        <f aca="false">SUM(AU224:AU228)</f>
        <v>0</v>
      </c>
      <c r="AV229" s="191" t="n">
        <f aca="false">SUM(AV224:AV228)</f>
        <v>0</v>
      </c>
      <c r="AW229" s="138"/>
      <c r="AX229" s="202" t="n">
        <f aca="false">SUM(AX224:AX228)</f>
        <v>0</v>
      </c>
      <c r="AY229" s="191" t="n">
        <f aca="false">SUM(AY224:AY228)</f>
        <v>0</v>
      </c>
      <c r="AZ229" s="138"/>
      <c r="BA229" s="202" t="n">
        <f aca="false">SUM(BA224:BA228)</f>
        <v>0</v>
      </c>
      <c r="BB229" s="191" t="n">
        <f aca="false">SUM(BB224:BB228)</f>
        <v>0</v>
      </c>
      <c r="BC229" s="138"/>
      <c r="BD229" s="202" t="n">
        <f aca="false">SUM(BD224:BD228)</f>
        <v>0</v>
      </c>
      <c r="BE229" s="191" t="n">
        <f aca="false">SUM(BE224:BE228)</f>
        <v>0</v>
      </c>
      <c r="BF229" s="138"/>
      <c r="BG229" s="202" t="n">
        <f aca="false">SUM(BG224:BG228)</f>
        <v>0</v>
      </c>
      <c r="BH229" s="191" t="n">
        <f aca="false">SUM(BH224:BH228)</f>
        <v>0</v>
      </c>
      <c r="BI229" s="138"/>
      <c r="BJ229" s="202" t="n">
        <f aca="false">SUM(BJ224:BJ228)</f>
        <v>0</v>
      </c>
      <c r="BK229" s="191" t="n">
        <f aca="false">SUM(BK224:BK228)</f>
        <v>0</v>
      </c>
      <c r="BL229" s="138"/>
      <c r="BM229" s="202" t="n">
        <f aca="false">SUM(BM224:BM228)</f>
        <v>0</v>
      </c>
      <c r="BN229" s="191" t="n">
        <f aca="false">SUM(BN224:BN228)</f>
        <v>0</v>
      </c>
      <c r="BO229" s="138"/>
      <c r="BP229" s="202" t="n">
        <f aca="false">SUM(BP224:BP228)</f>
        <v>0</v>
      </c>
      <c r="BQ229" s="191" t="n">
        <f aca="false">SUM(BQ224:BQ228)</f>
        <v>0</v>
      </c>
      <c r="BR229" s="138"/>
      <c r="BS229" s="202" t="n">
        <f aca="false">SUM(BS224:BS228)</f>
        <v>0</v>
      </c>
      <c r="BT229" s="191" t="n">
        <f aca="false">SUM(BT224:BT228)</f>
        <v>0</v>
      </c>
      <c r="BU229" s="138"/>
      <c r="BV229" s="202" t="n">
        <f aca="false">SUM(BV224:BV228)</f>
        <v>0</v>
      </c>
    </row>
  </sheetData>
  <mergeCells count="24"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  <mergeCell ref="BN2:BP2"/>
    <mergeCell ref="BQ2:BS2"/>
    <mergeCell ref="BT2:BV2"/>
  </mergeCells>
  <printOptions headings="false" gridLines="false" gridLinesSet="true" horizontalCentered="false" verticalCentered="false"/>
  <pageMargins left="0" right="0" top="0.5" bottom="0.25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5" man="true" max="16383" min="0"/>
    <brk id="6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37"/>
  <sheetViews>
    <sheetView showFormulas="false" showGridLines="true" showRowColHeaders="true" showZeros="true" rightToLeft="false" tabSelected="false" showOutlineSymbols="true" defaultGridColor="true" view="normal" topLeftCell="C9" colorId="64" zoomScale="75" zoomScaleNormal="75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2" width="15.7"/>
    <col collapsed="false" customWidth="true" hidden="false" outlineLevel="0" max="2" min="2" style="0" width="24.28"/>
    <col collapsed="false" customWidth="true" hidden="false" outlineLevel="0" max="3" min="3" style="30" width="12.99"/>
    <col collapsed="false" customWidth="true" hidden="false" outlineLevel="0" max="4" min="4" style="30" width="12.14"/>
    <col collapsed="false" customWidth="true" hidden="false" outlineLevel="0" max="5" min="5" style="7" width="10.71"/>
    <col collapsed="false" customWidth="true" hidden="false" outlineLevel="0" max="6" min="6" style="43" width="12.56"/>
    <col collapsed="false" customWidth="true" hidden="false" outlineLevel="0" max="8" min="7" style="43" width="10.85"/>
    <col collapsed="false" customWidth="true" hidden="false" outlineLevel="0" max="9" min="9" style="43" width="11.7"/>
    <col collapsed="false" customWidth="true" hidden="false" outlineLevel="0" max="10" min="10" style="43" width="9.85"/>
    <col collapsed="false" customWidth="true" hidden="false" outlineLevel="0" max="11" min="11" style="43" width="6.85"/>
    <col collapsed="false" customWidth="true" hidden="false" outlineLevel="0" max="12" min="12" style="0" width="11.7"/>
    <col collapsed="false" customWidth="true" hidden="false" outlineLevel="0" max="13" min="13" style="0" width="10.99"/>
    <col collapsed="false" customWidth="true" hidden="false" outlineLevel="0" max="14" min="14" style="0" width="5.85"/>
    <col collapsed="false" customWidth="true" hidden="false" outlineLevel="0" max="15" min="15" style="0" width="11.7"/>
    <col collapsed="false" customWidth="true" hidden="false" outlineLevel="0" max="16" min="16" style="0" width="12.14"/>
    <col collapsed="false" customWidth="true" hidden="false" outlineLevel="0" max="17" min="17" style="0" width="6.56"/>
    <col collapsed="false" customWidth="true" hidden="false" outlineLevel="0" max="18" min="18" style="0" width="11.7"/>
    <col collapsed="false" customWidth="true" hidden="false" outlineLevel="0" max="19" min="19" style="0" width="10.85"/>
    <col collapsed="false" customWidth="true" hidden="false" outlineLevel="0" max="20" min="20" style="0" width="6.85"/>
    <col collapsed="false" customWidth="true" hidden="false" outlineLevel="0" max="21" min="21" style="0" width="11.7"/>
    <col collapsed="false" customWidth="true" hidden="false" outlineLevel="0" max="22" min="22" style="0" width="8.56"/>
    <col collapsed="false" customWidth="true" hidden="false" outlineLevel="0" max="23" min="23" style="0" width="6.41"/>
    <col collapsed="false" customWidth="true" hidden="false" outlineLevel="0" max="24" min="24" style="0" width="11.7"/>
    <col collapsed="false" customWidth="true" hidden="false" outlineLevel="0" max="25" min="25" style="0" width="8.99"/>
    <col collapsed="false" customWidth="true" hidden="false" outlineLevel="0" max="26" min="26" style="0" width="6.7"/>
    <col collapsed="false" customWidth="true" hidden="false" outlineLevel="0" max="27" min="27" style="0" width="14.41"/>
    <col collapsed="false" customWidth="true" hidden="false" outlineLevel="0" max="28" min="28" style="0" width="10.41"/>
    <col collapsed="false" customWidth="true" hidden="false" outlineLevel="0" max="29" min="29" style="0" width="7.42"/>
    <col collapsed="false" customWidth="true" hidden="false" outlineLevel="0" max="30" min="30" style="0" width="14.56"/>
    <col collapsed="false" customWidth="true" hidden="false" outlineLevel="0" max="31" min="31" style="0" width="10.99"/>
    <col collapsed="false" customWidth="true" hidden="false" outlineLevel="0" max="32" min="32" style="0" width="6.7"/>
    <col collapsed="false" customWidth="true" hidden="false" outlineLevel="0" max="33" min="33" style="0" width="13.99"/>
    <col collapsed="false" customWidth="true" hidden="false" outlineLevel="0" max="34" min="34" style="0" width="11.56"/>
    <col collapsed="false" customWidth="true" hidden="false" outlineLevel="0" max="35" min="35" style="0" width="7.28"/>
    <col collapsed="false" customWidth="true" hidden="false" outlineLevel="0" max="36" min="36" style="0" width="13.85"/>
    <col collapsed="false" customWidth="true" hidden="false" outlineLevel="0" max="37" min="37" style="0" width="11.56"/>
    <col collapsed="false" customWidth="true" hidden="false" outlineLevel="0" max="38" min="38" style="0" width="8.28"/>
    <col collapsed="false" customWidth="true" hidden="false" outlineLevel="0" max="39" min="39" style="0" width="13.28"/>
    <col collapsed="false" customWidth="true" hidden="false" outlineLevel="0" max="40" min="40" style="0" width="9.99"/>
    <col collapsed="false" customWidth="true" hidden="false" outlineLevel="0" max="41" min="41" style="0" width="5.71"/>
    <col collapsed="false" customWidth="true" hidden="false" outlineLevel="0" max="42" min="42" style="0" width="12.99"/>
    <col collapsed="false" customWidth="true" hidden="false" outlineLevel="0" max="43" min="43" style="0" width="10.13"/>
    <col collapsed="false" customWidth="true" hidden="false" outlineLevel="0" max="44" min="44" style="0" width="7.42"/>
    <col collapsed="false" customWidth="true" hidden="false" outlineLevel="0" max="46" min="45" style="0" width="13.41"/>
  </cols>
  <sheetData>
    <row r="1" customFormat="false" ht="12.75" hidden="false" customHeight="false" outlineLevel="0" collapsed="false">
      <c r="A1" s="44" t="s">
        <v>0</v>
      </c>
    </row>
    <row r="2" customFormat="false" ht="12.75" hidden="false" customHeight="false" outlineLevel="0" collapsed="false">
      <c r="A2" s="44" t="s">
        <v>92</v>
      </c>
      <c r="E2" s="45" t="n">
        <f aca="true">NOW()</f>
        <v>45926.8875172701</v>
      </c>
      <c r="F2" s="45"/>
    </row>
    <row r="3" customFormat="false" ht="12.75" hidden="false" customHeight="false" outlineLevel="0" collapsed="false">
      <c r="A3" s="44" t="s">
        <v>255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44" t="s">
        <v>94</v>
      </c>
      <c r="C5" s="46" t="s">
        <v>95</v>
      </c>
      <c r="E5" s="7" t="s">
        <v>96</v>
      </c>
    </row>
    <row r="7" customFormat="false" ht="12.75" hidden="false" customHeight="false" outlineLevel="0" collapsed="false">
      <c r="A7" s="42" t="s">
        <v>97</v>
      </c>
      <c r="L7" s="0" t="n">
        <v>31</v>
      </c>
      <c r="O7" s="0" t="n">
        <v>28</v>
      </c>
      <c r="R7" s="0" t="n">
        <v>31</v>
      </c>
      <c r="U7" s="0" t="n">
        <v>30</v>
      </c>
      <c r="X7" s="0" t="n">
        <v>31</v>
      </c>
      <c r="AA7" s="0" t="n">
        <v>30</v>
      </c>
      <c r="AD7" s="0" t="n">
        <v>31</v>
      </c>
      <c r="AG7" s="0" t="n">
        <v>31</v>
      </c>
      <c r="AJ7" s="0" t="n">
        <v>30</v>
      </c>
      <c r="AM7" s="0" t="n">
        <v>31</v>
      </c>
      <c r="AP7" s="0" t="n">
        <v>30</v>
      </c>
      <c r="AS7" s="0" t="n">
        <v>31</v>
      </c>
    </row>
    <row r="8" customFormat="false" ht="12.75" hidden="false" customHeight="false" outlineLevel="0" collapsed="false">
      <c r="J8" s="14" t="s">
        <v>98</v>
      </c>
      <c r="K8" s="14"/>
      <c r="L8" s="14"/>
      <c r="M8" s="14" t="s">
        <v>99</v>
      </c>
      <c r="N8" s="14"/>
      <c r="O8" s="14"/>
      <c r="P8" s="14" t="s">
        <v>100</v>
      </c>
      <c r="Q8" s="14"/>
      <c r="R8" s="14"/>
      <c r="S8" s="14" t="s">
        <v>101</v>
      </c>
      <c r="T8" s="14"/>
      <c r="U8" s="14"/>
      <c r="V8" s="14" t="s">
        <v>102</v>
      </c>
      <c r="W8" s="14"/>
      <c r="X8" s="14"/>
      <c r="Y8" s="14" t="s">
        <v>103</v>
      </c>
      <c r="Z8" s="14"/>
      <c r="AA8" s="14"/>
      <c r="AB8" s="14" t="s">
        <v>104</v>
      </c>
      <c r="AC8" s="14"/>
      <c r="AD8" s="14"/>
      <c r="AE8" s="14" t="s">
        <v>105</v>
      </c>
      <c r="AF8" s="14"/>
      <c r="AG8" s="14"/>
      <c r="AH8" s="14" t="s">
        <v>106</v>
      </c>
      <c r="AI8" s="14"/>
      <c r="AJ8" s="14"/>
      <c r="AK8" s="14" t="s">
        <v>107</v>
      </c>
      <c r="AL8" s="14"/>
      <c r="AM8" s="14"/>
      <c r="AN8" s="14" t="s">
        <v>108</v>
      </c>
      <c r="AO8" s="14"/>
      <c r="AP8" s="14"/>
      <c r="AQ8" s="14" t="s">
        <v>109</v>
      </c>
      <c r="AR8" s="14"/>
      <c r="AS8" s="14"/>
    </row>
    <row r="9" customFormat="false" ht="12.75" hidden="false" customHeight="false" outlineLevel="0" collapsed="false">
      <c r="A9" s="47" t="s">
        <v>110</v>
      </c>
      <c r="C9" s="48" t="s">
        <v>111</v>
      </c>
      <c r="D9" s="48" t="s">
        <v>112</v>
      </c>
      <c r="E9" s="49"/>
      <c r="F9" s="50" t="s">
        <v>113</v>
      </c>
      <c r="G9" s="50" t="s">
        <v>114</v>
      </c>
      <c r="H9" s="50" t="s">
        <v>256</v>
      </c>
      <c r="I9" s="51" t="s">
        <v>115</v>
      </c>
      <c r="J9" s="52"/>
      <c r="K9" s="53"/>
      <c r="L9" s="53" t="s">
        <v>36</v>
      </c>
      <c r="M9" s="52"/>
      <c r="N9" s="53"/>
      <c r="O9" s="53" t="s">
        <v>36</v>
      </c>
      <c r="P9" s="52"/>
      <c r="Q9" s="53"/>
      <c r="R9" s="53" t="s">
        <v>36</v>
      </c>
      <c r="S9" s="52"/>
      <c r="T9" s="53"/>
      <c r="U9" s="53" t="s">
        <v>36</v>
      </c>
      <c r="V9" s="52"/>
      <c r="W9" s="53"/>
      <c r="X9" s="53" t="s">
        <v>36</v>
      </c>
      <c r="Y9" s="52"/>
      <c r="Z9" s="53"/>
      <c r="AA9" s="53" t="s">
        <v>36</v>
      </c>
      <c r="AB9" s="52"/>
      <c r="AC9" s="53"/>
      <c r="AD9" s="53" t="s">
        <v>36</v>
      </c>
      <c r="AE9" s="52"/>
      <c r="AF9" s="53"/>
      <c r="AG9" s="53" t="s">
        <v>36</v>
      </c>
      <c r="AH9" s="52"/>
      <c r="AI9" s="53"/>
      <c r="AJ9" s="53" t="s">
        <v>36</v>
      </c>
      <c r="AK9" s="52"/>
      <c r="AL9" s="53"/>
      <c r="AM9" s="53" t="s">
        <v>36</v>
      </c>
      <c r="AN9" s="52"/>
      <c r="AO9" s="53"/>
      <c r="AP9" s="53" t="s">
        <v>36</v>
      </c>
      <c r="AQ9" s="52"/>
      <c r="AR9" s="53"/>
      <c r="AS9" s="53" t="s">
        <v>36</v>
      </c>
    </row>
    <row r="10" customFormat="false" ht="13.5" hidden="false" customHeight="false" outlineLevel="0" collapsed="false">
      <c r="A10" s="54" t="s">
        <v>118</v>
      </c>
      <c r="B10" s="55" t="s">
        <v>119</v>
      </c>
      <c r="C10" s="55" t="s">
        <v>120</v>
      </c>
      <c r="D10" s="55" t="s">
        <v>121</v>
      </c>
      <c r="E10" s="56" t="s">
        <v>122</v>
      </c>
      <c r="F10" s="57" t="s">
        <v>123</v>
      </c>
      <c r="G10" s="57" t="s">
        <v>123</v>
      </c>
      <c r="H10" s="57" t="s">
        <v>257</v>
      </c>
      <c r="I10" s="57" t="s">
        <v>123</v>
      </c>
      <c r="J10" s="58"/>
      <c r="K10" s="57"/>
      <c r="L10" s="59" t="s">
        <v>125</v>
      </c>
      <c r="M10" s="60"/>
      <c r="N10" s="59"/>
      <c r="O10" s="59" t="s">
        <v>125</v>
      </c>
      <c r="P10" s="60"/>
      <c r="Q10" s="59"/>
      <c r="R10" s="59" t="s">
        <v>125</v>
      </c>
      <c r="S10" s="60"/>
      <c r="T10" s="59"/>
      <c r="U10" s="59" t="s">
        <v>125</v>
      </c>
      <c r="V10" s="60"/>
      <c r="W10" s="59"/>
      <c r="X10" s="59" t="s">
        <v>125</v>
      </c>
      <c r="Y10" s="60"/>
      <c r="Z10" s="59"/>
      <c r="AA10" s="59" t="s">
        <v>125</v>
      </c>
      <c r="AB10" s="60"/>
      <c r="AC10" s="59"/>
      <c r="AD10" s="59" t="s">
        <v>125</v>
      </c>
      <c r="AE10" s="60"/>
      <c r="AF10" s="59"/>
      <c r="AG10" s="59" t="s">
        <v>125</v>
      </c>
      <c r="AH10" s="60"/>
      <c r="AI10" s="59"/>
      <c r="AJ10" s="59" t="s">
        <v>125</v>
      </c>
      <c r="AK10" s="60"/>
      <c r="AL10" s="59"/>
      <c r="AM10" s="59" t="s">
        <v>125</v>
      </c>
      <c r="AN10" s="60"/>
      <c r="AO10" s="59"/>
      <c r="AP10" s="59" t="s">
        <v>125</v>
      </c>
      <c r="AQ10" s="60"/>
      <c r="AR10" s="59"/>
      <c r="AS10" s="59" t="s">
        <v>125</v>
      </c>
    </row>
    <row r="11" customFormat="false" ht="12.75" hidden="false" customHeight="false" outlineLevel="0" collapsed="false">
      <c r="A11" s="256" t="s">
        <v>258</v>
      </c>
      <c r="B11" s="257"/>
      <c r="C11" s="258"/>
      <c r="D11" s="258"/>
      <c r="E11" s="259"/>
      <c r="F11" s="260"/>
      <c r="G11" s="85"/>
      <c r="H11" s="85"/>
      <c r="I11" s="85"/>
      <c r="J11" s="86"/>
      <c r="K11" s="85"/>
      <c r="L11" s="93"/>
      <c r="M11" s="86"/>
      <c r="N11" s="85"/>
      <c r="O11" s="93"/>
      <c r="P11" s="86"/>
      <c r="Q11" s="85"/>
      <c r="R11" s="93"/>
      <c r="S11" s="86"/>
      <c r="T11" s="85"/>
      <c r="U11" s="93"/>
      <c r="V11" s="86"/>
      <c r="W11" s="85"/>
      <c r="X11" s="93"/>
      <c r="Y11" s="86"/>
      <c r="Z11" s="85"/>
      <c r="AA11" s="93"/>
      <c r="AB11" s="86"/>
      <c r="AC11" s="85"/>
      <c r="AD11" s="93"/>
      <c r="AE11" s="86"/>
      <c r="AF11" s="85"/>
      <c r="AG11" s="93"/>
      <c r="AH11" s="86"/>
      <c r="AI11" s="85"/>
      <c r="AJ11" s="93"/>
      <c r="AK11" s="86"/>
      <c r="AL11" s="85"/>
      <c r="AM11" s="93"/>
      <c r="AN11" s="86"/>
      <c r="AO11" s="85"/>
      <c r="AP11" s="93"/>
      <c r="AQ11" s="86"/>
      <c r="AR11" s="85"/>
      <c r="AS11" s="93"/>
      <c r="AT11" s="25"/>
    </row>
    <row r="12" customFormat="false" ht="12.75" hidden="false" customHeight="false" outlineLevel="0" collapsed="false">
      <c r="A12" s="62" t="s">
        <v>259</v>
      </c>
      <c r="J12" s="10"/>
      <c r="L12" s="63"/>
      <c r="M12" s="10"/>
      <c r="N12" s="43"/>
      <c r="O12" s="63"/>
      <c r="P12" s="10"/>
      <c r="Q12" s="43"/>
      <c r="R12" s="63"/>
      <c r="S12" s="10"/>
      <c r="T12" s="43"/>
      <c r="U12" s="63"/>
      <c r="V12" s="10"/>
      <c r="W12" s="43"/>
      <c r="X12" s="63"/>
      <c r="Y12" s="10"/>
      <c r="Z12" s="43"/>
      <c r="AA12" s="63"/>
      <c r="AB12" s="10"/>
      <c r="AC12" s="43"/>
      <c r="AD12" s="63"/>
      <c r="AE12" s="10"/>
      <c r="AF12" s="43"/>
      <c r="AG12" s="63"/>
      <c r="AH12" s="10"/>
      <c r="AI12" s="43"/>
      <c r="AJ12" s="63"/>
      <c r="AK12" s="10"/>
      <c r="AL12" s="43"/>
      <c r="AM12" s="63"/>
      <c r="AN12" s="10"/>
      <c r="AO12" s="43"/>
      <c r="AP12" s="63"/>
      <c r="AQ12" s="10"/>
      <c r="AR12" s="43"/>
      <c r="AS12" s="63"/>
      <c r="AT12" s="63"/>
    </row>
    <row r="13" customFormat="false" ht="12.75" hidden="false" customHeight="false" outlineLevel="0" collapsed="false">
      <c r="A13" s="42" t="n">
        <v>27456</v>
      </c>
      <c r="B13" s="0" t="s">
        <v>260</v>
      </c>
      <c r="C13" s="64" t="n">
        <v>37561</v>
      </c>
      <c r="D13" s="64" t="n">
        <v>37621</v>
      </c>
      <c r="E13" s="7" t="n">
        <v>21500</v>
      </c>
      <c r="H13" s="261"/>
      <c r="I13" s="43" t="n">
        <v>1.03</v>
      </c>
      <c r="J13" s="10" t="n">
        <v>0</v>
      </c>
      <c r="K13" s="43" t="n">
        <f aca="false">IF(J13&gt;0,L13/J13/L$7,0)</f>
        <v>0</v>
      </c>
      <c r="L13" s="63" t="n">
        <v>0</v>
      </c>
      <c r="M13" s="10" t="n">
        <v>0</v>
      </c>
      <c r="N13" s="43" t="n">
        <f aca="false">IF(M13&gt;0,O13/M13/O$7,0)</f>
        <v>0</v>
      </c>
      <c r="O13" s="63" t="n">
        <v>0</v>
      </c>
      <c r="P13" s="10" t="n">
        <v>0</v>
      </c>
      <c r="Q13" s="43" t="n">
        <f aca="false">IF(P13&gt;0,R13/P13/R$7,0)</f>
        <v>0</v>
      </c>
      <c r="R13" s="63" t="n">
        <v>0</v>
      </c>
      <c r="S13" s="10" t="n">
        <v>0</v>
      </c>
      <c r="T13" s="43" t="n">
        <f aca="false">IF(S13&gt;0,U13/S13/U$7,0)</f>
        <v>0</v>
      </c>
      <c r="U13" s="63" t="n">
        <v>0</v>
      </c>
      <c r="V13" s="10" t="n">
        <v>0</v>
      </c>
      <c r="W13" s="43" t="n">
        <f aca="false">IF(V13&gt;0,X13/V13/X$7,0)</f>
        <v>0</v>
      </c>
      <c r="X13" s="63" t="n">
        <v>0</v>
      </c>
      <c r="Y13" s="10" t="n">
        <v>0</v>
      </c>
      <c r="Z13" s="43" t="n">
        <f aca="false">IF(Y13&gt;0,AA13/Y13/AA$7,0)</f>
        <v>0</v>
      </c>
      <c r="AA13" s="63" t="n">
        <v>0</v>
      </c>
      <c r="AB13" s="10" t="n">
        <v>0</v>
      </c>
      <c r="AC13" s="43" t="n">
        <f aca="false">IF(AB13&gt;0,AD13/AB13/AD$7,0)</f>
        <v>0</v>
      </c>
      <c r="AD13" s="63" t="n">
        <v>0</v>
      </c>
      <c r="AE13" s="10" t="n">
        <v>0</v>
      </c>
      <c r="AF13" s="43" t="n">
        <f aca="false">IF(AE13&gt;0,AG13/AE13/AG$7,0)</f>
        <v>0</v>
      </c>
      <c r="AG13" s="63" t="n">
        <v>0</v>
      </c>
      <c r="AH13" s="10" t="n">
        <v>0</v>
      </c>
      <c r="AI13" s="43" t="n">
        <v>0</v>
      </c>
      <c r="AJ13" s="63" t="n">
        <v>0</v>
      </c>
      <c r="AK13" s="10" t="n">
        <v>0</v>
      </c>
      <c r="AL13" s="43" t="n">
        <f aca="false">IF(AK13&gt;0,AM13/AK13/AM$7,0)</f>
        <v>0</v>
      </c>
      <c r="AM13" s="63" t="n">
        <v>0</v>
      </c>
      <c r="AN13" s="10" t="n">
        <v>0</v>
      </c>
      <c r="AO13" s="43" t="n">
        <f aca="false">IF(AN13&gt;0,AP13/AN13/AP$7,0)</f>
        <v>0</v>
      </c>
      <c r="AP13" s="63" t="n">
        <f aca="false">E13*I13*AP7</f>
        <v>664350</v>
      </c>
      <c r="AQ13" s="10" t="n">
        <v>0</v>
      </c>
      <c r="AR13" s="43" t="n">
        <f aca="false">IF(AQ13&gt;0,AS13/AQ13/AS$7,0)</f>
        <v>0</v>
      </c>
      <c r="AS13" s="63" t="n">
        <f aca="false">E13*I13*AS7</f>
        <v>686495</v>
      </c>
      <c r="AT13" s="63"/>
    </row>
    <row r="14" customFormat="false" ht="12.75" hidden="false" customHeight="false" outlineLevel="0" collapsed="false">
      <c r="B14" s="0" t="s">
        <v>261</v>
      </c>
      <c r="C14" s="64"/>
      <c r="D14" s="64"/>
      <c r="E14" s="7" t="n">
        <v>21500</v>
      </c>
      <c r="F14" s="43" t="n">
        <v>0.3679</v>
      </c>
      <c r="H14" s="261"/>
      <c r="J14" s="10" t="n">
        <v>0</v>
      </c>
      <c r="K14" s="43" t="n">
        <f aca="false">IF(J14&gt;0,L14/J14/L$7,0)</f>
        <v>0</v>
      </c>
      <c r="L14" s="63" t="n">
        <v>0</v>
      </c>
      <c r="M14" s="10" t="n">
        <v>0</v>
      </c>
      <c r="N14" s="43" t="n">
        <f aca="false">IF(M14&gt;0,O14/M14/O$7,0)</f>
        <v>0</v>
      </c>
      <c r="O14" s="63" t="n">
        <v>0</v>
      </c>
      <c r="P14" s="10" t="n">
        <v>0</v>
      </c>
      <c r="Q14" s="43" t="n">
        <f aca="false">IF(P14&gt;0,R14/P14/R$7,0)</f>
        <v>0</v>
      </c>
      <c r="R14" s="63" t="n">
        <v>0</v>
      </c>
      <c r="S14" s="10" t="n">
        <v>0</v>
      </c>
      <c r="T14" s="43" t="n">
        <f aca="false">IF(S14&gt;0,U14/S14/U$7,0)</f>
        <v>0</v>
      </c>
      <c r="U14" s="63" t="n">
        <v>0</v>
      </c>
      <c r="V14" s="10" t="n">
        <v>0</v>
      </c>
      <c r="W14" s="43" t="n">
        <f aca="false">IF(V14&gt;0,X14/V14/X$7,0)</f>
        <v>0</v>
      </c>
      <c r="X14" s="63" t="n">
        <v>0</v>
      </c>
      <c r="Y14" s="10" t="n">
        <v>0</v>
      </c>
      <c r="Z14" s="43" t="n">
        <f aca="false">IF(Y14&gt;0,AA14/Y14/AA$7,0)</f>
        <v>0</v>
      </c>
      <c r="AA14" s="63" t="n">
        <v>0</v>
      </c>
      <c r="AB14" s="10" t="n">
        <v>0</v>
      </c>
      <c r="AC14" s="43" t="n">
        <f aca="false">IF(AB14&gt;0,AD14/AB14/AD$7,0)</f>
        <v>0</v>
      </c>
      <c r="AD14" s="63" t="n">
        <v>0</v>
      </c>
      <c r="AE14" s="10" t="n">
        <v>0</v>
      </c>
      <c r="AF14" s="43" t="n">
        <f aca="false">IF(AE14&gt;0,AG14/AE14/AG$7,0)</f>
        <v>0</v>
      </c>
      <c r="AG14" s="63" t="n">
        <v>0</v>
      </c>
      <c r="AH14" s="10" t="n">
        <v>0</v>
      </c>
      <c r="AI14" s="43" t="n">
        <v>0</v>
      </c>
      <c r="AJ14" s="63" t="n">
        <v>0</v>
      </c>
      <c r="AK14" s="10" t="n">
        <v>0</v>
      </c>
      <c r="AL14" s="43" t="n">
        <f aca="false">IF(AK14&gt;0,AM14/AK14/AM$7,0)</f>
        <v>0</v>
      </c>
      <c r="AM14" s="63" t="n">
        <v>0</v>
      </c>
      <c r="AN14" s="10" t="n">
        <v>0</v>
      </c>
      <c r="AO14" s="43" t="n">
        <f aca="false">IF(AN14&gt;0,AP14/AN14/AP$7,0)</f>
        <v>0</v>
      </c>
      <c r="AP14" s="63" t="n">
        <f aca="false">-E14*F14*AP7</f>
        <v>-237295.5</v>
      </c>
      <c r="AQ14" s="10" t="n">
        <v>0</v>
      </c>
      <c r="AR14" s="43" t="n">
        <f aca="false">IF(AQ14&gt;0,AS14/AQ14/AS$7,0)</f>
        <v>0</v>
      </c>
      <c r="AS14" s="63" t="n">
        <f aca="false">-E14*F14*AS7</f>
        <v>-245205.35</v>
      </c>
      <c r="AT14" s="63"/>
    </row>
    <row r="15" customFormat="false" ht="12.75" hidden="false" customHeight="false" outlineLevel="0" collapsed="false">
      <c r="B15" s="0" t="s">
        <v>262</v>
      </c>
      <c r="C15" s="64"/>
      <c r="D15" s="64"/>
      <c r="E15" s="7" t="n">
        <v>21500</v>
      </c>
      <c r="G15" s="43" t="n">
        <f aca="false">0.0186+0.007</f>
        <v>0.0256</v>
      </c>
      <c r="H15" s="261"/>
      <c r="J15" s="10" t="n">
        <v>0</v>
      </c>
      <c r="K15" s="43" t="n">
        <f aca="false">IF(J15&gt;0,L15/J15/L$7,0)</f>
        <v>0</v>
      </c>
      <c r="L15" s="63" t="n">
        <v>0</v>
      </c>
      <c r="M15" s="10" t="n">
        <v>0</v>
      </c>
      <c r="N15" s="43" t="n">
        <f aca="false">IF(M15&gt;0,O15/M15/O$7,0)</f>
        <v>0</v>
      </c>
      <c r="O15" s="63" t="n">
        <v>0</v>
      </c>
      <c r="P15" s="10" t="n">
        <v>0</v>
      </c>
      <c r="Q15" s="43" t="n">
        <f aca="false">IF(P15&gt;0,R15/P15/R$7,0)</f>
        <v>0</v>
      </c>
      <c r="R15" s="63" t="n">
        <v>0</v>
      </c>
      <c r="S15" s="10" t="n">
        <v>0</v>
      </c>
      <c r="T15" s="43" t="n">
        <f aca="false">IF(S15&gt;0,U15/S15/U$7,0)</f>
        <v>0</v>
      </c>
      <c r="U15" s="63" t="n">
        <v>0</v>
      </c>
      <c r="V15" s="10" t="n">
        <v>0</v>
      </c>
      <c r="W15" s="43" t="n">
        <f aca="false">IF(V15&gt;0,X15/V15/X$7,0)</f>
        <v>0</v>
      </c>
      <c r="X15" s="63" t="n">
        <v>0</v>
      </c>
      <c r="Y15" s="10" t="n">
        <v>0</v>
      </c>
      <c r="Z15" s="43" t="n">
        <f aca="false">IF(Y15&gt;0,AA15/Y15/AA$7,0)</f>
        <v>0</v>
      </c>
      <c r="AA15" s="63" t="n">
        <v>0</v>
      </c>
      <c r="AB15" s="10" t="n">
        <v>0</v>
      </c>
      <c r="AC15" s="43" t="n">
        <f aca="false">IF(AB15&gt;0,AD15/AB15/AD$7,0)</f>
        <v>0</v>
      </c>
      <c r="AD15" s="63" t="n">
        <v>0</v>
      </c>
      <c r="AE15" s="10" t="n">
        <v>0</v>
      </c>
      <c r="AF15" s="43" t="n">
        <f aca="false">IF(AE15&gt;0,AG15/AE15/AG$7,0)</f>
        <v>0</v>
      </c>
      <c r="AG15" s="63" t="n">
        <v>0</v>
      </c>
      <c r="AH15" s="10" t="n">
        <v>0</v>
      </c>
      <c r="AI15" s="43" t="n">
        <v>0</v>
      </c>
      <c r="AJ15" s="63" t="n">
        <v>0</v>
      </c>
      <c r="AK15" s="10" t="n">
        <v>0</v>
      </c>
      <c r="AL15" s="43" t="n">
        <f aca="false">IF(AK15&gt;0,AM15/AK15/AM$7,0)</f>
        <v>0</v>
      </c>
      <c r="AM15" s="63" t="n">
        <v>0</v>
      </c>
      <c r="AN15" s="10" t="n">
        <f aca="false">-$E15*'Out Years Data Input'!AG$82</f>
        <v>-21070</v>
      </c>
      <c r="AO15" s="43" t="n">
        <f aca="false">IF(AN15&gt;0,AP15/AN15/AP$7,0)</f>
        <v>0</v>
      </c>
      <c r="AP15" s="63" t="n">
        <f aca="false">-E15*G15*'Out Years Data Input'!AG82*AP7</f>
        <v>-16181.76</v>
      </c>
      <c r="AQ15" s="10" t="n">
        <f aca="false">-$E15*'Out Years Data Input'!AJ$82</f>
        <v>-21285</v>
      </c>
      <c r="AR15" s="43" t="n">
        <f aca="false">IF(AQ15&gt;0,AS15/AQ15/AS$7,0)</f>
        <v>0</v>
      </c>
      <c r="AS15" s="63" t="n">
        <f aca="false">-E15*G15*'Out Years Data Input'!AJ82*'Negociate Rate K'!AS7</f>
        <v>-16891.776</v>
      </c>
      <c r="AT15" s="63"/>
    </row>
    <row r="16" customFormat="false" ht="12.75" hidden="false" customHeight="false" outlineLevel="0" collapsed="false">
      <c r="A16" s="42" t="s">
        <v>263</v>
      </c>
      <c r="B16" s="0" t="s">
        <v>261</v>
      </c>
      <c r="C16" s="64"/>
      <c r="D16" s="64"/>
      <c r="E16" s="7" t="n">
        <v>21500</v>
      </c>
      <c r="F16" s="43" t="n">
        <v>-0.002</v>
      </c>
      <c r="H16" s="261"/>
      <c r="J16" s="10" t="n">
        <v>0</v>
      </c>
      <c r="K16" s="43" t="n">
        <f aca="false">IF(J16&gt;0,L16/J16/L$7,0)</f>
        <v>0</v>
      </c>
      <c r="L16" s="63" t="n">
        <v>0</v>
      </c>
      <c r="M16" s="10" t="n">
        <v>0</v>
      </c>
      <c r="N16" s="43" t="n">
        <f aca="false">IF(M16&gt;0,O16/M16/O$7,0)</f>
        <v>0</v>
      </c>
      <c r="O16" s="63" t="n">
        <v>0</v>
      </c>
      <c r="P16" s="10" t="n">
        <v>0</v>
      </c>
      <c r="Q16" s="43" t="n">
        <f aca="false">IF(P16&gt;0,R16/P16/R$7,0)</f>
        <v>0</v>
      </c>
      <c r="R16" s="63" t="n">
        <v>0</v>
      </c>
      <c r="S16" s="10" t="n">
        <v>0</v>
      </c>
      <c r="T16" s="43" t="n">
        <f aca="false">IF(S16&gt;0,U16/S16/U$7,0)</f>
        <v>0</v>
      </c>
      <c r="U16" s="63" t="n">
        <v>0</v>
      </c>
      <c r="V16" s="10" t="n">
        <v>0</v>
      </c>
      <c r="W16" s="43" t="n">
        <f aca="false">IF(V16&gt;0,X16/V16/X$7,0)</f>
        <v>0</v>
      </c>
      <c r="X16" s="63" t="n">
        <v>0</v>
      </c>
      <c r="Y16" s="10" t="n">
        <v>0</v>
      </c>
      <c r="Z16" s="43" t="n">
        <f aca="false">IF(Y16&gt;0,AA16/Y16/AA$7,0)</f>
        <v>0</v>
      </c>
      <c r="AA16" s="63" t="n">
        <v>0</v>
      </c>
      <c r="AB16" s="10" t="n">
        <v>0</v>
      </c>
      <c r="AC16" s="43" t="n">
        <f aca="false">IF(AB16&gt;0,AD16/AB16/AD$7,0)</f>
        <v>0</v>
      </c>
      <c r="AD16" s="63" t="n">
        <v>0</v>
      </c>
      <c r="AE16" s="10" t="n">
        <v>0</v>
      </c>
      <c r="AF16" s="43" t="n">
        <f aca="false">IF(AE16&gt;0,AG16/AE16/AG$7,0)</f>
        <v>0</v>
      </c>
      <c r="AG16" s="63" t="n">
        <v>0</v>
      </c>
      <c r="AH16" s="10" t="n">
        <v>0</v>
      </c>
      <c r="AI16" s="43" t="n">
        <v>0</v>
      </c>
      <c r="AJ16" s="63" t="n">
        <v>0</v>
      </c>
      <c r="AK16" s="10" t="n">
        <v>0</v>
      </c>
      <c r="AL16" s="43" t="n">
        <f aca="false">IF(AK16&gt;0,AM16/AK16/AM$7,0)</f>
        <v>0</v>
      </c>
      <c r="AM16" s="63" t="n">
        <v>0</v>
      </c>
      <c r="AN16" s="10" t="n">
        <v>0</v>
      </c>
      <c r="AO16" s="43" t="n">
        <f aca="false">IF(AN16&gt;0,AP16/AN16/AP$7,0)</f>
        <v>0</v>
      </c>
      <c r="AP16" s="63" t="n">
        <f aca="false">-E16*F16*AP7</f>
        <v>1290</v>
      </c>
      <c r="AQ16" s="10" t="n">
        <v>0</v>
      </c>
      <c r="AR16" s="43" t="n">
        <f aca="false">IF(AQ16&gt;0,AS16/AQ16/AS$7,0)</f>
        <v>0</v>
      </c>
      <c r="AS16" s="63" t="n">
        <f aca="false">-E16*F16*AS7</f>
        <v>1333</v>
      </c>
      <c r="AT16" s="63"/>
    </row>
    <row r="17" customFormat="false" ht="12.75" hidden="false" customHeight="false" outlineLevel="0" collapsed="false">
      <c r="B17" s="0" t="s">
        <v>264</v>
      </c>
      <c r="C17" s="64"/>
      <c r="D17" s="64"/>
      <c r="E17" s="7" t="n">
        <v>0</v>
      </c>
      <c r="H17" s="261" t="n">
        <v>0.0475</v>
      </c>
      <c r="J17" s="10" t="n">
        <v>0</v>
      </c>
      <c r="K17" s="43" t="n">
        <f aca="false">IF(J17&gt;0,L17/J17/L$7,0)</f>
        <v>0</v>
      </c>
      <c r="L17" s="63" t="n">
        <v>0</v>
      </c>
      <c r="M17" s="10" t="n">
        <v>0</v>
      </c>
      <c r="N17" s="43" t="n">
        <f aca="false">IF(M17&gt;0,O17/M17/O$7,0)</f>
        <v>0</v>
      </c>
      <c r="O17" s="63" t="n">
        <v>0</v>
      </c>
      <c r="P17" s="10" t="n">
        <v>0</v>
      </c>
      <c r="Q17" s="43" t="n">
        <f aca="false">IF(P17&gt;0,R17/P17/R$7,0)</f>
        <v>0</v>
      </c>
      <c r="R17" s="63" t="n">
        <v>0</v>
      </c>
      <c r="S17" s="10" t="n">
        <v>0</v>
      </c>
      <c r="T17" s="43" t="n">
        <f aca="false">IF(S17&gt;0,U17/S17/U$7,0)</f>
        <v>0</v>
      </c>
      <c r="U17" s="63" t="n">
        <v>0</v>
      </c>
      <c r="V17" s="10" t="n">
        <v>0</v>
      </c>
      <c r="W17" s="43" t="n">
        <f aca="false">IF(V17&gt;0,X17/V17/X$7,0)</f>
        <v>0</v>
      </c>
      <c r="X17" s="63" t="n">
        <v>0</v>
      </c>
      <c r="Y17" s="10" t="n">
        <v>0</v>
      </c>
      <c r="Z17" s="43" t="n">
        <f aca="false">IF(Y17&gt;0,AA17/Y17/AA$7,0)</f>
        <v>0</v>
      </c>
      <c r="AA17" s="63" t="n">
        <v>0</v>
      </c>
      <c r="AB17" s="10" t="n">
        <v>0</v>
      </c>
      <c r="AC17" s="43" t="n">
        <f aca="false">IF(AB17&gt;0,AD17/AB17/AD$7,0)</f>
        <v>0</v>
      </c>
      <c r="AD17" s="63" t="n">
        <v>0</v>
      </c>
      <c r="AE17" s="10" t="n">
        <v>0</v>
      </c>
      <c r="AF17" s="43" t="n">
        <f aca="false">IF(AE17&gt;0,AG17/AE17/AG$7,0)</f>
        <v>0</v>
      </c>
      <c r="AG17" s="63" t="n">
        <v>0</v>
      </c>
      <c r="AH17" s="10" t="n">
        <v>0</v>
      </c>
      <c r="AI17" s="43" t="n">
        <v>0</v>
      </c>
      <c r="AJ17" s="63" t="n">
        <v>0</v>
      </c>
      <c r="AK17" s="10" t="n">
        <v>0</v>
      </c>
      <c r="AL17" s="43" t="n">
        <f aca="false">IF(AK17&gt;0,AM17/AK17/AM$7,0)</f>
        <v>0</v>
      </c>
      <c r="AM17" s="63" t="n">
        <v>0</v>
      </c>
      <c r="AN17" s="10" t="n">
        <v>0</v>
      </c>
      <c r="AO17" s="43" t="n">
        <f aca="false">IF(AN17&gt;0,AP17/AN17/AP$7,0)</f>
        <v>0</v>
      </c>
      <c r="AP17" s="262" t="n">
        <f aca="false">-((($E$17*'Out Years Data Input'!AG82*'Negociate Rate K'!AP7)/(1-'Negociate Rate K'!$H$17))*$H$17)*'Annual Fuel Calc'!M75</f>
        <v>-0</v>
      </c>
      <c r="AQ17" s="10" t="n">
        <v>0</v>
      </c>
      <c r="AR17" s="43" t="n">
        <f aca="false">IF(AQ17&gt;0,AS17/AQ17/AS$7,0)</f>
        <v>0</v>
      </c>
      <c r="AS17" s="262" t="n">
        <f aca="false">-((($E$17*'Out Years Data Input'!AJ82*'Negociate Rate K'!AS7)/(1-'Negociate Rate K'!$H$17))*$H$17)*'Annual Fuel Calc'!O75</f>
        <v>-0</v>
      </c>
      <c r="AT17" s="63"/>
    </row>
    <row r="18" customFormat="false" ht="12.75" hidden="false" customHeight="false" outlineLevel="0" collapsed="false">
      <c r="A18" s="44"/>
      <c r="B18" s="4"/>
      <c r="C18" s="263"/>
      <c r="D18" s="263"/>
      <c r="E18" s="5"/>
      <c r="F18" s="73"/>
      <c r="G18" s="73"/>
      <c r="H18" s="264"/>
      <c r="I18" s="73"/>
      <c r="J18" s="74"/>
      <c r="K18" s="73"/>
      <c r="L18" s="75"/>
      <c r="M18" s="74"/>
      <c r="N18" s="73"/>
      <c r="O18" s="75"/>
      <c r="P18" s="74"/>
      <c r="Q18" s="73"/>
      <c r="R18" s="75"/>
      <c r="S18" s="74"/>
      <c r="T18" s="73"/>
      <c r="U18" s="75"/>
      <c r="V18" s="74"/>
      <c r="W18" s="73"/>
      <c r="X18" s="75"/>
      <c r="Y18" s="74"/>
      <c r="Z18" s="73"/>
      <c r="AA18" s="75"/>
      <c r="AB18" s="74"/>
      <c r="AC18" s="73"/>
      <c r="AD18" s="75"/>
      <c r="AE18" s="74"/>
      <c r="AF18" s="73"/>
      <c r="AG18" s="75"/>
      <c r="AH18" s="74"/>
      <c r="AI18" s="73"/>
      <c r="AJ18" s="75"/>
      <c r="AK18" s="74"/>
      <c r="AL18" s="73"/>
      <c r="AM18" s="75"/>
      <c r="AN18" s="74"/>
      <c r="AO18" s="73"/>
      <c r="AP18" s="75" t="n">
        <f aca="false">SUM(AP13:AP17)</f>
        <v>412162.74</v>
      </c>
      <c r="AQ18" s="74"/>
      <c r="AR18" s="73"/>
      <c r="AS18" s="75" t="n">
        <f aca="false">SUM(AS13:AS17)</f>
        <v>425730.874</v>
      </c>
      <c r="AT18" s="75"/>
    </row>
    <row r="19" customFormat="false" ht="12.75" hidden="false" customHeight="false" outlineLevel="0" collapsed="false">
      <c r="C19" s="64"/>
      <c r="D19" s="64"/>
      <c r="H19" s="261"/>
      <c r="J19" s="10"/>
      <c r="L19" s="63"/>
      <c r="M19" s="10"/>
      <c r="N19" s="43"/>
      <c r="O19" s="63"/>
      <c r="P19" s="10"/>
      <c r="Q19" s="43"/>
      <c r="R19" s="63"/>
      <c r="S19" s="10"/>
      <c r="T19" s="43"/>
      <c r="U19" s="63"/>
      <c r="V19" s="10"/>
      <c r="W19" s="43"/>
      <c r="X19" s="63"/>
      <c r="Y19" s="10"/>
      <c r="Z19" s="43"/>
      <c r="AA19" s="63"/>
      <c r="AB19" s="10"/>
      <c r="AC19" s="43"/>
      <c r="AD19" s="63"/>
      <c r="AE19" s="10"/>
      <c r="AF19" s="43"/>
      <c r="AG19" s="63"/>
      <c r="AH19" s="10"/>
      <c r="AI19" s="43"/>
      <c r="AJ19" s="63"/>
      <c r="AK19" s="10"/>
      <c r="AL19" s="43"/>
      <c r="AM19" s="63"/>
      <c r="AN19" s="10"/>
      <c r="AO19" s="43"/>
      <c r="AP19" s="63"/>
      <c r="AQ19" s="10"/>
      <c r="AR19" s="43"/>
      <c r="AS19" s="63"/>
      <c r="AT19" s="63"/>
    </row>
    <row r="20" customFormat="false" ht="12.75" hidden="false" customHeight="false" outlineLevel="0" collapsed="false">
      <c r="A20" s="42" t="n">
        <v>27454</v>
      </c>
      <c r="B20" s="0" t="s">
        <v>265</v>
      </c>
      <c r="C20" s="64" t="n">
        <v>37257</v>
      </c>
      <c r="D20" s="64" t="n">
        <v>37621</v>
      </c>
      <c r="E20" s="7" t="n">
        <v>27500</v>
      </c>
      <c r="H20" s="261"/>
      <c r="I20" s="43" t="n">
        <v>1.27</v>
      </c>
      <c r="J20" s="10" t="n">
        <v>0</v>
      </c>
      <c r="K20" s="43" t="n">
        <f aca="false">IF(J20&gt;0,L20/J20/L$7,0)</f>
        <v>0</v>
      </c>
      <c r="L20" s="63" t="n">
        <f aca="false">ROUND($E20*$I20*L$7,0)</f>
        <v>1082675</v>
      </c>
      <c r="M20" s="10" t="n">
        <v>0</v>
      </c>
      <c r="N20" s="43" t="n">
        <f aca="false">IF(M20&gt;0,O20/M20/O$7,0)</f>
        <v>0</v>
      </c>
      <c r="O20" s="63" t="n">
        <f aca="false">ROUND($E20*$I20*O$7,0)</f>
        <v>977900</v>
      </c>
      <c r="P20" s="10" t="n">
        <v>0</v>
      </c>
      <c r="Q20" s="43" t="n">
        <f aca="false">IF(P20&gt;0,R20/P20/R$7,0)</f>
        <v>0</v>
      </c>
      <c r="R20" s="63" t="n">
        <f aca="false">ROUND($E20*$I20*R$7,0)</f>
        <v>1082675</v>
      </c>
      <c r="S20" s="10" t="n">
        <v>0</v>
      </c>
      <c r="T20" s="43" t="n">
        <f aca="false">IF(S20&gt;0,U20/S20/U$7,0)</f>
        <v>0</v>
      </c>
      <c r="U20" s="63" t="n">
        <f aca="false">ROUND($E20*$I20*U$7,0)</f>
        <v>1047750</v>
      </c>
      <c r="V20" s="10" t="n">
        <v>0</v>
      </c>
      <c r="W20" s="43" t="n">
        <f aca="false">IF(V20&gt;0,X20/V20/X$7,0)</f>
        <v>0</v>
      </c>
      <c r="X20" s="63" t="n">
        <f aca="false">ROUND($E20*$I20*X$7,0)</f>
        <v>1082675</v>
      </c>
      <c r="Y20" s="10" t="n">
        <v>0</v>
      </c>
      <c r="Z20" s="43" t="n">
        <f aca="false">IF(Y20&gt;0,AA20/Y20/AA$7,0)</f>
        <v>0</v>
      </c>
      <c r="AA20" s="63" t="n">
        <f aca="false">ROUND($E20*$I20*AA$7,0)</f>
        <v>1047750</v>
      </c>
      <c r="AB20" s="10" t="n">
        <v>0</v>
      </c>
      <c r="AC20" s="43" t="n">
        <f aca="false">IF(AB20&gt;0,AD20/AB20/AD$7,0)</f>
        <v>0</v>
      </c>
      <c r="AD20" s="63" t="n">
        <f aca="false">ROUND($E20*$I20*AD$7,0)</f>
        <v>1082675</v>
      </c>
      <c r="AE20" s="10" t="n">
        <v>0</v>
      </c>
      <c r="AF20" s="43" t="n">
        <f aca="false">IF(AE20&gt;0,AG20/AE20/AG$7,0)</f>
        <v>0</v>
      </c>
      <c r="AG20" s="63" t="n">
        <f aca="false">ROUND($E20*$I20*AG$7,0)</f>
        <v>1082675</v>
      </c>
      <c r="AH20" s="10" t="n">
        <v>0</v>
      </c>
      <c r="AI20" s="43" t="n">
        <f aca="false">IF(AH20&gt;0,AJ20/AH20/AJ$7,0)</f>
        <v>0</v>
      </c>
      <c r="AJ20" s="63" t="n">
        <f aca="false">ROUND($E20*$I20*AJ$7,0)</f>
        <v>1047750</v>
      </c>
      <c r="AK20" s="10" t="n">
        <v>0</v>
      </c>
      <c r="AL20" s="43" t="n">
        <f aca="false">IF(AK20&gt;0,AM20/AK20/AM$7,0)</f>
        <v>0</v>
      </c>
      <c r="AM20" s="63" t="n">
        <f aca="false">ROUND($E20*$I20*AM$7,0)</f>
        <v>1082675</v>
      </c>
      <c r="AN20" s="10" t="n">
        <v>0</v>
      </c>
      <c r="AO20" s="43" t="n">
        <f aca="false">IF(AN20&gt;0,AP20/AN20/AP$7,0)</f>
        <v>0</v>
      </c>
      <c r="AP20" s="63" t="n">
        <f aca="false">ROUND($E20*$I20*AP$7,0)</f>
        <v>1047750</v>
      </c>
      <c r="AQ20" s="10" t="n">
        <v>0</v>
      </c>
      <c r="AR20" s="43" t="n">
        <f aca="false">IF(AQ20&gt;0,AS20/AQ20/AS$7,0)</f>
        <v>0</v>
      </c>
      <c r="AS20" s="63" t="n">
        <f aca="false">ROUND($E20*$I20*AS$7,0)</f>
        <v>1082675</v>
      </c>
      <c r="AT20" s="63"/>
    </row>
    <row r="21" customFormat="false" ht="12.75" hidden="false" customHeight="false" outlineLevel="0" collapsed="false">
      <c r="B21" s="0" t="s">
        <v>266</v>
      </c>
      <c r="C21" s="64"/>
      <c r="D21" s="64"/>
      <c r="E21" s="7" t="n">
        <v>27500</v>
      </c>
      <c r="F21" s="43" t="n">
        <v>0.3679</v>
      </c>
      <c r="H21" s="261"/>
      <c r="J21" s="10" t="n">
        <v>0</v>
      </c>
      <c r="K21" s="43" t="n">
        <f aca="false">IF(J21&gt;0,L21/J21/L$7,0)</f>
        <v>0</v>
      </c>
      <c r="L21" s="63" t="n">
        <f aca="false">-$E21*$F21*L$7</f>
        <v>-313634.75</v>
      </c>
      <c r="M21" s="10" t="n">
        <v>0</v>
      </c>
      <c r="N21" s="43" t="n">
        <f aca="false">IF(M21&gt;0,O21/M21/O$7,0)</f>
        <v>0</v>
      </c>
      <c r="O21" s="63" t="n">
        <f aca="false">-$E21*$F21*O$7</f>
        <v>-283283</v>
      </c>
      <c r="P21" s="10" t="n">
        <v>0</v>
      </c>
      <c r="Q21" s="43" t="n">
        <f aca="false">IF(P21&gt;0,R21/P21/R$7,0)</f>
        <v>0</v>
      </c>
      <c r="R21" s="63" t="n">
        <f aca="false">-$E21*$F21*R$7</f>
        <v>-313634.75</v>
      </c>
      <c r="S21" s="10" t="n">
        <v>0</v>
      </c>
      <c r="T21" s="43" t="n">
        <f aca="false">IF(S21&gt;0,U21/S21/U$7,0)</f>
        <v>0</v>
      </c>
      <c r="U21" s="63" t="n">
        <f aca="false">-$E21*$F21*U$7</f>
        <v>-303517.5</v>
      </c>
      <c r="V21" s="10" t="n">
        <v>0</v>
      </c>
      <c r="W21" s="43" t="n">
        <f aca="false">IF(V21&gt;0,X21/V21/X$7,0)</f>
        <v>0</v>
      </c>
      <c r="X21" s="63" t="n">
        <f aca="false">-$E21*$F21*X$7</f>
        <v>-313634.75</v>
      </c>
      <c r="Y21" s="10" t="n">
        <v>0</v>
      </c>
      <c r="Z21" s="43" t="n">
        <f aca="false">IF(Y21&gt;0,AA21/Y21/AA$7,0)</f>
        <v>0</v>
      </c>
      <c r="AA21" s="63" t="n">
        <f aca="false">-$E21*$F21*AA$7</f>
        <v>-303517.5</v>
      </c>
      <c r="AB21" s="10" t="n">
        <v>0</v>
      </c>
      <c r="AC21" s="43" t="n">
        <f aca="false">IF(AB21&gt;0,AD21/AB21/AD$7,0)</f>
        <v>0</v>
      </c>
      <c r="AD21" s="63" t="n">
        <f aca="false">-$E21*$F21*AD$7</f>
        <v>-313634.75</v>
      </c>
      <c r="AE21" s="10" t="n">
        <v>0</v>
      </c>
      <c r="AF21" s="43" t="n">
        <f aca="false">IF(AE21&gt;0,AG21/AE21/AG$7,0)</f>
        <v>0</v>
      </c>
      <c r="AG21" s="63" t="n">
        <f aca="false">-$E21*$F21*AG$7</f>
        <v>-313634.75</v>
      </c>
      <c r="AH21" s="10" t="n">
        <v>0</v>
      </c>
      <c r="AI21" s="43" t="n">
        <v>0</v>
      </c>
      <c r="AJ21" s="63" t="n">
        <f aca="false">-$E21*$F21*AJ$7</f>
        <v>-303517.5</v>
      </c>
      <c r="AK21" s="10" t="n">
        <v>0</v>
      </c>
      <c r="AL21" s="43" t="n">
        <f aca="false">IF(AK21&gt;0,AM21/AK21/AM$7,0)</f>
        <v>0</v>
      </c>
      <c r="AM21" s="63" t="n">
        <f aca="false">-$E21*$F21*AM$7</f>
        <v>-313634.75</v>
      </c>
      <c r="AN21" s="10" t="n">
        <v>0</v>
      </c>
      <c r="AO21" s="43" t="n">
        <f aca="false">IF(AN21&gt;0,AP21/AN21/AP$7,0)</f>
        <v>0</v>
      </c>
      <c r="AP21" s="63" t="n">
        <f aca="false">-$E21*$F21*AP$7</f>
        <v>-303517.5</v>
      </c>
      <c r="AQ21" s="10" t="n">
        <v>0</v>
      </c>
      <c r="AR21" s="43" t="n">
        <f aca="false">IF(AQ21&gt;0,AS21/AQ21/AS$7,0)</f>
        <v>0</v>
      </c>
      <c r="AS21" s="63" t="n">
        <f aca="false">-$E21*$F21*AS$7</f>
        <v>-313634.75</v>
      </c>
      <c r="AT21" s="63"/>
    </row>
    <row r="22" customFormat="false" ht="12.75" hidden="false" customHeight="false" outlineLevel="0" collapsed="false">
      <c r="B22" s="0" t="s">
        <v>267</v>
      </c>
      <c r="C22" s="64"/>
      <c r="D22" s="64"/>
      <c r="E22" s="7" t="n">
        <v>27500</v>
      </c>
      <c r="G22" s="43" t="n">
        <f aca="false">0.0186+0.007</f>
        <v>0.0256</v>
      </c>
      <c r="H22" s="261"/>
      <c r="J22" s="10" t="n">
        <f aca="false">-$E22*'Out Years Data Input'!C$82</f>
        <v>-23650</v>
      </c>
      <c r="K22" s="43" t="n">
        <f aca="false">IF(J22&gt;0,L22/J22/L$7,0)</f>
        <v>0</v>
      </c>
      <c r="L22" s="63" t="n">
        <f aca="false">-$E22*$G22*'Out Years Data Input'!C$82*L$7</f>
        <v>-18768.64</v>
      </c>
      <c r="M22" s="10" t="n">
        <f aca="false">-$E22*'Out Years Data Input'!F$82</f>
        <v>-23925</v>
      </c>
      <c r="N22" s="43" t="n">
        <f aca="false">IF(M22&gt;0,O22/M22/O$7,0)</f>
        <v>0</v>
      </c>
      <c r="O22" s="63" t="n">
        <f aca="false">-$E22*$G22*'Out Years Data Input'!F$82*O$7</f>
        <v>-17149.44</v>
      </c>
      <c r="P22" s="10" t="n">
        <f aca="false">-$E22*'Out Years Data Input'!I$82</f>
        <v>-25850</v>
      </c>
      <c r="Q22" s="43" t="n">
        <f aca="false">IF(P22&gt;0,R22/P22/R$7,0)</f>
        <v>0</v>
      </c>
      <c r="R22" s="63" t="n">
        <f aca="false">-$E22*$G22*'Out Years Data Input'!I$82*R$7</f>
        <v>-20514.56</v>
      </c>
      <c r="S22" s="10" t="n">
        <f aca="false">-$E22*'Out Years Data Input'!L$82</f>
        <v>-22550</v>
      </c>
      <c r="T22" s="43" t="n">
        <f aca="false">IF(S22&gt;0,U22/S22/U$7,0)</f>
        <v>0</v>
      </c>
      <c r="U22" s="63" t="n">
        <f aca="false">-$E22*$G22*'Out Years Data Input'!L$82*U$7</f>
        <v>-17318.4</v>
      </c>
      <c r="V22" s="10" t="n">
        <f aca="false">-$E22*'Out Years Data Input'!O$82</f>
        <v>-23925</v>
      </c>
      <c r="W22" s="43" t="n">
        <f aca="false">IF(V22&gt;0,X22/V22/X$7,0)</f>
        <v>0</v>
      </c>
      <c r="X22" s="63" t="n">
        <f aca="false">-$E22*$G22*'Out Years Data Input'!O$82*X$7</f>
        <v>-18986.88</v>
      </c>
      <c r="Y22" s="10" t="n">
        <f aca="false">-$E22*'Out Years Data Input'!R$82</f>
        <v>-25300</v>
      </c>
      <c r="Z22" s="43" t="n">
        <f aca="false">IF(Y22&gt;0,AA22/Y22/AA$7,0)</f>
        <v>0</v>
      </c>
      <c r="AA22" s="63" t="n">
        <f aca="false">-$E22*$G22*'Out Years Data Input'!R$82*AA$7</f>
        <v>-19430.4</v>
      </c>
      <c r="AB22" s="10" t="n">
        <f aca="false">-$E22*'Out Years Data Input'!U$82</f>
        <v>-25025</v>
      </c>
      <c r="AC22" s="43" t="n">
        <f aca="false">IF(AB22&gt;0,AD22/AB22/AD$7,0)</f>
        <v>0</v>
      </c>
      <c r="AD22" s="63" t="n">
        <f aca="false">-$E22*$G22*'Out Years Data Input'!U$82*AD$7</f>
        <v>-19859.84</v>
      </c>
      <c r="AE22" s="10" t="n">
        <f aca="false">-$E22*'Out Years Data Input'!X$82</f>
        <v>-25850</v>
      </c>
      <c r="AF22" s="43" t="n">
        <f aca="false">IF(AE22&gt;0,AG22/AE22/AG$7,0)</f>
        <v>0</v>
      </c>
      <c r="AG22" s="63" t="n">
        <f aca="false">-$E22*$G22*'Out Years Data Input'!X$82*AG$7</f>
        <v>-20514.56</v>
      </c>
      <c r="AH22" s="10" t="n">
        <f aca="false">-$E22*'Out Years Data Input'!AA$82</f>
        <v>-23925</v>
      </c>
      <c r="AI22" s="43" t="n">
        <v>0</v>
      </c>
      <c r="AJ22" s="63" t="n">
        <f aca="false">-$E22*$G22*'Out Years Data Input'!AA$82*AJ$7</f>
        <v>-18374.4</v>
      </c>
      <c r="AK22" s="10" t="n">
        <f aca="false">-$E22*'Out Years Data Input'!AD$82</f>
        <v>-25850</v>
      </c>
      <c r="AL22" s="43" t="n">
        <f aca="false">IF(AK22&gt;0,AM22/AK22/AM$7,0)</f>
        <v>0</v>
      </c>
      <c r="AM22" s="63" t="n">
        <f aca="false">-$E22*$G22*'Out Years Data Input'!AD$82*AM$7</f>
        <v>-20514.56</v>
      </c>
      <c r="AN22" s="10" t="n">
        <f aca="false">-$E22*'Out Years Data Input'!AG$82</f>
        <v>-26950</v>
      </c>
      <c r="AO22" s="43" t="n">
        <f aca="false">IF(AN22&gt;0,AP22/AN22/AP$7,0)</f>
        <v>0</v>
      </c>
      <c r="AP22" s="63" t="n">
        <f aca="false">-$E22*$G22*'Out Years Data Input'!AG$82*AP$7</f>
        <v>-20697.6</v>
      </c>
      <c r="AQ22" s="10" t="n">
        <f aca="false">-$E22*'Out Years Data Input'!AJ$82</f>
        <v>-27225</v>
      </c>
      <c r="AR22" s="43" t="n">
        <f aca="false">IF(AQ22&gt;0,AS22/AQ22/AS$7,0)</f>
        <v>0</v>
      </c>
      <c r="AS22" s="63" t="n">
        <f aca="false">-$E22*$G22*'Out Years Data Input'!AJ$82*AS$7</f>
        <v>-21605.76</v>
      </c>
      <c r="AT22" s="63"/>
    </row>
    <row r="23" customFormat="false" ht="12.75" hidden="false" customHeight="false" outlineLevel="0" collapsed="false">
      <c r="A23" s="42" t="s">
        <v>263</v>
      </c>
      <c r="B23" s="0" t="s">
        <v>266</v>
      </c>
      <c r="C23" s="64"/>
      <c r="D23" s="64"/>
      <c r="E23" s="7" t="n">
        <v>27500</v>
      </c>
      <c r="F23" s="43" t="n">
        <v>-0.002</v>
      </c>
      <c r="H23" s="261"/>
      <c r="J23" s="10" t="n">
        <v>0</v>
      </c>
      <c r="K23" s="43" t="n">
        <f aca="false">IF(J23&gt;0,L23/J23/L$7,0)</f>
        <v>0</v>
      </c>
      <c r="L23" s="63" t="n">
        <f aca="false">-$E23*$F23*L$7</f>
        <v>1705</v>
      </c>
      <c r="M23" s="10" t="n">
        <v>0</v>
      </c>
      <c r="N23" s="43" t="n">
        <f aca="false">IF(M23&gt;0,O23/M23/O$7,0)</f>
        <v>0</v>
      </c>
      <c r="O23" s="63" t="n">
        <f aca="false">-$E23*$F23*O$7</f>
        <v>1540</v>
      </c>
      <c r="P23" s="10" t="n">
        <v>0</v>
      </c>
      <c r="Q23" s="43" t="n">
        <f aca="false">IF(P23&gt;0,R23/P23/R$7,0)</f>
        <v>0</v>
      </c>
      <c r="R23" s="63" t="n">
        <f aca="false">-$E23*$F23*R$7</f>
        <v>1705</v>
      </c>
      <c r="S23" s="10" t="n">
        <v>0</v>
      </c>
      <c r="T23" s="43" t="n">
        <f aca="false">IF(S23&gt;0,U23/S23/U$7,0)</f>
        <v>0</v>
      </c>
      <c r="U23" s="63" t="n">
        <f aca="false">-$E23*$F23*U$7</f>
        <v>1650</v>
      </c>
      <c r="V23" s="10" t="n">
        <v>0</v>
      </c>
      <c r="W23" s="43" t="n">
        <f aca="false">IF(V23&gt;0,X23/V23/X$7,0)</f>
        <v>0</v>
      </c>
      <c r="X23" s="63" t="n">
        <f aca="false">-$E23*$F23*X$7</f>
        <v>1705</v>
      </c>
      <c r="Y23" s="10" t="n">
        <v>0</v>
      </c>
      <c r="Z23" s="43" t="n">
        <f aca="false">IF(Y23&gt;0,AA23/Y23/AA$7,0)</f>
        <v>0</v>
      </c>
      <c r="AA23" s="63" t="n">
        <f aca="false">-$E23*$F23*AA$7</f>
        <v>1650</v>
      </c>
      <c r="AB23" s="10" t="n">
        <v>0</v>
      </c>
      <c r="AC23" s="43" t="n">
        <f aca="false">IF(AB23&gt;0,AD23/AB23/AD$7,0)</f>
        <v>0</v>
      </c>
      <c r="AD23" s="63" t="n">
        <f aca="false">-$E23*$F23*AD$7</f>
        <v>1705</v>
      </c>
      <c r="AE23" s="10" t="n">
        <v>0</v>
      </c>
      <c r="AF23" s="43" t="n">
        <f aca="false">IF(AE23&gt;0,AG23/AE23/AG$7,0)</f>
        <v>0</v>
      </c>
      <c r="AG23" s="63" t="n">
        <f aca="false">-$E23*$F23*AG$7</f>
        <v>1705</v>
      </c>
      <c r="AH23" s="10" t="n">
        <v>0</v>
      </c>
      <c r="AI23" s="43" t="n">
        <v>0</v>
      </c>
      <c r="AJ23" s="63" t="n">
        <f aca="false">-$E23*$F23*AJ$7</f>
        <v>1650</v>
      </c>
      <c r="AK23" s="10" t="n">
        <v>0</v>
      </c>
      <c r="AL23" s="43" t="n">
        <f aca="false">IF(AK23&gt;0,AM23/AK23/AM$7,0)</f>
        <v>0</v>
      </c>
      <c r="AM23" s="63" t="n">
        <f aca="false">-$E23*$F23*AM$7</f>
        <v>1705</v>
      </c>
      <c r="AN23" s="10" t="n">
        <v>0</v>
      </c>
      <c r="AO23" s="43" t="n">
        <f aca="false">IF(AN23&gt;0,AP23/AN23/AP$7,0)</f>
        <v>0</v>
      </c>
      <c r="AP23" s="63" t="n">
        <f aca="false">-$E23*$F23*AP$7</f>
        <v>1650</v>
      </c>
      <c r="AQ23" s="10" t="n">
        <v>0</v>
      </c>
      <c r="AR23" s="43" t="n">
        <f aca="false">IF(AQ23&gt;0,AS23/AQ23/AS$7,0)</f>
        <v>0</v>
      </c>
      <c r="AS23" s="63" t="n">
        <f aca="false">-$E23*$F23*AS$7</f>
        <v>1705</v>
      </c>
      <c r="AT23" s="63"/>
    </row>
    <row r="24" customFormat="false" ht="12.75" hidden="false" customHeight="false" outlineLevel="0" collapsed="false">
      <c r="B24" s="0" t="s">
        <v>268</v>
      </c>
      <c r="C24" s="64"/>
      <c r="D24" s="64"/>
      <c r="E24" s="7" t="n">
        <v>0</v>
      </c>
      <c r="H24" s="261" t="n">
        <v>0.0475</v>
      </c>
      <c r="J24" s="10" t="n">
        <v>0</v>
      </c>
      <c r="K24" s="43" t="n">
        <f aca="false">IF(J24&gt;0,L24/J24/L$7,0)</f>
        <v>0</v>
      </c>
      <c r="L24" s="262" t="n">
        <f aca="false">-((($E$24*'Out Years Data Input'!C$82*'Negociate Rate K'!L$7)/(1-'Negociate Rate K'!$H$24))*$H$24)*'Annual Fuel Calc'!C75</f>
        <v>-0</v>
      </c>
      <c r="M24" s="10" t="n">
        <v>0</v>
      </c>
      <c r="N24" s="43" t="n">
        <f aca="false">IF(M24&gt;0,O24/M24/O$7,0)</f>
        <v>0</v>
      </c>
      <c r="O24" s="262" t="n">
        <f aca="false">-((($E$24*'Out Years Data Input'!F$82*'Negociate Rate K'!O$7)/(1-'Negociate Rate K'!$H$24))*$H$24)*'Annual Fuel Calc'!D75</f>
        <v>-0</v>
      </c>
      <c r="P24" s="10" t="n">
        <v>0</v>
      </c>
      <c r="Q24" s="43" t="n">
        <f aca="false">IF(P24&gt;0,R24/P24/R$7,0)</f>
        <v>0</v>
      </c>
      <c r="R24" s="262" t="n">
        <f aca="false">-((($E$24*'Out Years Data Input'!I$82*'Negociate Rate K'!R$7)/(1-'Negociate Rate K'!$H$24))*$H$24)*'Annual Fuel Calc'!E75</f>
        <v>-0</v>
      </c>
      <c r="S24" s="10" t="n">
        <v>0</v>
      </c>
      <c r="T24" s="43" t="n">
        <f aca="false">IF(S24&gt;0,U24/S24/U$7,0)</f>
        <v>0</v>
      </c>
      <c r="U24" s="262" t="n">
        <f aca="false">-((($E$24*'Out Years Data Input'!L$82*'Negociate Rate K'!U$7)/(1-'Negociate Rate K'!$H$24))*$H$24)*'Annual Fuel Calc'!F75</f>
        <v>-0</v>
      </c>
      <c r="V24" s="10" t="n">
        <v>0</v>
      </c>
      <c r="W24" s="43" t="n">
        <f aca="false">IF(V24&gt;0,X24/V24/X$7,0)</f>
        <v>0</v>
      </c>
      <c r="X24" s="262" t="n">
        <f aca="false">-((($E$24*'Out Years Data Input'!O$82*'Negociate Rate K'!X$7)/(1-'Negociate Rate K'!$H$24))*$H$24)*'Annual Fuel Calc'!G75</f>
        <v>-0</v>
      </c>
      <c r="Y24" s="10" t="n">
        <v>0</v>
      </c>
      <c r="Z24" s="43" t="n">
        <f aca="false">IF(Y24&gt;0,AA24/Y24/AA$7,0)</f>
        <v>0</v>
      </c>
      <c r="AA24" s="262" t="n">
        <f aca="false">-((($E$24*'Out Years Data Input'!R$82*'Negociate Rate K'!AA$7)/(1-'Negociate Rate K'!$H$24))*$H$24)*'Annual Fuel Calc'!H75</f>
        <v>-0</v>
      </c>
      <c r="AB24" s="10" t="n">
        <v>0</v>
      </c>
      <c r="AC24" s="43" t="n">
        <f aca="false">IF(AB24&gt;0,AD24/AB24/AD$7,0)</f>
        <v>0</v>
      </c>
      <c r="AD24" s="262" t="n">
        <f aca="false">-((($E$24*'Out Years Data Input'!U$82*'Negociate Rate K'!AD$7)/(1-'Negociate Rate K'!$H$24))*$H$24)*'Annual Fuel Calc'!I$75</f>
        <v>-0</v>
      </c>
      <c r="AE24" s="10" t="n">
        <v>0</v>
      </c>
      <c r="AF24" s="43" t="n">
        <f aca="false">IF(AE24&gt;0,AG24/AE24/AG$7,0)</f>
        <v>0</v>
      </c>
      <c r="AG24" s="262" t="n">
        <f aca="false">-((($E$24*'Out Years Data Input'!X$82*'Negociate Rate K'!AG$7)/(1-'Negociate Rate K'!$H$24))*$H$24)*'Annual Fuel Calc'!J$75</f>
        <v>-0</v>
      </c>
      <c r="AH24" s="10" t="n">
        <v>0</v>
      </c>
      <c r="AI24" s="43" t="n">
        <v>0</v>
      </c>
      <c r="AJ24" s="262" t="n">
        <f aca="false">-((($E$24*'Out Years Data Input'!AA$82*'Negociate Rate K'!AJ$7)/(1-'Negociate Rate K'!$H$24))*$H$24)*'Annual Fuel Calc'!K$75</f>
        <v>-0</v>
      </c>
      <c r="AK24" s="10" t="n">
        <v>0</v>
      </c>
      <c r="AL24" s="43" t="n">
        <f aca="false">IF(AK24&gt;0,AM24/AK24/AM$7,0)</f>
        <v>0</v>
      </c>
      <c r="AM24" s="262" t="n">
        <f aca="false">-((($E$24*'Out Years Data Input'!AD$82*'Negociate Rate K'!AM$7)/(1-'Negociate Rate K'!$H$24))*$H$24)*'Annual Fuel Calc'!L$75</f>
        <v>-0</v>
      </c>
      <c r="AN24" s="10" t="n">
        <v>0</v>
      </c>
      <c r="AO24" s="43" t="n">
        <f aca="false">IF(AN24&gt;0,AP24/AN24/AP$7,0)</f>
        <v>0</v>
      </c>
      <c r="AP24" s="262" t="n">
        <f aca="false">-((($E$24*'Out Years Data Input'!AG$82*'Negociate Rate K'!AP$7)/(1-'Negociate Rate K'!$H$24))*$H$24)*'Annual Fuel Calc'!M$75</f>
        <v>-0</v>
      </c>
      <c r="AQ24" s="10" t="n">
        <v>0</v>
      </c>
      <c r="AR24" s="43" t="n">
        <f aca="false">IF(AQ24&gt;0,AS24/AQ24/AS$7,0)</f>
        <v>0</v>
      </c>
      <c r="AS24" s="262" t="n">
        <f aca="false">-((($E$24*'Out Years Data Input'!AJ$82*'Negociate Rate K'!AS$7)/(1-'Negociate Rate K'!$H$24))*$H$24)*'Annual Fuel Calc'!N$75</f>
        <v>-0</v>
      </c>
      <c r="AT24" s="63"/>
    </row>
    <row r="25" customFormat="false" ht="12.75" hidden="false" customHeight="false" outlineLevel="0" collapsed="false">
      <c r="B25" s="4"/>
      <c r="C25" s="263"/>
      <c r="D25" s="263"/>
      <c r="E25" s="5"/>
      <c r="F25" s="73"/>
      <c r="G25" s="73"/>
      <c r="H25" s="264"/>
      <c r="I25" s="73"/>
      <c r="J25" s="74"/>
      <c r="K25" s="73"/>
      <c r="L25" s="75" t="n">
        <f aca="false">SUM(L20:L24)</f>
        <v>751976.61</v>
      </c>
      <c r="M25" s="74"/>
      <c r="N25" s="73"/>
      <c r="O25" s="75" t="n">
        <f aca="false">SUM(O20:O24)</f>
        <v>679007.56</v>
      </c>
      <c r="P25" s="74"/>
      <c r="Q25" s="73"/>
      <c r="R25" s="75" t="n">
        <f aca="false">SUM(R20:R24)</f>
        <v>750230.69</v>
      </c>
      <c r="S25" s="74"/>
      <c r="T25" s="73"/>
      <c r="U25" s="75" t="n">
        <f aca="false">SUM(U20:U24)</f>
        <v>728564.1</v>
      </c>
      <c r="V25" s="74"/>
      <c r="W25" s="73"/>
      <c r="X25" s="75" t="n">
        <f aca="false">SUM(X20:X24)</f>
        <v>751758.37</v>
      </c>
      <c r="Y25" s="74"/>
      <c r="Z25" s="73"/>
      <c r="AA25" s="75" t="n">
        <f aca="false">SUM(AA20:AA24)</f>
        <v>726452.1</v>
      </c>
      <c r="AB25" s="74"/>
      <c r="AC25" s="73"/>
      <c r="AD25" s="75" t="n">
        <f aca="false">SUM(AD20:AD24)</f>
        <v>750885.41</v>
      </c>
      <c r="AE25" s="74"/>
      <c r="AF25" s="73"/>
      <c r="AG25" s="75" t="n">
        <f aca="false">SUM(AG20:AG24)</f>
        <v>750230.69</v>
      </c>
      <c r="AH25" s="74"/>
      <c r="AI25" s="73"/>
      <c r="AJ25" s="75" t="n">
        <f aca="false">SUM(AJ20:AJ24)</f>
        <v>727508.1</v>
      </c>
      <c r="AK25" s="74"/>
      <c r="AL25" s="73"/>
      <c r="AM25" s="75" t="n">
        <f aca="false">SUM(AM20:AM24)</f>
        <v>750230.69</v>
      </c>
      <c r="AN25" s="74"/>
      <c r="AO25" s="73"/>
      <c r="AP25" s="75" t="n">
        <f aca="false">SUM(AP20:AP24)</f>
        <v>725184.9</v>
      </c>
      <c r="AQ25" s="74"/>
      <c r="AR25" s="73"/>
      <c r="AS25" s="75" t="n">
        <f aca="false">SUM(AS20:AS24)</f>
        <v>749139.49</v>
      </c>
      <c r="AT25" s="75"/>
    </row>
    <row r="26" customFormat="false" ht="12.75" hidden="false" customHeight="false" outlineLevel="0" collapsed="false">
      <c r="B26" s="4"/>
      <c r="C26" s="263"/>
      <c r="D26" s="263"/>
      <c r="E26" s="5"/>
      <c r="F26" s="73"/>
      <c r="G26" s="73"/>
      <c r="H26" s="264"/>
      <c r="I26" s="73"/>
      <c r="J26" s="74"/>
      <c r="K26" s="73"/>
      <c r="L26" s="75"/>
      <c r="M26" s="74"/>
      <c r="N26" s="73"/>
      <c r="O26" s="75"/>
      <c r="P26" s="74"/>
      <c r="Q26" s="73"/>
      <c r="R26" s="75"/>
      <c r="S26" s="74"/>
      <c r="T26" s="73"/>
      <c r="U26" s="75"/>
      <c r="V26" s="74"/>
      <c r="W26" s="73"/>
      <c r="X26" s="75"/>
      <c r="Y26" s="74"/>
      <c r="Z26" s="73"/>
      <c r="AA26" s="75"/>
      <c r="AB26" s="74"/>
      <c r="AC26" s="73"/>
      <c r="AD26" s="75"/>
      <c r="AE26" s="74"/>
      <c r="AF26" s="73"/>
      <c r="AG26" s="75"/>
      <c r="AH26" s="74"/>
      <c r="AI26" s="73"/>
      <c r="AJ26" s="75"/>
      <c r="AK26" s="74"/>
      <c r="AL26" s="73"/>
      <c r="AM26" s="75"/>
      <c r="AN26" s="74"/>
      <c r="AO26" s="73"/>
      <c r="AP26" s="75"/>
      <c r="AQ26" s="74"/>
      <c r="AR26" s="73"/>
      <c r="AS26" s="75"/>
      <c r="AT26" s="75"/>
    </row>
    <row r="27" customFormat="false" ht="12.75" hidden="false" customHeight="false" outlineLevel="0" collapsed="false">
      <c r="A27" s="44" t="s">
        <v>269</v>
      </c>
      <c r="B27" s="4"/>
      <c r="C27" s="11"/>
      <c r="D27" s="11"/>
      <c r="E27" s="5" t="n">
        <f aca="false">E13+E20</f>
        <v>49000</v>
      </c>
      <c r="F27" s="73"/>
      <c r="G27" s="73"/>
      <c r="H27" s="264"/>
      <c r="I27" s="73"/>
      <c r="J27" s="74" t="n">
        <v>0</v>
      </c>
      <c r="K27" s="73" t="n">
        <v>0</v>
      </c>
      <c r="L27" s="75" t="n">
        <f aca="false">L18+L25</f>
        <v>751976.61</v>
      </c>
      <c r="M27" s="74" t="n">
        <v>0</v>
      </c>
      <c r="N27" s="73" t="n">
        <v>0</v>
      </c>
      <c r="O27" s="75" t="n">
        <f aca="false">O18+O25</f>
        <v>679007.56</v>
      </c>
      <c r="P27" s="74" t="n">
        <v>0</v>
      </c>
      <c r="Q27" s="73" t="n">
        <v>0</v>
      </c>
      <c r="R27" s="75" t="n">
        <f aca="false">R18+R25</f>
        <v>750230.69</v>
      </c>
      <c r="S27" s="74" t="n">
        <v>0</v>
      </c>
      <c r="T27" s="73" t="n">
        <v>0</v>
      </c>
      <c r="U27" s="75" t="n">
        <f aca="false">U18+U25</f>
        <v>728564.1</v>
      </c>
      <c r="V27" s="74" t="n">
        <v>0</v>
      </c>
      <c r="W27" s="73" t="n">
        <v>0</v>
      </c>
      <c r="X27" s="75" t="n">
        <f aca="false">X18+X25</f>
        <v>751758.37</v>
      </c>
      <c r="Y27" s="74" t="n">
        <v>0</v>
      </c>
      <c r="Z27" s="73" t="n">
        <v>0</v>
      </c>
      <c r="AA27" s="75" t="n">
        <f aca="false">AA18+AA25</f>
        <v>726452.1</v>
      </c>
      <c r="AB27" s="74" t="n">
        <v>0</v>
      </c>
      <c r="AC27" s="73" t="n">
        <v>0</v>
      </c>
      <c r="AD27" s="75" t="n">
        <f aca="false">AD18+AD25</f>
        <v>750885.41</v>
      </c>
      <c r="AE27" s="74" t="n">
        <v>0</v>
      </c>
      <c r="AF27" s="73" t="n">
        <v>0</v>
      </c>
      <c r="AG27" s="75" t="n">
        <f aca="false">AG18+AG25</f>
        <v>750230.69</v>
      </c>
      <c r="AH27" s="74" t="n">
        <v>0</v>
      </c>
      <c r="AI27" s="73" t="n">
        <v>0</v>
      </c>
      <c r="AJ27" s="75" t="n">
        <f aca="false">AJ18+AJ25</f>
        <v>727508.1</v>
      </c>
      <c r="AK27" s="74" t="n">
        <v>0</v>
      </c>
      <c r="AL27" s="73" t="n">
        <v>0</v>
      </c>
      <c r="AM27" s="75" t="n">
        <f aca="false">AM18+AM25</f>
        <v>750230.69</v>
      </c>
      <c r="AN27" s="74" t="n">
        <v>0</v>
      </c>
      <c r="AO27" s="73" t="n">
        <v>0</v>
      </c>
      <c r="AP27" s="75" t="n">
        <f aca="false">AP18+AP25</f>
        <v>1137347.64</v>
      </c>
      <c r="AQ27" s="74" t="n">
        <v>0</v>
      </c>
      <c r="AR27" s="73" t="n">
        <v>0</v>
      </c>
      <c r="AS27" s="75" t="n">
        <f aca="false">AS18+AS25</f>
        <v>1174870.364</v>
      </c>
      <c r="AT27" s="4"/>
    </row>
    <row r="28" customFormat="false" ht="12.75" hidden="false" customHeight="false" outlineLevel="0" collapsed="false">
      <c r="A28" s="44"/>
      <c r="B28" s="4"/>
      <c r="C28" s="11"/>
      <c r="D28" s="11"/>
      <c r="E28" s="5"/>
      <c r="F28" s="73"/>
      <c r="G28" s="73"/>
      <c r="H28" s="264"/>
      <c r="I28" s="73"/>
      <c r="J28" s="74"/>
      <c r="K28" s="73"/>
      <c r="L28" s="75"/>
      <c r="M28" s="74"/>
      <c r="N28" s="73"/>
      <c r="O28" s="75"/>
      <c r="P28" s="74"/>
      <c r="Q28" s="73"/>
      <c r="R28" s="75"/>
      <c r="S28" s="74"/>
      <c r="T28" s="73"/>
      <c r="U28" s="75"/>
      <c r="V28" s="74"/>
      <c r="W28" s="73"/>
      <c r="X28" s="75"/>
      <c r="Y28" s="74"/>
      <c r="Z28" s="73"/>
      <c r="AA28" s="75"/>
      <c r="AB28" s="74"/>
      <c r="AC28" s="73"/>
      <c r="AD28" s="75"/>
      <c r="AE28" s="74"/>
      <c r="AF28" s="73"/>
      <c r="AG28" s="75"/>
      <c r="AH28" s="74"/>
      <c r="AI28" s="73"/>
      <c r="AJ28" s="75"/>
      <c r="AK28" s="74"/>
      <c r="AL28" s="73"/>
      <c r="AM28" s="75"/>
      <c r="AN28" s="74"/>
      <c r="AO28" s="73"/>
      <c r="AP28" s="75"/>
      <c r="AQ28" s="74"/>
      <c r="AR28" s="73"/>
      <c r="AS28" s="75"/>
      <c r="AT28" s="75"/>
    </row>
    <row r="29" customFormat="false" ht="12.75" hidden="false" customHeight="false" outlineLevel="0" collapsed="false">
      <c r="H29" s="261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</row>
    <row r="30" customFormat="false" ht="12.75" hidden="false" customHeight="false" outlineLevel="0" collapsed="false">
      <c r="H30" s="261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265" t="s">
        <v>270</v>
      </c>
      <c r="AQ30" s="266"/>
      <c r="AR30" s="266"/>
      <c r="AS30" s="267" t="n">
        <f aca="false">SUM(J27:AS27)</f>
        <v>9679062.324</v>
      </c>
      <c r="AT30" s="63"/>
    </row>
    <row r="31" customFormat="false" ht="12.75" hidden="false" customHeight="false" outlineLevel="0" collapsed="false"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</row>
    <row r="32" customFormat="false" ht="12.75" hidden="false" customHeight="false" outlineLevel="0" collapsed="false"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</row>
    <row r="33" customFormat="false" ht="12.75" hidden="false" customHeight="false" outlineLevel="0" collapsed="false"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</row>
    <row r="34" customFormat="false" ht="12.75" hidden="false" customHeight="false" outlineLevel="0" collapsed="false"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</row>
    <row r="35" customFormat="false" ht="12.75" hidden="false" customHeight="false" outlineLevel="0" collapsed="false"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</row>
    <row r="36" customFormat="false" ht="12.75" hidden="false" customHeight="false" outlineLevel="0" collapsed="false"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</row>
    <row r="37" customFormat="false" ht="12.75" hidden="false" customHeight="false" outlineLevel="0" collapsed="false"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</row>
  </sheetData>
  <mergeCells count="13">
    <mergeCell ref="E2:F2"/>
    <mergeCell ref="J8:L8"/>
    <mergeCell ref="M8:O8"/>
    <mergeCell ref="P8:R8"/>
    <mergeCell ref="S8:U8"/>
    <mergeCell ref="V8:X8"/>
    <mergeCell ref="Y8:AA8"/>
    <mergeCell ref="AB8:AD8"/>
    <mergeCell ref="AE8:AG8"/>
    <mergeCell ref="AH8:AJ8"/>
    <mergeCell ref="AK8:AM8"/>
    <mergeCell ref="AN8:AP8"/>
    <mergeCell ref="AQ8:AS8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1"/>
  <sheetViews>
    <sheetView showFormulas="false" showGridLines="true" showRowColHeaders="true" showZeros="true" rightToLeft="false" tabSelected="false" showOutlineSymbols="true" defaultGridColor="true" view="normal" topLeftCell="A49" colorId="64" zoomScale="75" zoomScaleNormal="75" zoomScalePageLayoutView="100" workbookViewId="0">
      <selection pane="topLeft" activeCell="C82" activeCellId="0" sqref="C8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8" width="45.56"/>
    <col collapsed="false" customWidth="true" hidden="false" outlineLevel="0" max="2" min="2" style="268" width="2.13"/>
    <col collapsed="false" customWidth="true" hidden="false" outlineLevel="0" max="12" min="3" style="268" width="10.13"/>
    <col collapsed="false" customWidth="true" hidden="false" outlineLevel="0" max="13" min="13" style="268" width="11.28"/>
    <col collapsed="false" customWidth="true" hidden="false" outlineLevel="0" max="14" min="14" style="268" width="10.13"/>
    <col collapsed="false" customWidth="true" hidden="false" outlineLevel="0" max="15" min="15" style="268" width="12.85"/>
    <col collapsed="false" customWidth="true" hidden="false" outlineLevel="0" max="16" min="16" style="25" width="8.41"/>
    <col collapsed="false" customWidth="true" hidden="false" outlineLevel="0" max="17" min="17" style="25" width="15.85"/>
    <col collapsed="false" customWidth="true" hidden="false" outlineLevel="0" max="18" min="18" style="25" width="13.7"/>
    <col collapsed="false" customWidth="false" hidden="false" outlineLevel="0" max="257" min="19" style="268" width="9.14"/>
  </cols>
  <sheetData>
    <row r="1" customFormat="false" ht="12.75" hidden="false" customHeight="false" outlineLevel="0" collapsed="false">
      <c r="A1" s="269"/>
      <c r="B1" s="270"/>
      <c r="C1" s="270" t="n">
        <v>31</v>
      </c>
      <c r="D1" s="270" t="n">
        <v>28</v>
      </c>
      <c r="E1" s="270" t="n">
        <v>31</v>
      </c>
      <c r="F1" s="270" t="n">
        <v>30</v>
      </c>
      <c r="G1" s="270" t="n">
        <v>31</v>
      </c>
      <c r="H1" s="270" t="n">
        <v>30</v>
      </c>
      <c r="I1" s="270" t="n">
        <v>31</v>
      </c>
      <c r="J1" s="270" t="n">
        <v>31</v>
      </c>
      <c r="K1" s="270" t="n">
        <v>30</v>
      </c>
      <c r="L1" s="270" t="n">
        <v>31</v>
      </c>
      <c r="M1" s="270" t="n">
        <v>30</v>
      </c>
      <c r="N1" s="270" t="n">
        <v>31</v>
      </c>
      <c r="O1" s="270" t="n">
        <v>365</v>
      </c>
      <c r="Q1" s="25" t="n">
        <v>365</v>
      </c>
      <c r="R1" s="25" t="n">
        <v>365</v>
      </c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0"/>
      <c r="CC1" s="270"/>
      <c r="CD1" s="270"/>
      <c r="CE1" s="270"/>
      <c r="CF1" s="270"/>
      <c r="CG1" s="270"/>
      <c r="CH1" s="270"/>
      <c r="CI1" s="270"/>
      <c r="CJ1" s="270"/>
      <c r="CK1" s="270"/>
      <c r="CL1" s="270"/>
      <c r="CM1" s="270"/>
      <c r="CN1" s="270"/>
      <c r="CO1" s="270"/>
      <c r="CP1" s="270"/>
      <c r="CQ1" s="270"/>
      <c r="CR1" s="270"/>
      <c r="CS1" s="270"/>
      <c r="CT1" s="270"/>
      <c r="CU1" s="270"/>
      <c r="CV1" s="270"/>
      <c r="CW1" s="270"/>
      <c r="CX1" s="270"/>
      <c r="CY1" s="270"/>
      <c r="CZ1" s="270"/>
      <c r="DA1" s="270"/>
      <c r="DB1" s="270"/>
      <c r="DC1" s="270"/>
      <c r="DD1" s="270"/>
      <c r="DE1" s="270"/>
      <c r="DF1" s="270"/>
      <c r="DG1" s="270"/>
      <c r="DH1" s="270"/>
      <c r="DI1" s="270"/>
      <c r="DJ1" s="270"/>
      <c r="DK1" s="270"/>
      <c r="DL1" s="270"/>
      <c r="DM1" s="270"/>
      <c r="DN1" s="270"/>
      <c r="DO1" s="270"/>
      <c r="DP1" s="270"/>
      <c r="DQ1" s="270"/>
      <c r="DR1" s="270"/>
      <c r="DS1" s="270"/>
      <c r="DT1" s="270"/>
      <c r="DU1" s="270"/>
      <c r="DV1" s="270"/>
      <c r="DW1" s="270"/>
      <c r="DX1" s="270"/>
      <c r="DY1" s="270"/>
      <c r="DZ1" s="270"/>
      <c r="EA1" s="270"/>
      <c r="EB1" s="270"/>
      <c r="EC1" s="270"/>
      <c r="ED1" s="270"/>
      <c r="EE1" s="270"/>
      <c r="EF1" s="270"/>
      <c r="EG1" s="270"/>
      <c r="EH1" s="270"/>
      <c r="EI1" s="270"/>
      <c r="EJ1" s="270"/>
      <c r="EK1" s="270"/>
      <c r="EL1" s="270"/>
      <c r="EM1" s="270"/>
      <c r="EN1" s="270"/>
      <c r="EO1" s="270"/>
      <c r="EP1" s="270"/>
      <c r="EQ1" s="270"/>
      <c r="ER1" s="270"/>
      <c r="ES1" s="270"/>
      <c r="ET1" s="270"/>
      <c r="EU1" s="270"/>
      <c r="EV1" s="270"/>
      <c r="EW1" s="270"/>
      <c r="EX1" s="270"/>
      <c r="EY1" s="270"/>
      <c r="EZ1" s="270"/>
      <c r="FA1" s="270"/>
      <c r="FB1" s="270"/>
      <c r="FC1" s="270"/>
      <c r="FD1" s="270"/>
      <c r="FE1" s="270"/>
      <c r="FF1" s="270"/>
      <c r="FG1" s="270"/>
      <c r="FH1" s="270"/>
      <c r="FI1" s="270"/>
      <c r="FJ1" s="270"/>
      <c r="FK1" s="270"/>
      <c r="FL1" s="270"/>
      <c r="FM1" s="270"/>
      <c r="FN1" s="270"/>
      <c r="FO1" s="270"/>
      <c r="FP1" s="270"/>
      <c r="FQ1" s="270"/>
      <c r="FR1" s="270"/>
      <c r="FS1" s="270"/>
      <c r="FT1" s="270"/>
      <c r="FU1" s="270"/>
      <c r="FV1" s="270"/>
      <c r="FW1" s="270"/>
      <c r="FX1" s="270"/>
      <c r="FY1" s="270"/>
      <c r="FZ1" s="270"/>
      <c r="GA1" s="270"/>
      <c r="GB1" s="270"/>
      <c r="GC1" s="270"/>
      <c r="GD1" s="270"/>
      <c r="GE1" s="270"/>
      <c r="GF1" s="270"/>
      <c r="GG1" s="270"/>
      <c r="GH1" s="270"/>
      <c r="GI1" s="270"/>
      <c r="GJ1" s="270"/>
      <c r="GK1" s="270"/>
      <c r="GL1" s="270"/>
      <c r="GM1" s="270"/>
      <c r="GN1" s="270"/>
      <c r="GO1" s="270"/>
      <c r="GP1" s="270"/>
      <c r="GQ1" s="270"/>
      <c r="GR1" s="270"/>
      <c r="GS1" s="270"/>
      <c r="GT1" s="270"/>
      <c r="GU1" s="270"/>
      <c r="GV1" s="270"/>
      <c r="GW1" s="270"/>
      <c r="GX1" s="270"/>
      <c r="GY1" s="270"/>
      <c r="GZ1" s="270"/>
      <c r="HA1" s="270"/>
      <c r="HB1" s="270"/>
      <c r="HC1" s="270"/>
      <c r="HD1" s="270"/>
      <c r="HE1" s="270"/>
      <c r="HF1" s="270"/>
      <c r="HG1" s="270"/>
      <c r="HH1" s="270"/>
      <c r="HI1" s="270"/>
      <c r="HJ1" s="270"/>
      <c r="HK1" s="270"/>
      <c r="HL1" s="270"/>
      <c r="HM1" s="270"/>
      <c r="HN1" s="270"/>
      <c r="HO1" s="270"/>
      <c r="HP1" s="270"/>
      <c r="HQ1" s="270"/>
      <c r="HR1" s="270"/>
      <c r="HS1" s="270"/>
      <c r="HT1" s="270"/>
      <c r="HU1" s="270"/>
      <c r="HV1" s="270"/>
      <c r="HW1" s="270"/>
      <c r="HX1" s="270"/>
      <c r="HY1" s="270"/>
      <c r="HZ1" s="270"/>
      <c r="IA1" s="270"/>
      <c r="IB1" s="270"/>
      <c r="IC1" s="270"/>
      <c r="ID1" s="270"/>
      <c r="IE1" s="270"/>
      <c r="IF1" s="270"/>
      <c r="IG1" s="270"/>
      <c r="IH1" s="270"/>
      <c r="II1" s="270"/>
      <c r="IJ1" s="270"/>
      <c r="IK1" s="270"/>
      <c r="IL1" s="270"/>
      <c r="IM1" s="270"/>
      <c r="IN1" s="270"/>
      <c r="IO1" s="270"/>
      <c r="IP1" s="270"/>
      <c r="IQ1" s="270"/>
      <c r="IR1" s="270"/>
      <c r="IS1" s="270"/>
      <c r="IT1" s="270"/>
      <c r="IU1" s="270"/>
      <c r="IV1" s="270"/>
      <c r="IW1" s="270"/>
    </row>
    <row r="2" customFormat="false" ht="12.75" hidden="false" customHeight="false" outlineLevel="0" collapsed="false">
      <c r="A2" s="4" t="s">
        <v>0</v>
      </c>
    </row>
    <row r="4" customFormat="false" ht="12.75" hidden="false" customHeight="false" outlineLevel="0" collapsed="false">
      <c r="A4" s="271" t="n">
        <f aca="true">NOW()</f>
        <v>45926.8875172952</v>
      </c>
    </row>
    <row r="5" customFormat="false" ht="12.75" hidden="false" customHeight="false" outlineLevel="0" collapsed="false">
      <c r="C5" s="272"/>
      <c r="D5" s="272"/>
      <c r="E5" s="272"/>
      <c r="F5" s="273"/>
      <c r="G5" s="273"/>
      <c r="H5" s="273"/>
      <c r="I5" s="273"/>
      <c r="J5" s="273"/>
      <c r="K5" s="273"/>
      <c r="L5" s="273"/>
      <c r="M5" s="273"/>
      <c r="N5" s="273"/>
      <c r="P5" s="274" t="n">
        <v>2002</v>
      </c>
    </row>
    <row r="6" customFormat="false" ht="13.5" hidden="false" customHeight="false" outlineLevel="0" collapsed="false">
      <c r="C6" s="274" t="s">
        <v>98</v>
      </c>
      <c r="D6" s="274" t="s">
        <v>99</v>
      </c>
      <c r="E6" s="274" t="s">
        <v>100</v>
      </c>
      <c r="F6" s="274" t="s">
        <v>101</v>
      </c>
      <c r="G6" s="274" t="s">
        <v>102</v>
      </c>
      <c r="H6" s="274" t="s">
        <v>103</v>
      </c>
      <c r="I6" s="274" t="s">
        <v>104</v>
      </c>
      <c r="J6" s="274" t="s">
        <v>105</v>
      </c>
      <c r="K6" s="274" t="s">
        <v>106</v>
      </c>
      <c r="L6" s="274" t="s">
        <v>107</v>
      </c>
      <c r="M6" s="274" t="s">
        <v>108</v>
      </c>
      <c r="N6" s="274" t="s">
        <v>109</v>
      </c>
      <c r="O6" s="19" t="s">
        <v>35</v>
      </c>
      <c r="P6" s="19" t="s">
        <v>271</v>
      </c>
      <c r="Q6" s="19" t="n">
        <v>2003</v>
      </c>
      <c r="R6" s="19" t="n">
        <v>2004</v>
      </c>
      <c r="S6" s="19"/>
    </row>
    <row r="7" customFormat="false" ht="13.5" hidden="false" customHeight="false" outlineLevel="0" collapsed="false">
      <c r="A7" s="275" t="s">
        <v>272</v>
      </c>
    </row>
    <row r="8" customFormat="false" ht="12.75" hidden="false" customHeight="false" outlineLevel="0" collapsed="false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customFormat="false" ht="12.75" hidden="false" customHeight="false" outlineLevel="0" collapsed="false">
      <c r="A9" s="25" t="s">
        <v>273</v>
      </c>
      <c r="B9" s="25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</row>
    <row r="10" customFormat="false" ht="12.75" hidden="false" customHeight="false" outlineLevel="0" collapsed="false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customFormat="false" ht="12.75" hidden="false" customHeight="false" outlineLevel="0" collapsed="false">
      <c r="A11" s="277" t="s">
        <v>274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customFormat="false" ht="12.75" hidden="false" customHeight="false" outlineLevel="0" collapsed="false">
      <c r="A12" s="25" t="s">
        <v>275</v>
      </c>
      <c r="B12" s="25"/>
      <c r="C12" s="278" t="n">
        <f aca="false">Summary!B26</f>
        <v>357.825</v>
      </c>
      <c r="D12" s="278" t="n">
        <f aca="false">Summary!C26</f>
        <v>346.815</v>
      </c>
      <c r="E12" s="278" t="n">
        <f aca="false">Summary!D26</f>
        <v>330.3</v>
      </c>
      <c r="F12" s="278" t="n">
        <f aca="false">Summary!E26</f>
        <v>297.27</v>
      </c>
      <c r="G12" s="278" t="n">
        <f aca="false">Summary!F26</f>
        <v>297.27</v>
      </c>
      <c r="H12" s="278" t="n">
        <f aca="false">Summary!G26</f>
        <v>435.045</v>
      </c>
      <c r="I12" s="278" t="n">
        <f aca="false">Summary!H26</f>
        <v>469.35</v>
      </c>
      <c r="J12" s="278" t="n">
        <f aca="false">Summary!I26</f>
        <v>449.235</v>
      </c>
      <c r="K12" s="278" t="n">
        <f aca="false">Summary!J26</f>
        <v>469.35</v>
      </c>
      <c r="L12" s="278" t="n">
        <f aca="false">Summary!K26</f>
        <v>476.055</v>
      </c>
      <c r="M12" s="278" t="n">
        <f aca="false">Summary!L26</f>
        <v>493.24</v>
      </c>
      <c r="N12" s="278" t="n">
        <f aca="false">Summary!M26</f>
        <v>454.3</v>
      </c>
      <c r="O12" s="25"/>
      <c r="Q12" s="25" t="n">
        <v>4531</v>
      </c>
      <c r="R12" s="25" t="n">
        <v>4999</v>
      </c>
    </row>
    <row r="13" customFormat="false" ht="12.75" hidden="false" customHeight="false" outlineLevel="0" collapsed="false">
      <c r="A13" s="25" t="s">
        <v>276</v>
      </c>
      <c r="B13" s="25"/>
      <c r="C13" s="278" t="n">
        <f aca="false">Summary!B18</f>
        <v>428.743</v>
      </c>
      <c r="D13" s="278" t="n">
        <f aca="false">Summary!C18</f>
        <v>439.395</v>
      </c>
      <c r="E13" s="278" t="n">
        <f aca="false">Summary!D18</f>
        <v>394.08</v>
      </c>
      <c r="F13" s="278" t="n">
        <f aca="false">Summary!E18</f>
        <v>374.376</v>
      </c>
      <c r="G13" s="278" t="n">
        <f aca="false">Summary!F18</f>
        <v>359.598</v>
      </c>
      <c r="H13" s="278" t="n">
        <f aca="false">Summary!G18</f>
        <v>369.45</v>
      </c>
      <c r="I13" s="278" t="n">
        <f aca="false">Summary!H18</f>
        <v>366.987</v>
      </c>
      <c r="J13" s="278" t="n">
        <f aca="false">Summary!I18</f>
        <v>394.08</v>
      </c>
      <c r="K13" s="278" t="n">
        <f aca="false">Summary!J18</f>
        <v>389.154</v>
      </c>
      <c r="L13" s="278" t="n">
        <f aca="false">Summary!K18</f>
        <v>369.45</v>
      </c>
      <c r="M13" s="278" t="n">
        <f aca="false">Summary!L18</f>
        <v>275.856</v>
      </c>
      <c r="N13" s="278" t="n">
        <f aca="false">Summary!M18</f>
        <v>307.875</v>
      </c>
      <c r="O13" s="25"/>
      <c r="Q13" s="25" t="n">
        <v>4524</v>
      </c>
      <c r="R13" s="25" t="n">
        <v>4524</v>
      </c>
    </row>
    <row r="14" customFormat="false" ht="12.75" hidden="false" customHeight="false" outlineLevel="0" collapsed="false">
      <c r="A14" s="25" t="s">
        <v>277</v>
      </c>
      <c r="B14" s="25"/>
      <c r="C14" s="278" t="n">
        <f aca="false">Summary!B33+Summary!B41</f>
        <v>233.146</v>
      </c>
      <c r="D14" s="278" t="n">
        <f aca="false">Summary!C33+Summary!C41</f>
        <v>235.857</v>
      </c>
      <c r="E14" s="278" t="n">
        <f aca="false">Summary!D33+Summary!D41</f>
        <v>273.634</v>
      </c>
      <c r="F14" s="278" t="n">
        <f aca="false">Summary!E33+Summary!E41</f>
        <v>238.702</v>
      </c>
      <c r="G14" s="278" t="n">
        <f aca="false">Summary!F33+Summary!F41</f>
        <v>253.257</v>
      </c>
      <c r="H14" s="278" t="n">
        <f aca="false">Summary!G33+Summary!G41</f>
        <v>267.812</v>
      </c>
      <c r="I14" s="278" t="n">
        <f aca="false">Summary!H33+Summary!H41</f>
        <v>264.901</v>
      </c>
      <c r="J14" s="278" t="n">
        <f aca="false">Summary!I33+Summary!I41</f>
        <v>273.634</v>
      </c>
      <c r="K14" s="278" t="n">
        <f aca="false">Summary!J33+Summary!J41</f>
        <v>253.257</v>
      </c>
      <c r="L14" s="278" t="n">
        <f aca="false">Summary!K33+Summary!K41</f>
        <v>273.634</v>
      </c>
      <c r="M14" s="278" t="n">
        <f aca="false">Summary!L33+Summary!L41</f>
        <v>306.348</v>
      </c>
      <c r="N14" s="278" t="n">
        <f aca="false">Summary!M33+Summary!M41</f>
        <v>309.474</v>
      </c>
      <c r="O14" s="25"/>
      <c r="Q14" s="25" t="n">
        <v>3953</v>
      </c>
      <c r="R14" s="25" t="n">
        <v>7778</v>
      </c>
    </row>
    <row r="15" customFormat="false" ht="12.75" hidden="false" customHeight="false" outlineLevel="0" collapsed="false">
      <c r="A15" s="25" t="s">
        <v>278</v>
      </c>
      <c r="B15" s="25"/>
      <c r="C15" s="278" t="n">
        <f aca="false">Summary!B83</f>
        <v>296.37</v>
      </c>
      <c r="D15" s="278" t="n">
        <f aca="false">Summary!C83</f>
        <v>326.34</v>
      </c>
      <c r="E15" s="278" t="n">
        <f aca="false">Summary!D83</f>
        <v>333</v>
      </c>
      <c r="F15" s="278" t="n">
        <f aca="false">Summary!E83</f>
        <v>273.06</v>
      </c>
      <c r="G15" s="278" t="n">
        <f aca="false">Summary!F83</f>
        <v>283.05</v>
      </c>
      <c r="H15" s="278" t="n">
        <f aca="false">Summary!G83</f>
        <v>333</v>
      </c>
      <c r="I15" s="278" t="n">
        <f aca="false">Summary!H83</f>
        <v>238.92</v>
      </c>
      <c r="J15" s="278" t="n">
        <f aca="false">Summary!I83</f>
        <v>347.52</v>
      </c>
      <c r="K15" s="278" t="n">
        <f aca="false">Summary!J83</f>
        <v>257.02</v>
      </c>
      <c r="L15" s="278" t="n">
        <f aca="false">Summary!K83</f>
        <v>249.75</v>
      </c>
      <c r="M15" s="278" t="n">
        <f aca="false">Summary!L83</f>
        <v>309.69</v>
      </c>
      <c r="N15" s="278" t="n">
        <f aca="false">Summary!M83</f>
        <v>399.6</v>
      </c>
      <c r="O15" s="25"/>
      <c r="Q15" s="25" t="n">
        <v>12360</v>
      </c>
      <c r="R15" s="25" t="n">
        <v>12360</v>
      </c>
    </row>
    <row r="16" customFormat="false" ht="12.75" hidden="false" customHeight="false" outlineLevel="0" collapsed="false">
      <c r="A16" s="25" t="s">
        <v>279</v>
      </c>
      <c r="B16" s="25"/>
      <c r="C16" s="278" t="n">
        <f aca="false">Summary!B90+Summary!B100</f>
        <v>687.39</v>
      </c>
      <c r="D16" s="278" t="n">
        <f aca="false">Summary!C90+Summary!C100</f>
        <v>689.57</v>
      </c>
      <c r="E16" s="278" t="n">
        <f aca="false">Summary!D90+Summary!D100</f>
        <v>653.055</v>
      </c>
      <c r="F16" s="278" t="n">
        <f aca="false">Summary!E90+Summary!E100</f>
        <v>628.37</v>
      </c>
      <c r="G16" s="278" t="n">
        <f aca="false">Summary!F90+Summary!F100</f>
        <v>612.67</v>
      </c>
      <c r="H16" s="278" t="n">
        <f aca="false">Summary!G90+Summary!G100</f>
        <v>597.535</v>
      </c>
      <c r="I16" s="278" t="n">
        <f aca="false">Summary!H90+Summary!H100</f>
        <v>671.185</v>
      </c>
      <c r="J16" s="278" t="n">
        <f aca="false">Summary!I90+Summary!I100</f>
        <v>626.59</v>
      </c>
      <c r="K16" s="278" t="n">
        <f aca="false">Summary!J90+Summary!J100</f>
        <v>647.875</v>
      </c>
      <c r="L16" s="278" t="n">
        <f aca="false">Summary!K90+Summary!K100</f>
        <v>656.86</v>
      </c>
      <c r="M16" s="278" t="n">
        <f aca="false">Summary!L90+Summary!L100</f>
        <v>627.34</v>
      </c>
      <c r="N16" s="278" t="n">
        <f aca="false">Summary!M90+Summary!M100</f>
        <v>590.46</v>
      </c>
      <c r="O16" s="25"/>
    </row>
    <row r="17" customFormat="false" ht="12.75" hidden="false" customHeight="false" outlineLevel="0" collapsed="false">
      <c r="A17" s="25" t="s">
        <v>280</v>
      </c>
      <c r="B17" s="25"/>
      <c r="C17" s="278" t="n">
        <f aca="false">Summary!B66+Summary!B73</f>
        <v>56.8</v>
      </c>
      <c r="D17" s="278" t="n">
        <f aca="false">Summary!C66+Summary!C73</f>
        <v>60.8</v>
      </c>
      <c r="E17" s="278" t="n">
        <f aca="false">Summary!D66+Summary!D73</f>
        <v>56.8</v>
      </c>
      <c r="F17" s="278" t="n">
        <f aca="false">Summary!E66+Summary!E73</f>
        <v>73.6</v>
      </c>
      <c r="G17" s="278" t="n">
        <f aca="false">Summary!F66+Summary!F73</f>
        <v>68</v>
      </c>
      <c r="H17" s="278" t="n">
        <f aca="false">Summary!G66+Summary!G73</f>
        <v>68</v>
      </c>
      <c r="I17" s="278" t="n">
        <f aca="false">Summary!H66+Summary!H73</f>
        <v>73.6</v>
      </c>
      <c r="J17" s="278" t="n">
        <f aca="false">Summary!I66+Summary!I73</f>
        <v>64.8</v>
      </c>
      <c r="K17" s="278" t="n">
        <f aca="false">Summary!J66+Summary!J73</f>
        <v>72.8</v>
      </c>
      <c r="L17" s="278" t="n">
        <f aca="false">Summary!K66+Summary!K73</f>
        <v>58.4</v>
      </c>
      <c r="M17" s="278" t="n">
        <f aca="false">Summary!L66+Summary!L73</f>
        <v>65.6</v>
      </c>
      <c r="N17" s="278" t="n">
        <f aca="false">Summary!M66+Summary!M73</f>
        <v>64.8</v>
      </c>
      <c r="O17" s="25"/>
      <c r="Q17" s="25" t="n">
        <v>0</v>
      </c>
      <c r="R17" s="25" t="n">
        <v>0</v>
      </c>
    </row>
    <row r="18" customFormat="false" ht="12.75" hidden="false" customHeight="false" outlineLevel="0" collapsed="false">
      <c r="A18" s="25" t="s">
        <v>281</v>
      </c>
      <c r="B18" s="25"/>
      <c r="C18" s="279" t="n">
        <f aca="false">Summary!B59+Summary!B51</f>
        <v>314.694</v>
      </c>
      <c r="D18" s="279" t="n">
        <f aca="false">Summary!C59+Summary!C51</f>
        <v>314.694</v>
      </c>
      <c r="E18" s="279" t="n">
        <f aca="false">Summary!D59+Summary!D51</f>
        <v>294.894</v>
      </c>
      <c r="F18" s="279" t="n">
        <f aca="false">Summary!E59+Summary!E51</f>
        <v>375.32</v>
      </c>
      <c r="G18" s="279" t="n">
        <f aca="false">Summary!F59+Summary!F51</f>
        <v>374.391</v>
      </c>
      <c r="H18" s="279" t="n">
        <f aca="false">Summary!G59+Summary!G51</f>
        <v>370.186</v>
      </c>
      <c r="I18" s="279" t="n">
        <f aca="false">Summary!H59+Summary!H51</f>
        <v>352.777</v>
      </c>
      <c r="J18" s="279" t="n">
        <f aca="false">Summary!I59+Summary!I51</f>
        <v>351.067</v>
      </c>
      <c r="K18" s="279" t="n">
        <f aca="false">Summary!J59+Summary!J51</f>
        <v>321.463</v>
      </c>
      <c r="L18" s="279" t="n">
        <f aca="false">Summary!K59+Summary!K51</f>
        <v>328.64</v>
      </c>
      <c r="M18" s="279" t="n">
        <f aca="false">Summary!L59+Summary!L51</f>
        <v>358.81</v>
      </c>
      <c r="N18" s="279" t="n">
        <f aca="false">Summary!M59+Summary!M51</f>
        <v>372.35</v>
      </c>
      <c r="O18" s="25"/>
      <c r="Q18" s="25" t="n">
        <v>5044</v>
      </c>
      <c r="R18" s="25" t="n">
        <v>5044</v>
      </c>
    </row>
    <row r="19" customFormat="false" ht="12.75" hidden="false" customHeight="false" outlineLevel="0" collapsed="false">
      <c r="A19" s="25"/>
      <c r="B19" s="25"/>
      <c r="C19" s="278" t="n">
        <f aca="false">SUM(C12:C18)</f>
        <v>2374.968</v>
      </c>
      <c r="D19" s="278" t="n">
        <f aca="false">SUM(D12:D18)</f>
        <v>2413.471</v>
      </c>
      <c r="E19" s="278" t="n">
        <f aca="false">SUM(E12:E18)</f>
        <v>2335.763</v>
      </c>
      <c r="F19" s="278" t="n">
        <f aca="false">SUM(F12:F18)</f>
        <v>2260.698</v>
      </c>
      <c r="G19" s="278" t="n">
        <f aca="false">SUM(G12:G18)</f>
        <v>2248.236</v>
      </c>
      <c r="H19" s="278" t="n">
        <f aca="false">SUM(H12:H18)</f>
        <v>2441.028</v>
      </c>
      <c r="I19" s="278" t="n">
        <f aca="false">SUM(I12:I18)</f>
        <v>2437.72</v>
      </c>
      <c r="J19" s="278" t="n">
        <f aca="false">SUM(J12:J18)</f>
        <v>2506.926</v>
      </c>
      <c r="K19" s="278" t="n">
        <f aca="false">SUM(K12:K18)</f>
        <v>2410.919</v>
      </c>
      <c r="L19" s="278" t="n">
        <f aca="false">SUM(L12:L18)</f>
        <v>2412.789</v>
      </c>
      <c r="M19" s="278" t="n">
        <f aca="false">SUM(M12:M18)</f>
        <v>2436.884</v>
      </c>
      <c r="N19" s="278" t="n">
        <f aca="false">SUM(N12:N18)</f>
        <v>2498.859</v>
      </c>
      <c r="O19" s="278" t="n">
        <f aca="false">SUM(C19:N19)</f>
        <v>28778.261</v>
      </c>
      <c r="P19" s="25" t="n">
        <f aca="false">ROUND(O19/12,1)</f>
        <v>2398.2</v>
      </c>
    </row>
    <row r="20" customFormat="false" ht="12.75" hidden="false" customHeight="false" outlineLevel="0" collapsed="false">
      <c r="A20" s="25"/>
      <c r="B20" s="25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5"/>
    </row>
    <row r="21" customFormat="false" ht="12.75" hidden="false" customHeight="false" outlineLevel="0" collapsed="false">
      <c r="A21" s="169" t="s">
        <v>282</v>
      </c>
      <c r="B21" s="169"/>
      <c r="C21" s="280" t="n">
        <f aca="false">('Negociate Rate K'!J15+'Negociate Rate K'!J22)/1000</f>
        <v>-23.65</v>
      </c>
      <c r="D21" s="280" t="n">
        <f aca="false">('Negociate Rate K'!M15+'Negociate Rate K'!M22)/1000</f>
        <v>-23.925</v>
      </c>
      <c r="E21" s="280" t="n">
        <f aca="false">('Negociate Rate K'!P15+'Negociate Rate K'!P22)/1000</f>
        <v>-25.85</v>
      </c>
      <c r="F21" s="280" t="n">
        <f aca="false">('Negociate Rate K'!S15+'Negociate Rate K'!S22)/1000</f>
        <v>-22.55</v>
      </c>
      <c r="G21" s="280" t="n">
        <f aca="false">('Negociate Rate K'!V15+'Negociate Rate K'!V22)/1000</f>
        <v>-23.925</v>
      </c>
      <c r="H21" s="280" t="n">
        <f aca="false">('Negociate Rate K'!Y15+'Negociate Rate K'!Y22)/1000</f>
        <v>-25.3</v>
      </c>
      <c r="I21" s="280" t="n">
        <f aca="false">('Negociate Rate K'!AB15+'Negociate Rate K'!AB22)/1000</f>
        <v>-25.025</v>
      </c>
      <c r="J21" s="280" t="n">
        <f aca="false">('Negociate Rate K'!AE15+'Negociate Rate K'!AE22)/1000</f>
        <v>-25.85</v>
      </c>
      <c r="K21" s="280" t="n">
        <f aca="false">('Negociate Rate K'!AH15+'Negociate Rate K'!AH22)/1000</f>
        <v>-23.925</v>
      </c>
      <c r="L21" s="280" t="n">
        <f aca="false">('Negociate Rate K'!AK15+'Negociate Rate K'!AK22)/1000</f>
        <v>-25.85</v>
      </c>
      <c r="M21" s="280" t="n">
        <f aca="false">('Negociate Rate K'!AN15+'Negociate Rate K'!AN22)/1000</f>
        <v>-48.02</v>
      </c>
      <c r="N21" s="280" t="n">
        <f aca="false">('Negociate Rate K'!AQ15+'Negociate Rate K'!AQ22)/1000</f>
        <v>-48.51</v>
      </c>
      <c r="O21" s="25"/>
    </row>
    <row r="22" customFormat="false" ht="12.75" hidden="false" customHeight="false" outlineLevel="0" collapsed="false">
      <c r="A22" s="169"/>
      <c r="B22" s="169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5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customFormat="false" ht="12.75" hidden="false" customHeight="false" outlineLevel="0" collapsed="false">
      <c r="A24" s="277" t="s">
        <v>283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customFormat="false" ht="12.75" hidden="false" customHeight="false" outlineLevel="0" collapsed="false">
      <c r="A25" s="25" t="s">
        <v>275</v>
      </c>
      <c r="B25" s="25"/>
      <c r="C25" s="282" t="n">
        <v>0.05</v>
      </c>
      <c r="D25" s="282" t="n">
        <v>0.05</v>
      </c>
      <c r="E25" s="282" t="n">
        <v>0.05</v>
      </c>
      <c r="F25" s="282" t="n">
        <v>0.05</v>
      </c>
      <c r="G25" s="282" t="n">
        <v>0.05</v>
      </c>
      <c r="H25" s="282" t="n">
        <v>0.05</v>
      </c>
      <c r="I25" s="282" t="n">
        <v>0.05</v>
      </c>
      <c r="J25" s="282" t="n">
        <v>0.05</v>
      </c>
      <c r="K25" s="282" t="n">
        <v>0.05</v>
      </c>
      <c r="L25" s="282" t="n">
        <v>0.05</v>
      </c>
      <c r="M25" s="282" t="n">
        <v>0.05</v>
      </c>
      <c r="N25" s="282" t="n">
        <v>0.05</v>
      </c>
      <c r="O25" s="25"/>
      <c r="Q25" s="282" t="n">
        <v>0.05</v>
      </c>
      <c r="R25" s="282" t="n">
        <v>0.05</v>
      </c>
    </row>
    <row r="26" customFormat="false" ht="12.75" hidden="false" customHeight="false" outlineLevel="0" collapsed="false">
      <c r="A26" s="25" t="s">
        <v>276</v>
      </c>
      <c r="B26" s="25"/>
      <c r="C26" s="282" t="n">
        <v>0.045</v>
      </c>
      <c r="D26" s="282" t="n">
        <v>0.045</v>
      </c>
      <c r="E26" s="282" t="n">
        <v>0.045</v>
      </c>
      <c r="F26" s="282" t="n">
        <v>0.045</v>
      </c>
      <c r="G26" s="282" t="n">
        <v>0.045</v>
      </c>
      <c r="H26" s="282" t="n">
        <v>0.045</v>
      </c>
      <c r="I26" s="282" t="n">
        <v>0.045</v>
      </c>
      <c r="J26" s="282" t="n">
        <v>0.045</v>
      </c>
      <c r="K26" s="282" t="n">
        <v>0.045</v>
      </c>
      <c r="L26" s="282" t="n">
        <v>0.045</v>
      </c>
      <c r="M26" s="282" t="n">
        <v>0.045</v>
      </c>
      <c r="N26" s="282" t="n">
        <v>0.045</v>
      </c>
      <c r="O26" s="25"/>
      <c r="Q26" s="282" t="n">
        <v>0.045</v>
      </c>
      <c r="R26" s="282" t="n">
        <v>0.045</v>
      </c>
    </row>
    <row r="27" customFormat="false" ht="12.75" hidden="false" customHeight="false" outlineLevel="0" collapsed="false">
      <c r="A27" s="25" t="s">
        <v>277</v>
      </c>
      <c r="B27" s="25"/>
      <c r="C27" s="282" t="n">
        <v>0.0475</v>
      </c>
      <c r="D27" s="282" t="n">
        <v>0.0475</v>
      </c>
      <c r="E27" s="282" t="n">
        <v>0.0475</v>
      </c>
      <c r="F27" s="282" t="n">
        <v>0.0475</v>
      </c>
      <c r="G27" s="282" t="n">
        <v>0.0475</v>
      </c>
      <c r="H27" s="282" t="n">
        <v>0.0475</v>
      </c>
      <c r="I27" s="282" t="n">
        <v>0.0475</v>
      </c>
      <c r="J27" s="282" t="n">
        <v>0.0475</v>
      </c>
      <c r="K27" s="282" t="n">
        <v>0.0475</v>
      </c>
      <c r="L27" s="282" t="n">
        <v>0.0475</v>
      </c>
      <c r="M27" s="282" t="n">
        <v>0.0475</v>
      </c>
      <c r="N27" s="282" t="n">
        <v>0.0475</v>
      </c>
      <c r="O27" s="25"/>
      <c r="Q27" s="282" t="n">
        <v>0.0475</v>
      </c>
      <c r="R27" s="282" t="n">
        <v>0.0475</v>
      </c>
    </row>
    <row r="28" customFormat="false" ht="12.75" hidden="false" customHeight="false" outlineLevel="0" collapsed="false">
      <c r="A28" s="25" t="s">
        <v>278</v>
      </c>
      <c r="B28" s="25"/>
      <c r="C28" s="282" t="n">
        <v>0.0025</v>
      </c>
      <c r="D28" s="282" t="n">
        <v>0.0025</v>
      </c>
      <c r="E28" s="282" t="n">
        <v>0.0025</v>
      </c>
      <c r="F28" s="282" t="n">
        <v>0.0025</v>
      </c>
      <c r="G28" s="282" t="n">
        <v>0.0025</v>
      </c>
      <c r="H28" s="282" t="n">
        <v>0.0025</v>
      </c>
      <c r="I28" s="282" t="n">
        <v>0.0025</v>
      </c>
      <c r="J28" s="282" t="n">
        <v>0.0025</v>
      </c>
      <c r="K28" s="282" t="n">
        <v>0.0025</v>
      </c>
      <c r="L28" s="282" t="n">
        <v>0.0025</v>
      </c>
      <c r="M28" s="282" t="n">
        <v>0.0025</v>
      </c>
      <c r="N28" s="282" t="n">
        <v>0.0025</v>
      </c>
      <c r="O28" s="25"/>
      <c r="Q28" s="282" t="n">
        <v>0.0025</v>
      </c>
      <c r="R28" s="282" t="n">
        <v>0.0025</v>
      </c>
    </row>
    <row r="29" customFormat="false" ht="12.75" hidden="false" customHeight="false" outlineLevel="0" collapsed="false">
      <c r="A29" s="25" t="s">
        <v>279</v>
      </c>
      <c r="B29" s="25"/>
      <c r="C29" s="282" t="n">
        <v>0.0025</v>
      </c>
      <c r="D29" s="282" t="n">
        <v>0.0025</v>
      </c>
      <c r="E29" s="282" t="n">
        <v>0.0025</v>
      </c>
      <c r="F29" s="282" t="n">
        <v>0.0025</v>
      </c>
      <c r="G29" s="282" t="n">
        <v>0.0025</v>
      </c>
      <c r="H29" s="282" t="n">
        <v>0.0025</v>
      </c>
      <c r="I29" s="282" t="n">
        <v>0.0025</v>
      </c>
      <c r="J29" s="282" t="n">
        <v>0.0025</v>
      </c>
      <c r="K29" s="282" t="n">
        <v>0.0025</v>
      </c>
      <c r="L29" s="282" t="n">
        <v>0.0025</v>
      </c>
      <c r="M29" s="282" t="n">
        <v>0.0025</v>
      </c>
      <c r="N29" s="282" t="n">
        <v>0.0025</v>
      </c>
      <c r="O29" s="25"/>
      <c r="Q29" s="282"/>
      <c r="R29" s="282"/>
    </row>
    <row r="30" customFormat="false" ht="12.75" hidden="false" customHeight="false" outlineLevel="0" collapsed="false">
      <c r="A30" s="25" t="s">
        <v>280</v>
      </c>
      <c r="B30" s="25"/>
      <c r="C30" s="282" t="n">
        <v>0.0156</v>
      </c>
      <c r="D30" s="282" t="n">
        <v>0.0156</v>
      </c>
      <c r="E30" s="282" t="n">
        <v>0.0156</v>
      </c>
      <c r="F30" s="282" t="n">
        <v>0.0156</v>
      </c>
      <c r="G30" s="282" t="n">
        <v>0.0156</v>
      </c>
      <c r="H30" s="282" t="n">
        <v>0.0156</v>
      </c>
      <c r="I30" s="282" t="n">
        <v>0.0156</v>
      </c>
      <c r="J30" s="282" t="n">
        <v>0.0156</v>
      </c>
      <c r="K30" s="282" t="n">
        <v>0.0156</v>
      </c>
      <c r="L30" s="282" t="n">
        <v>0.0156</v>
      </c>
      <c r="M30" s="282" t="n">
        <v>0.0156</v>
      </c>
      <c r="N30" s="282" t="n">
        <v>0.0156</v>
      </c>
      <c r="O30" s="25"/>
      <c r="Q30" s="282" t="n">
        <v>0.0156</v>
      </c>
      <c r="R30" s="282" t="n">
        <v>0.0156</v>
      </c>
    </row>
    <row r="31" customFormat="false" ht="12.75" hidden="false" customHeight="false" outlineLevel="0" collapsed="false">
      <c r="A31" s="25" t="s">
        <v>281</v>
      </c>
      <c r="B31" s="25"/>
      <c r="C31" s="282" t="n">
        <v>0.0131</v>
      </c>
      <c r="D31" s="282" t="n">
        <v>0.0131</v>
      </c>
      <c r="E31" s="282" t="n">
        <v>0.0131</v>
      </c>
      <c r="F31" s="282" t="n">
        <v>0.0131</v>
      </c>
      <c r="G31" s="282" t="n">
        <v>0.0131</v>
      </c>
      <c r="H31" s="282" t="n">
        <v>0.0131</v>
      </c>
      <c r="I31" s="282" t="n">
        <v>0.0131</v>
      </c>
      <c r="J31" s="282" t="n">
        <v>0.0131</v>
      </c>
      <c r="K31" s="282" t="n">
        <v>0.0131</v>
      </c>
      <c r="L31" s="282" t="n">
        <v>0.0131</v>
      </c>
      <c r="M31" s="282" t="n">
        <v>0.0131</v>
      </c>
      <c r="N31" s="282" t="n">
        <v>0.0131</v>
      </c>
      <c r="O31" s="25"/>
      <c r="Q31" s="282" t="n">
        <v>0.0131</v>
      </c>
      <c r="R31" s="282" t="n">
        <v>0.0131</v>
      </c>
    </row>
    <row r="32" customFormat="false" ht="12.75" hidden="false" customHeight="false" outlineLevel="0" collapsed="false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customFormat="false" ht="12.75" hidden="false" customHeight="false" outlineLevel="0" collapsed="false">
      <c r="A33" s="277" t="s">
        <v>284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customFormat="false" ht="12.75" hidden="false" customHeight="false" outlineLevel="0" collapsed="false">
      <c r="A34" s="25" t="s">
        <v>285</v>
      </c>
      <c r="B34" s="25"/>
      <c r="C34" s="25" t="n">
        <f aca="false">ROUND(C12/(1-C25),1)</f>
        <v>376.7</v>
      </c>
      <c r="D34" s="25" t="n">
        <f aca="false">ROUND(D12/(1-D25),1)</f>
        <v>365.1</v>
      </c>
      <c r="E34" s="25" t="n">
        <f aca="false">ROUND(E12/(1-E25),1)</f>
        <v>347.7</v>
      </c>
      <c r="F34" s="25" t="n">
        <f aca="false">ROUND(F12/(1-F25),1)</f>
        <v>312.9</v>
      </c>
      <c r="G34" s="25" t="n">
        <f aca="false">ROUND(G12/(1-G25),1)</f>
        <v>312.9</v>
      </c>
      <c r="H34" s="25" t="n">
        <f aca="false">ROUND(H12/(1-H25),1)</f>
        <v>457.9</v>
      </c>
      <c r="I34" s="25" t="n">
        <f aca="false">ROUND(I12/(1-I25),1)</f>
        <v>494.1</v>
      </c>
      <c r="J34" s="25" t="n">
        <f aca="false">ROUND(J12/(1-J25),1)</f>
        <v>472.9</v>
      </c>
      <c r="K34" s="25" t="n">
        <f aca="false">ROUND(K12/(1-K25),1)</f>
        <v>494.1</v>
      </c>
      <c r="L34" s="25" t="n">
        <f aca="false">ROUND(L12/(1-L25),1)</f>
        <v>501.1</v>
      </c>
      <c r="M34" s="25" t="n">
        <f aca="false">ROUND(M12/(1-M25),1)</f>
        <v>519.2</v>
      </c>
      <c r="N34" s="25" t="n">
        <f aca="false">ROUND(N12/(1-N25),1)</f>
        <v>478.2</v>
      </c>
      <c r="O34" s="25"/>
      <c r="Q34" s="25" t="n">
        <f aca="false">ROUND(Q12/(1-Q25),1)</f>
        <v>4769.5</v>
      </c>
      <c r="R34" s="25" t="n">
        <f aca="false">ROUND(R12/(1-R25),1)</f>
        <v>5262.1</v>
      </c>
    </row>
    <row r="35" customFormat="false" ht="12.75" hidden="false" customHeight="false" outlineLevel="0" collapsed="false">
      <c r="A35" s="25" t="s">
        <v>286</v>
      </c>
      <c r="B35" s="25"/>
      <c r="C35" s="25" t="n">
        <f aca="false">ROUND(C13/(1-C26),1)</f>
        <v>448.9</v>
      </c>
      <c r="D35" s="25" t="n">
        <f aca="false">ROUND(D13/(1-D26),1)</f>
        <v>460.1</v>
      </c>
      <c r="E35" s="25" t="n">
        <f aca="false">ROUND(E13/(1-E26),1)</f>
        <v>412.6</v>
      </c>
      <c r="F35" s="25" t="n">
        <f aca="false">ROUND(F13/(1-F26),1)</f>
        <v>392</v>
      </c>
      <c r="G35" s="25" t="n">
        <f aca="false">ROUND(G13/(1-G26),1)</f>
        <v>376.5</v>
      </c>
      <c r="H35" s="25" t="n">
        <f aca="false">ROUND(H13/(1-H26),1)</f>
        <v>386.9</v>
      </c>
      <c r="I35" s="25" t="n">
        <f aca="false">ROUND(I13/(1-I26),1)</f>
        <v>384.3</v>
      </c>
      <c r="J35" s="25" t="n">
        <f aca="false">ROUND(J13/(1-J26),1)</f>
        <v>412.6</v>
      </c>
      <c r="K35" s="25" t="n">
        <f aca="false">ROUND(K13/(1-K26),1)</f>
        <v>407.5</v>
      </c>
      <c r="L35" s="25" t="n">
        <f aca="false">ROUND(L13/(1-L26),1)</f>
        <v>386.9</v>
      </c>
      <c r="M35" s="25" t="n">
        <f aca="false">ROUND(M13/(1-M26),1)</f>
        <v>288.9</v>
      </c>
      <c r="N35" s="25" t="n">
        <f aca="false">ROUND(N13/(1-N26),1)</f>
        <v>322.4</v>
      </c>
      <c r="O35" s="25"/>
      <c r="Q35" s="25" t="n">
        <f aca="false">ROUND(Q13/(1-Q26),1)</f>
        <v>4737.2</v>
      </c>
      <c r="R35" s="25" t="n">
        <f aca="false">ROUND(R13/(1-R26),1)</f>
        <v>4737.2</v>
      </c>
    </row>
    <row r="36" customFormat="false" ht="12.75" hidden="false" customHeight="false" outlineLevel="0" collapsed="false">
      <c r="A36" s="25" t="s">
        <v>287</v>
      </c>
      <c r="B36" s="25"/>
      <c r="C36" s="25" t="n">
        <f aca="false">ROUND((C14+C21)/(1-C27),1)</f>
        <v>219.9</v>
      </c>
      <c r="D36" s="25" t="n">
        <f aca="false">ROUND((D14+D21)/(1-D27),1)</f>
        <v>222.5</v>
      </c>
      <c r="E36" s="25" t="n">
        <f aca="false">ROUND((E14+E21)/(1-E27),1)</f>
        <v>260.1</v>
      </c>
      <c r="F36" s="25" t="n">
        <f aca="false">ROUND((F14+F21)/(1-F27),1)</f>
        <v>226.9</v>
      </c>
      <c r="G36" s="25" t="n">
        <f aca="false">ROUND((G14+G21)/(1-G27),1)</f>
        <v>240.8</v>
      </c>
      <c r="H36" s="25" t="n">
        <f aca="false">ROUND((H14+H21)/(1-H27),1)</f>
        <v>254.6</v>
      </c>
      <c r="I36" s="25" t="n">
        <f aca="false">ROUND((I14+I21)/(1-I27),1)</f>
        <v>251.8</v>
      </c>
      <c r="J36" s="25" t="n">
        <f aca="false">ROUND((J14+J21)/(1-J27),1)</f>
        <v>260.1</v>
      </c>
      <c r="K36" s="25" t="n">
        <f aca="false">ROUND((K14+K21)/(1-K27),1)</f>
        <v>240.8</v>
      </c>
      <c r="L36" s="25" t="n">
        <f aca="false">ROUND((L14+L21)/(1-L27),1)</f>
        <v>260.1</v>
      </c>
      <c r="M36" s="25" t="n">
        <f aca="false">ROUND((M14+M21)/(1-M27),1)</f>
        <v>271.2</v>
      </c>
      <c r="N36" s="25" t="n">
        <f aca="false">ROUND((N14+N21)/(1-N27),1)</f>
        <v>274</v>
      </c>
      <c r="O36" s="25"/>
      <c r="Q36" s="25" t="n">
        <f aca="false">ROUND(Q14/(1-Q27),1)</f>
        <v>4150.1</v>
      </c>
      <c r="R36" s="25" t="n">
        <f aca="false">ROUND(R14/(1-R27),1)</f>
        <v>8165.9</v>
      </c>
    </row>
    <row r="37" customFormat="false" ht="12.75" hidden="false" customHeight="false" outlineLevel="0" collapsed="false">
      <c r="A37" s="25" t="s">
        <v>288</v>
      </c>
      <c r="B37" s="25"/>
      <c r="C37" s="25" t="n">
        <f aca="false">ROUND(C15/(1-C28),1)</f>
        <v>297.1</v>
      </c>
      <c r="D37" s="25" t="n">
        <f aca="false">ROUND(D15/(1-D28),1)</f>
        <v>327.2</v>
      </c>
      <c r="E37" s="25" t="n">
        <f aca="false">ROUND(E15/(1-E28),1)</f>
        <v>333.8</v>
      </c>
      <c r="F37" s="25" t="n">
        <f aca="false">ROUND(F15/(1-F28),1)</f>
        <v>273.7</v>
      </c>
      <c r="G37" s="25" t="n">
        <f aca="false">ROUND(G15/(1-G28),1)</f>
        <v>283.8</v>
      </c>
      <c r="H37" s="25" t="n">
        <f aca="false">ROUND(H15/(1-H28),1)</f>
        <v>333.8</v>
      </c>
      <c r="I37" s="25" t="n">
        <f aca="false">ROUND(I15/(1-I28),1)</f>
        <v>239.5</v>
      </c>
      <c r="J37" s="25" t="n">
        <f aca="false">ROUND(J15/(1-J28),1)</f>
        <v>348.4</v>
      </c>
      <c r="K37" s="25" t="n">
        <f aca="false">ROUND(K15/(1-K28),1)</f>
        <v>257.7</v>
      </c>
      <c r="L37" s="25" t="n">
        <f aca="false">ROUND(L15/(1-L28),1)</f>
        <v>250.4</v>
      </c>
      <c r="M37" s="25" t="n">
        <f aca="false">ROUND(M15/(1-M28),1)</f>
        <v>310.5</v>
      </c>
      <c r="N37" s="25" t="n">
        <f aca="false">ROUND(N15/(1-N28),1)</f>
        <v>400.6</v>
      </c>
      <c r="O37" s="25"/>
      <c r="Q37" s="25" t="n">
        <f aca="false">ROUND(Q15/(1-Q28),1)</f>
        <v>12391</v>
      </c>
      <c r="R37" s="25" t="n">
        <f aca="false">ROUND(R15/(1-R28),1)</f>
        <v>12391</v>
      </c>
    </row>
    <row r="38" customFormat="false" ht="12.75" hidden="false" customHeight="false" outlineLevel="0" collapsed="false">
      <c r="A38" s="25" t="s">
        <v>289</v>
      </c>
      <c r="B38" s="25"/>
      <c r="C38" s="25" t="n">
        <f aca="false">ROUND(C16/(1-C29),1)</f>
        <v>689.1</v>
      </c>
      <c r="D38" s="25" t="n">
        <f aca="false">ROUND(D16/(1-D29),1)</f>
        <v>691.3</v>
      </c>
      <c r="E38" s="25" t="n">
        <f aca="false">ROUND(E16/(1-E29),1)</f>
        <v>654.7</v>
      </c>
      <c r="F38" s="25" t="n">
        <f aca="false">ROUND(F16/(1-F29),1)</f>
        <v>629.9</v>
      </c>
      <c r="G38" s="25" t="n">
        <f aca="false">ROUND(G16/(1-G29),1)</f>
        <v>614.2</v>
      </c>
      <c r="H38" s="25" t="n">
        <f aca="false">ROUND(H16/(1-H29),1)</f>
        <v>599</v>
      </c>
      <c r="I38" s="25" t="n">
        <f aca="false">ROUND(I16/(1-I29),1)</f>
        <v>672.9</v>
      </c>
      <c r="J38" s="25" t="n">
        <f aca="false">ROUND(J16/(1-J29),1)</f>
        <v>628.2</v>
      </c>
      <c r="K38" s="25" t="n">
        <f aca="false">ROUND(K16/(1-K29),1)</f>
        <v>649.5</v>
      </c>
      <c r="L38" s="25" t="n">
        <f aca="false">ROUND(L16/(1-L29),1)</f>
        <v>658.5</v>
      </c>
      <c r="M38" s="25" t="n">
        <f aca="false">ROUND(M16/(1-M29),1)</f>
        <v>628.9</v>
      </c>
      <c r="N38" s="25" t="n">
        <f aca="false">ROUND(N16/(1-N29),1)</f>
        <v>591.9</v>
      </c>
      <c r="O38" s="25"/>
    </row>
    <row r="39" customFormat="false" ht="12.75" hidden="false" customHeight="false" outlineLevel="0" collapsed="false">
      <c r="A39" s="25" t="s">
        <v>290</v>
      </c>
      <c r="B39" s="25"/>
      <c r="C39" s="25" t="n">
        <f aca="false">ROUND(C17/(1-C30),1)</f>
        <v>57.7</v>
      </c>
      <c r="D39" s="25" t="n">
        <f aca="false">ROUND(D17/(1-D30),1)</f>
        <v>61.8</v>
      </c>
      <c r="E39" s="25" t="n">
        <f aca="false">ROUND(E17/(1-E30),1)</f>
        <v>57.7</v>
      </c>
      <c r="F39" s="25" t="n">
        <f aca="false">ROUND(F17/(1-F30),1)</f>
        <v>74.8</v>
      </c>
      <c r="G39" s="25" t="n">
        <f aca="false">ROUND(G17/(1-G30),1)</f>
        <v>69.1</v>
      </c>
      <c r="H39" s="25" t="n">
        <f aca="false">ROUND(H17/(1-H30),1)</f>
        <v>69.1</v>
      </c>
      <c r="I39" s="25" t="n">
        <f aca="false">ROUND(I17/(1-I30),1)</f>
        <v>74.8</v>
      </c>
      <c r="J39" s="25" t="n">
        <f aca="false">ROUND(J17/(1-J30),1)</f>
        <v>65.8</v>
      </c>
      <c r="K39" s="25" t="n">
        <f aca="false">ROUND(K17/(1-K30),1)</f>
        <v>74</v>
      </c>
      <c r="L39" s="25" t="n">
        <f aca="false">ROUND(L17/(1-L30),1)</f>
        <v>59.3</v>
      </c>
      <c r="M39" s="25" t="n">
        <f aca="false">ROUND(M17/(1-M30),1)</f>
        <v>66.6</v>
      </c>
      <c r="N39" s="25" t="n">
        <f aca="false">ROUND(N17/(1-N30),1)</f>
        <v>65.8</v>
      </c>
      <c r="O39" s="25"/>
      <c r="Q39" s="25" t="n">
        <f aca="false">ROUND(Q17/(1-Q30),1)</f>
        <v>0</v>
      </c>
      <c r="R39" s="25" t="n">
        <f aca="false">ROUND(R17/(1-R30),1)</f>
        <v>0</v>
      </c>
    </row>
    <row r="40" customFormat="false" ht="12.75" hidden="false" customHeight="false" outlineLevel="0" collapsed="false">
      <c r="A40" s="25" t="s">
        <v>291</v>
      </c>
      <c r="B40" s="25"/>
      <c r="C40" s="276" t="n">
        <f aca="false">ROUND(C18/(1-C31),1)</f>
        <v>318.9</v>
      </c>
      <c r="D40" s="276" t="n">
        <f aca="false">ROUND(D18/(1-D31),1)</f>
        <v>318.9</v>
      </c>
      <c r="E40" s="276" t="n">
        <f aca="false">ROUND(E18/(1-E31),1)</f>
        <v>298.8</v>
      </c>
      <c r="F40" s="276" t="n">
        <f aca="false">ROUND(F18/(1-F31),1)</f>
        <v>380.3</v>
      </c>
      <c r="G40" s="276" t="n">
        <f aca="false">ROUND(G18/(1-G31),1)</f>
        <v>379.4</v>
      </c>
      <c r="H40" s="276" t="n">
        <f aca="false">ROUND(H18/(1-H31),1)</f>
        <v>375.1</v>
      </c>
      <c r="I40" s="276" t="n">
        <f aca="false">ROUND(I18/(1-I31),1)</f>
        <v>357.5</v>
      </c>
      <c r="J40" s="276" t="n">
        <f aca="false">ROUND(J18/(1-J31),1)</f>
        <v>355.7</v>
      </c>
      <c r="K40" s="276" t="n">
        <f aca="false">ROUND(K18/(1-K31),1)</f>
        <v>325.7</v>
      </c>
      <c r="L40" s="276" t="n">
        <f aca="false">ROUND(L18/(1-L31),1)</f>
        <v>333</v>
      </c>
      <c r="M40" s="276" t="n">
        <f aca="false">ROUND(M18/(1-M31),1)</f>
        <v>363.6</v>
      </c>
      <c r="N40" s="276" t="n">
        <f aca="false">ROUND(N18/(1-N31),1)</f>
        <v>377.3</v>
      </c>
      <c r="O40" s="25"/>
      <c r="Q40" s="276" t="n">
        <f aca="false">ROUND(Q18/(1-Q31),1)</f>
        <v>5111</v>
      </c>
      <c r="R40" s="276" t="n">
        <f aca="false">ROUND(R18/(1-R31),1)</f>
        <v>5111</v>
      </c>
    </row>
    <row r="41" customFormat="false" ht="12.75" hidden="false" customHeight="false" outlineLevel="0" collapsed="false">
      <c r="A41" s="25" t="s">
        <v>292</v>
      </c>
      <c r="B41" s="25"/>
      <c r="C41" s="25" t="n">
        <f aca="false">SUM(C34:C40)</f>
        <v>2408.3</v>
      </c>
      <c r="D41" s="25" t="n">
        <f aca="false">SUM(D34:D40)</f>
        <v>2446.9</v>
      </c>
      <c r="E41" s="25" t="n">
        <f aca="false">SUM(E34:E40)</f>
        <v>2365.4</v>
      </c>
      <c r="F41" s="25" t="n">
        <f aca="false">SUM(F34:F40)</f>
        <v>2290.5</v>
      </c>
      <c r="G41" s="25" t="n">
        <f aca="false">SUM(G34:G40)</f>
        <v>2276.7</v>
      </c>
      <c r="H41" s="25" t="n">
        <f aca="false">SUM(H34:H40)</f>
        <v>2476.4</v>
      </c>
      <c r="I41" s="25" t="n">
        <f aca="false">SUM(I34:I40)</f>
        <v>2474.9</v>
      </c>
      <c r="J41" s="25" t="n">
        <f aca="false">SUM(J34:J40)</f>
        <v>2543.7</v>
      </c>
      <c r="K41" s="25" t="n">
        <f aca="false">SUM(K34:K40)</f>
        <v>2449.3</v>
      </c>
      <c r="L41" s="25" t="n">
        <f aca="false">SUM(L34:L40)</f>
        <v>2449.3</v>
      </c>
      <c r="M41" s="25" t="n">
        <f aca="false">SUM(M34:M40)</f>
        <v>2448.9</v>
      </c>
      <c r="N41" s="25" t="n">
        <f aca="false">SUM(N34:N40)</f>
        <v>2510.2</v>
      </c>
      <c r="O41" s="25"/>
      <c r="Q41" s="25" t="n">
        <f aca="false">SUM(Q34:Q40)</f>
        <v>31158.8</v>
      </c>
      <c r="R41" s="25" t="n">
        <f aca="false">SUM(R34:R40)</f>
        <v>35667.2</v>
      </c>
    </row>
    <row r="42" customFormat="false" ht="12.75" hidden="false" customHeight="false" outlineLevel="0" collapsed="false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customFormat="false" ht="12.75" hidden="false" customHeight="false" outlineLevel="0" collapsed="false">
      <c r="A43" s="25" t="s">
        <v>293</v>
      </c>
      <c r="B43" s="25"/>
      <c r="C43" s="25" t="n">
        <v>0</v>
      </c>
      <c r="D43" s="25" t="n">
        <v>0</v>
      </c>
      <c r="E43" s="25" t="n">
        <v>0</v>
      </c>
      <c r="F43" s="25" t="n">
        <v>0</v>
      </c>
      <c r="G43" s="25" t="n">
        <v>0</v>
      </c>
      <c r="H43" s="25" t="n">
        <v>0</v>
      </c>
      <c r="I43" s="25" t="n">
        <v>0</v>
      </c>
      <c r="J43" s="25" t="n">
        <v>0</v>
      </c>
      <c r="K43" s="25" t="n">
        <v>0</v>
      </c>
      <c r="L43" s="25" t="n">
        <v>0</v>
      </c>
      <c r="M43" s="25" t="n">
        <v>0</v>
      </c>
      <c r="N43" s="25" t="n">
        <v>0</v>
      </c>
      <c r="O43" s="25"/>
      <c r="Q43" s="25" t="n">
        <v>5221</v>
      </c>
      <c r="R43" s="25" t="n">
        <v>5221</v>
      </c>
    </row>
    <row r="44" customFormat="false" ht="12.75" hidden="false" customHeight="false" outlineLevel="0" collapsed="false">
      <c r="A44" s="25" t="s">
        <v>294</v>
      </c>
      <c r="B44" s="25"/>
      <c r="C44" s="279" t="n">
        <f aca="false">C16</f>
        <v>687.39</v>
      </c>
      <c r="D44" s="279" t="n">
        <f aca="false">D16</f>
        <v>689.57</v>
      </c>
      <c r="E44" s="279" t="n">
        <f aca="false">E16</f>
        <v>653.055</v>
      </c>
      <c r="F44" s="279" t="n">
        <f aca="false">F16</f>
        <v>628.37</v>
      </c>
      <c r="G44" s="279" t="n">
        <f aca="false">G16</f>
        <v>612.67</v>
      </c>
      <c r="H44" s="279" t="n">
        <f aca="false">H16</f>
        <v>597.535</v>
      </c>
      <c r="I44" s="279" t="n">
        <f aca="false">I16</f>
        <v>671.185</v>
      </c>
      <c r="J44" s="279" t="n">
        <f aca="false">J16</f>
        <v>626.59</v>
      </c>
      <c r="K44" s="279" t="n">
        <f aca="false">K16</f>
        <v>647.875</v>
      </c>
      <c r="L44" s="279" t="n">
        <f aca="false">L16</f>
        <v>656.86</v>
      </c>
      <c r="M44" s="279" t="n">
        <f aca="false">M16</f>
        <v>627.34</v>
      </c>
      <c r="N44" s="279" t="n">
        <f aca="false">N16</f>
        <v>590.46</v>
      </c>
      <c r="O44" s="25"/>
      <c r="Q44" s="276" t="n">
        <v>2900</v>
      </c>
      <c r="R44" s="276" t="n">
        <v>2900</v>
      </c>
    </row>
    <row r="45" customFormat="false" ht="12.75" hidden="false" customHeight="false" outlineLevel="0" collapsed="false">
      <c r="A45" s="25" t="s">
        <v>295</v>
      </c>
      <c r="B45" s="25"/>
      <c r="C45" s="278" t="n">
        <f aca="false">C41-C43-C44</f>
        <v>1720.91</v>
      </c>
      <c r="D45" s="278" t="n">
        <f aca="false">D41-D43-D44</f>
        <v>1757.33</v>
      </c>
      <c r="E45" s="278" t="n">
        <f aca="false">E41-E43-E44</f>
        <v>1712.345</v>
      </c>
      <c r="F45" s="278" t="n">
        <f aca="false">F41-F43-F44</f>
        <v>1662.13</v>
      </c>
      <c r="G45" s="278" t="n">
        <f aca="false">G41-G43-G44</f>
        <v>1664.03</v>
      </c>
      <c r="H45" s="278" t="n">
        <f aca="false">H41-H43-H44</f>
        <v>1878.865</v>
      </c>
      <c r="I45" s="278" t="n">
        <f aca="false">I41-I43-I44</f>
        <v>1803.715</v>
      </c>
      <c r="J45" s="278" t="n">
        <f aca="false">J41-J43-J44</f>
        <v>1917.11</v>
      </c>
      <c r="K45" s="278" t="n">
        <f aca="false">K41-K43-K44</f>
        <v>1801.425</v>
      </c>
      <c r="L45" s="278" t="n">
        <f aca="false">L41-L43-L44</f>
        <v>1792.44</v>
      </c>
      <c r="M45" s="278" t="n">
        <f aca="false">M41-M43-M44</f>
        <v>1821.56</v>
      </c>
      <c r="N45" s="278" t="n">
        <f aca="false">N41-N43-N44</f>
        <v>1919.74</v>
      </c>
      <c r="O45" s="25"/>
      <c r="Q45" s="25" t="n">
        <f aca="false">Q41-Q43-Q44</f>
        <v>23037.8</v>
      </c>
      <c r="R45" s="25" t="n">
        <f aca="false">R41-R43-R44</f>
        <v>27546.2</v>
      </c>
    </row>
    <row r="46" customFormat="false" ht="12.75" hidden="false" customHeight="fals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customFormat="false" ht="12.75" hidden="false" customHeight="fals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customFormat="false" ht="12.75" hidden="false" customHeight="false" outlineLevel="0" collapsed="false">
      <c r="A48" s="25" t="s">
        <v>296</v>
      </c>
      <c r="B48" s="25"/>
      <c r="C48" s="283" t="n">
        <f aca="false">C45*C1</f>
        <v>53348.21</v>
      </c>
      <c r="D48" s="283" t="n">
        <f aca="false">D45*D1</f>
        <v>49205.24</v>
      </c>
      <c r="E48" s="283" t="n">
        <f aca="false">E45*E1</f>
        <v>53082.695</v>
      </c>
      <c r="F48" s="283" t="n">
        <f aca="false">F45*F1</f>
        <v>49863.9</v>
      </c>
      <c r="G48" s="283" t="n">
        <f aca="false">G45*G1</f>
        <v>51584.93</v>
      </c>
      <c r="H48" s="283" t="n">
        <f aca="false">H45*H1</f>
        <v>56365.95</v>
      </c>
      <c r="I48" s="283" t="n">
        <f aca="false">I45*I1</f>
        <v>55915.165</v>
      </c>
      <c r="J48" s="283" t="n">
        <f aca="false">J45*J1</f>
        <v>59430.41</v>
      </c>
      <c r="K48" s="283" t="n">
        <f aca="false">K45*K1</f>
        <v>54042.75</v>
      </c>
      <c r="L48" s="283" t="n">
        <f aca="false">L45*L1</f>
        <v>55565.64</v>
      </c>
      <c r="M48" s="283" t="n">
        <f aca="false">M45*M1</f>
        <v>54646.8</v>
      </c>
      <c r="N48" s="283" t="n">
        <f aca="false">N45*N1</f>
        <v>59511.94</v>
      </c>
      <c r="O48" s="284" t="n">
        <f aca="false">SUM(C48:N48)</f>
        <v>652563.63</v>
      </c>
      <c r="Q48" s="283" t="n">
        <f aca="false">Q45/12*365</f>
        <v>700733.083333333</v>
      </c>
      <c r="R48" s="283" t="n">
        <f aca="false">R45/12*365</f>
        <v>837863.583333333</v>
      </c>
    </row>
    <row r="49" customFormat="false" ht="12.75" hidden="false" customHeight="false" outlineLevel="0" collapsed="false">
      <c r="A49" s="25"/>
      <c r="B49" s="25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4"/>
      <c r="Q49" s="283"/>
      <c r="R49" s="283"/>
    </row>
    <row r="50" customFormat="false" ht="12.75" hidden="false" customHeight="false" outlineLevel="0" collapsed="false">
      <c r="A50" s="25"/>
      <c r="B50" s="25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4"/>
      <c r="Q50" s="283"/>
      <c r="R50" s="283"/>
    </row>
    <row r="51" customFormat="false" ht="12.75" hidden="false" customHeight="false" outlineLevel="0" collapsed="false">
      <c r="A51" s="277" t="s">
        <v>297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85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25" t="s">
        <v>285</v>
      </c>
      <c r="B52" s="25"/>
      <c r="C52" s="25" t="n">
        <f aca="false">C34*C25*C$1</f>
        <v>583.885</v>
      </c>
      <c r="D52" s="25" t="n">
        <f aca="false">D34*D25*D$1</f>
        <v>511.14</v>
      </c>
      <c r="E52" s="25" t="n">
        <f aca="false">E34*E25*E$1</f>
        <v>538.935</v>
      </c>
      <c r="F52" s="25" t="n">
        <f aca="false">F34*F25*F$1</f>
        <v>469.35</v>
      </c>
      <c r="G52" s="25" t="n">
        <f aca="false">G34*G25*G$1</f>
        <v>484.995</v>
      </c>
      <c r="H52" s="25" t="n">
        <f aca="false">H34*H25*H$1</f>
        <v>686.85</v>
      </c>
      <c r="I52" s="25" t="n">
        <f aca="false">I34*I25*I$1</f>
        <v>765.855</v>
      </c>
      <c r="J52" s="25" t="n">
        <f aca="false">J34*J25*J$1</f>
        <v>732.995</v>
      </c>
      <c r="K52" s="25" t="n">
        <f aca="false">K34*K25*K$1</f>
        <v>741.15</v>
      </c>
      <c r="L52" s="25" t="n">
        <f aca="false">L34*L25*L$1</f>
        <v>776.705</v>
      </c>
      <c r="M52" s="25" t="n">
        <f aca="false">M34*M25*M$1</f>
        <v>778.8</v>
      </c>
      <c r="N52" s="25" t="n">
        <f aca="false">N34*N25*N$1</f>
        <v>741.21</v>
      </c>
      <c r="O52" s="25"/>
      <c r="P52" s="285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25" t="s">
        <v>286</v>
      </c>
      <c r="B53" s="25"/>
      <c r="C53" s="25" t="n">
        <f aca="false">C35*C26*C$1</f>
        <v>626.2155</v>
      </c>
      <c r="D53" s="25" t="n">
        <f aca="false">D35*D26*D$1</f>
        <v>579.726</v>
      </c>
      <c r="E53" s="25" t="n">
        <f aca="false">E35*E26*E$1</f>
        <v>575.577</v>
      </c>
      <c r="F53" s="25" t="n">
        <f aca="false">F35*F26*F$1</f>
        <v>529.2</v>
      </c>
      <c r="G53" s="25" t="n">
        <f aca="false">G35*G26*G$1</f>
        <v>525.2175</v>
      </c>
      <c r="H53" s="25" t="n">
        <f aca="false">H35*H26*H$1</f>
        <v>522.315</v>
      </c>
      <c r="I53" s="25" t="n">
        <f aca="false">I35*I26*I$1</f>
        <v>536.0985</v>
      </c>
      <c r="J53" s="25" t="n">
        <f aca="false">J35*J26*J$1</f>
        <v>575.577</v>
      </c>
      <c r="K53" s="25" t="n">
        <f aca="false">K35*K26*K$1</f>
        <v>550.125</v>
      </c>
      <c r="L53" s="25" t="n">
        <f aca="false">L35*L26*L$1</f>
        <v>539.7255</v>
      </c>
      <c r="M53" s="25" t="n">
        <f aca="false">M35*M26*M$1</f>
        <v>390.015</v>
      </c>
      <c r="N53" s="25" t="n">
        <f aca="false">N35*N26*N$1</f>
        <v>449.748</v>
      </c>
      <c r="O53" s="25"/>
      <c r="P53" s="285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25" t="s">
        <v>287</v>
      </c>
      <c r="B54" s="25"/>
      <c r="C54" s="25" t="n">
        <f aca="false">C36*C27*C$1</f>
        <v>323.80275</v>
      </c>
      <c r="D54" s="25" t="n">
        <f aca="false">D36*D27*D$1</f>
        <v>295.925</v>
      </c>
      <c r="E54" s="25" t="n">
        <f aca="false">E36*E27*E$1</f>
        <v>382.99725</v>
      </c>
      <c r="F54" s="25" t="n">
        <f aca="false">F36*F27*F$1</f>
        <v>323.3325</v>
      </c>
      <c r="G54" s="25" t="n">
        <f aca="false">G36*G27*G$1</f>
        <v>354.578</v>
      </c>
      <c r="H54" s="25" t="n">
        <f aca="false">H36*H27*H$1</f>
        <v>362.805</v>
      </c>
      <c r="I54" s="25" t="n">
        <f aca="false">I36*I27*I$1</f>
        <v>370.7755</v>
      </c>
      <c r="J54" s="25" t="n">
        <f aca="false">J36*J27*J$1</f>
        <v>382.99725</v>
      </c>
      <c r="K54" s="25" t="n">
        <f aca="false">K36*K27*K$1</f>
        <v>343.14</v>
      </c>
      <c r="L54" s="25" t="n">
        <f aca="false">L36*L27*L$1</f>
        <v>382.99725</v>
      </c>
      <c r="M54" s="25" t="n">
        <f aca="false">M36*M27*M$1</f>
        <v>386.46</v>
      </c>
      <c r="N54" s="25" t="n">
        <f aca="false">N36*N27*N$1</f>
        <v>403.465</v>
      </c>
      <c r="O54" s="25"/>
      <c r="P54" s="285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25" t="s">
        <v>278</v>
      </c>
      <c r="B55" s="25"/>
      <c r="C55" s="278" t="n">
        <f aca="false">C37*C28*C$1</f>
        <v>23.02525</v>
      </c>
      <c r="D55" s="278" t="n">
        <f aca="false">D37*D28*D$1</f>
        <v>22.904</v>
      </c>
      <c r="E55" s="278" t="n">
        <f aca="false">E37*E28*E$1</f>
        <v>25.8695</v>
      </c>
      <c r="F55" s="278" t="n">
        <f aca="false">F37*F28*F$1</f>
        <v>20.5275</v>
      </c>
      <c r="G55" s="278" t="n">
        <f aca="false">G37*G28*G$1</f>
        <v>21.9945</v>
      </c>
      <c r="H55" s="278" t="n">
        <f aca="false">H37*H28*H$1</f>
        <v>25.035</v>
      </c>
      <c r="I55" s="278" t="n">
        <f aca="false">I37*I28*I$1</f>
        <v>18.56125</v>
      </c>
      <c r="J55" s="278" t="n">
        <f aca="false">J37*J28*J$1</f>
        <v>27.001</v>
      </c>
      <c r="K55" s="278" t="n">
        <f aca="false">K37*K28*K$1</f>
        <v>19.3275</v>
      </c>
      <c r="L55" s="278" t="n">
        <f aca="false">L37*L28*L$1</f>
        <v>19.406</v>
      </c>
      <c r="M55" s="278" t="n">
        <f aca="false">M37*M28*M$1</f>
        <v>23.2875</v>
      </c>
      <c r="N55" s="278" t="n">
        <f aca="false">N37*N28*N$1</f>
        <v>31.0465</v>
      </c>
      <c r="O55" s="25"/>
      <c r="P55" s="285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25" t="s">
        <v>298</v>
      </c>
      <c r="B56" s="25"/>
      <c r="C56" s="278" t="n">
        <f aca="false">C38*C29*C$1</f>
        <v>53.40525</v>
      </c>
      <c r="D56" s="278" t="n">
        <f aca="false">D38*D29*D$1</f>
        <v>48.391</v>
      </c>
      <c r="E56" s="278" t="n">
        <f aca="false">E38*E29*E$1</f>
        <v>50.73925</v>
      </c>
      <c r="F56" s="278" t="n">
        <f aca="false">F38*F29*F$1</f>
        <v>47.2425</v>
      </c>
      <c r="G56" s="278" t="n">
        <f aca="false">G38*G29*G$1</f>
        <v>47.6005</v>
      </c>
      <c r="H56" s="278" t="n">
        <f aca="false">H38*H29*H$1</f>
        <v>44.925</v>
      </c>
      <c r="I56" s="278" t="n">
        <f aca="false">I38*I29*I$1</f>
        <v>52.14975</v>
      </c>
      <c r="J56" s="278" t="n">
        <f aca="false">J38*J29*J$1</f>
        <v>48.6855</v>
      </c>
      <c r="K56" s="278" t="n">
        <f aca="false">K38*K29*K$1</f>
        <v>48.7125</v>
      </c>
      <c r="L56" s="278" t="n">
        <f aca="false">L38*L29*L$1</f>
        <v>51.03375</v>
      </c>
      <c r="M56" s="278" t="n">
        <f aca="false">M38*M29*M$1</f>
        <v>47.1675</v>
      </c>
      <c r="N56" s="278" t="n">
        <f aca="false">N38*N29*N$1</f>
        <v>45.87225</v>
      </c>
      <c r="O56" s="25"/>
      <c r="P56" s="285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25" t="s">
        <v>290</v>
      </c>
      <c r="B57" s="25"/>
      <c r="C57" s="25" t="n">
        <f aca="false">C39*C30*C$1</f>
        <v>27.90372</v>
      </c>
      <c r="D57" s="25" t="n">
        <f aca="false">D39*D30*D$1</f>
        <v>26.99424</v>
      </c>
      <c r="E57" s="25" t="n">
        <f aca="false">E39*E30*E$1</f>
        <v>27.90372</v>
      </c>
      <c r="F57" s="25" t="n">
        <f aca="false">F39*F30*F$1</f>
        <v>35.0064</v>
      </c>
      <c r="G57" s="25" t="n">
        <f aca="false">G39*G30*G$1</f>
        <v>33.41676</v>
      </c>
      <c r="H57" s="25" t="n">
        <f aca="false">H39*H30*H$1</f>
        <v>32.3388</v>
      </c>
      <c r="I57" s="25" t="n">
        <f aca="false">I39*I30*I$1</f>
        <v>36.17328</v>
      </c>
      <c r="J57" s="25" t="n">
        <f aca="false">J39*J30*J$1</f>
        <v>31.82088</v>
      </c>
      <c r="K57" s="25" t="n">
        <f aca="false">K39*K30*K$1</f>
        <v>34.632</v>
      </c>
      <c r="L57" s="25" t="n">
        <f aca="false">L39*L30*L$1</f>
        <v>28.67748</v>
      </c>
      <c r="M57" s="25" t="n">
        <f aca="false">M39*M30*M$1</f>
        <v>31.1688</v>
      </c>
      <c r="N57" s="25" t="n">
        <f aca="false">N39*N30*N$1</f>
        <v>31.82088</v>
      </c>
      <c r="O57" s="25"/>
      <c r="P57" s="285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25" t="s">
        <v>291</v>
      </c>
      <c r="B58" s="25"/>
      <c r="C58" s="286" t="n">
        <f aca="false">C40*C31*C$1</f>
        <v>129.50529</v>
      </c>
      <c r="D58" s="286" t="n">
        <f aca="false">D40*D31*D$1</f>
        <v>116.97252</v>
      </c>
      <c r="E58" s="286" t="n">
        <f aca="false">E40*E31*E$1</f>
        <v>121.34268</v>
      </c>
      <c r="F58" s="286" t="n">
        <f aca="false">F40*F31*F$1</f>
        <v>149.4579</v>
      </c>
      <c r="G58" s="286" t="n">
        <f aca="false">G40*G31*G$1</f>
        <v>154.07434</v>
      </c>
      <c r="H58" s="286" t="n">
        <f aca="false">H40*H31*H$1</f>
        <v>147.4143</v>
      </c>
      <c r="I58" s="286" t="n">
        <f aca="false">I40*I31*I$1</f>
        <v>145.18075</v>
      </c>
      <c r="J58" s="286" t="n">
        <f aca="false">J40*J31*J$1</f>
        <v>144.44977</v>
      </c>
      <c r="K58" s="286" t="n">
        <f aca="false">K40*K31*K$1</f>
        <v>128.0001</v>
      </c>
      <c r="L58" s="286" t="n">
        <f aca="false">L40*L31*L$1</f>
        <v>135.2313</v>
      </c>
      <c r="M58" s="286" t="n">
        <f aca="false">M40*M31*M$1</f>
        <v>142.8948</v>
      </c>
      <c r="N58" s="286" t="n">
        <f aca="false">N40*N31*N$1</f>
        <v>153.22153</v>
      </c>
      <c r="O58" s="25"/>
      <c r="P58" s="285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25" t="s">
        <v>299</v>
      </c>
      <c r="B59" s="25"/>
      <c r="C59" s="287" t="n">
        <f aca="false">SUM(C52:C58)</f>
        <v>1767.74276</v>
      </c>
      <c r="D59" s="287" t="n">
        <f aca="false">SUM(D52:D58)</f>
        <v>1602.05276</v>
      </c>
      <c r="E59" s="287" t="n">
        <f aca="false">SUM(E52:E58)</f>
        <v>1723.3644</v>
      </c>
      <c r="F59" s="287" t="n">
        <f aca="false">SUM(F52:F58)</f>
        <v>1574.1168</v>
      </c>
      <c r="G59" s="287" t="n">
        <f aca="false">SUM(G52:G58)</f>
        <v>1621.8766</v>
      </c>
      <c r="H59" s="287" t="n">
        <f aca="false">SUM(H52:H58)</f>
        <v>1821.6831</v>
      </c>
      <c r="I59" s="287" t="n">
        <f aca="false">SUM(I52:I58)</f>
        <v>1924.79403</v>
      </c>
      <c r="J59" s="287" t="n">
        <f aca="false">SUM(J52:J58)</f>
        <v>1943.5264</v>
      </c>
      <c r="K59" s="287" t="n">
        <f aca="false">SUM(K52:K58)</f>
        <v>1865.0871</v>
      </c>
      <c r="L59" s="287" t="n">
        <f aca="false">SUM(L52:L58)</f>
        <v>1933.77628</v>
      </c>
      <c r="M59" s="287" t="n">
        <f aca="false">SUM(M52:M58)</f>
        <v>1799.7936</v>
      </c>
      <c r="N59" s="287" t="n">
        <f aca="false">SUM(N52:N58)</f>
        <v>1856.38416</v>
      </c>
      <c r="O59" s="25" t="n">
        <f aca="false">SUM(C59:N59)</f>
        <v>21434.19799</v>
      </c>
      <c r="P59" s="278" t="n">
        <f aca="false">O59/365</f>
        <v>58.723830109589</v>
      </c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85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85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25" t="s">
        <v>300</v>
      </c>
      <c r="B62" s="25"/>
      <c r="C62" s="288" t="n">
        <f aca="false">+ROUND(((C12+C13+C14+C15+C17+C18)*-C79*C$1),0)</f>
        <v>-942</v>
      </c>
      <c r="D62" s="288" t="n">
        <f aca="false">+ROUND(((D12+D13+D14+D15+D17+D18)*-D79*D$1),0)</f>
        <v>-869</v>
      </c>
      <c r="E62" s="288" t="n">
        <f aca="false">+ROUND(((E12+E13+E14+E15+E17+E18)*-E79*E$1),0)</f>
        <v>-939</v>
      </c>
      <c r="F62" s="288" t="n">
        <f aca="false">+ROUND(((F12+F13+F14+F15+F17+F18)*-F79*F$1),0)</f>
        <v>-881</v>
      </c>
      <c r="G62" s="288" t="n">
        <f aca="false">+ROUND(((G12+G13+G14+G15+G17+G18)*-G79*G$1),0)</f>
        <v>-913</v>
      </c>
      <c r="H62" s="288" t="n">
        <f aca="false">+ROUND(((H12+H13+H14+H15+H17+H18)*-H79*H$1),0)</f>
        <v>-1217</v>
      </c>
      <c r="I62" s="288" t="n">
        <f aca="false">+ROUND(((I12+I13+I14+I15+I17+I18)*-I79*I$1),0)</f>
        <v>-1205</v>
      </c>
      <c r="J62" s="288" t="n">
        <f aca="false">+ROUND(((J12+J13+J14+J15+J17+J18)*-J79*J$1),0)</f>
        <v>-1282</v>
      </c>
      <c r="K62" s="288" t="n">
        <f aca="false">+ROUND(((K12+K13+K14+K15+K17+K18)*-K79*K$1),0)</f>
        <v>-1164</v>
      </c>
      <c r="L62" s="288" t="n">
        <f aca="false">+ROUND(((L12+L13+L14+L15+L17+L18)*-L79*L$1),0)</f>
        <v>-1198</v>
      </c>
      <c r="M62" s="288" t="n">
        <f aca="false">+ROUND(((M12+M13+M14+M15+M17+M18)*-M79*M$1),0)</f>
        <v>-1194</v>
      </c>
      <c r="N62" s="288" t="n">
        <f aca="false">+ROUND(((N12+N13+N14+N15+N17+N18)*-N79*N$1),0)</f>
        <v>-1302</v>
      </c>
      <c r="O62" s="288" t="n">
        <f aca="false">SUM(C62:N62)</f>
        <v>-13106</v>
      </c>
      <c r="P62" s="289" t="n">
        <f aca="false">O62/365</f>
        <v>-35.9068493150685</v>
      </c>
      <c r="Q62" s="290" t="n">
        <f aca="false">+ROUND(((O27+O29+O30+O31+O32+O38)*-Q79*30.4),0)</f>
        <v>-0</v>
      </c>
      <c r="R62" s="290" t="n">
        <f aca="false">+ROUND(((P27+P29+P30+P31+P32+P38)*-R79*30.4),0)</f>
        <v>-0</v>
      </c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25" t="s">
        <v>301</v>
      </c>
      <c r="B63" s="25"/>
      <c r="C63" s="289" t="n">
        <f aca="false">C48*-C76</f>
        <v>-21.339284</v>
      </c>
      <c r="D63" s="289" t="n">
        <f aca="false">D48*-D76</f>
        <v>-19.682096</v>
      </c>
      <c r="E63" s="289" t="n">
        <f aca="false">E48*-E76</f>
        <v>-21.233078</v>
      </c>
      <c r="F63" s="289" t="n">
        <f aca="false">F48*-F76</f>
        <v>-19.94556</v>
      </c>
      <c r="G63" s="289" t="n">
        <f aca="false">G48*-G76</f>
        <v>-20.633972</v>
      </c>
      <c r="H63" s="289" t="n">
        <f aca="false">H48*-H76</f>
        <v>-22.54638</v>
      </c>
      <c r="I63" s="289" t="n">
        <f aca="false">I48*-I76</f>
        <v>-22.366066</v>
      </c>
      <c r="J63" s="289" t="n">
        <f aca="false">J48*-J76</f>
        <v>-23.772164</v>
      </c>
      <c r="K63" s="289" t="n">
        <f aca="false">K48*-K76</f>
        <v>-21.6171</v>
      </c>
      <c r="L63" s="289" t="n">
        <f aca="false">L48*-L76</f>
        <v>-22.226256</v>
      </c>
      <c r="M63" s="289" t="n">
        <f aca="false">M48*-M76</f>
        <v>-21.85872</v>
      </c>
      <c r="N63" s="289" t="n">
        <f aca="false">N48*-N76</f>
        <v>-23.804776</v>
      </c>
      <c r="O63" s="288" t="n">
        <f aca="false">SUM(C63:N63)</f>
        <v>-261.025452</v>
      </c>
      <c r="P63" s="289" t="n">
        <f aca="false">O63/365</f>
        <v>-0.715138224657534</v>
      </c>
      <c r="Q63" s="290" t="n">
        <f aca="false">+ROUND(((O35+O38)*-Q76*30.4),0)</f>
        <v>-0</v>
      </c>
      <c r="R63" s="290" t="n">
        <f aca="false">+ROUND(((P35+P38)*-R76*30.4),0)</f>
        <v>-0</v>
      </c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25" t="s">
        <v>302</v>
      </c>
      <c r="B64" s="25"/>
      <c r="C64" s="289" t="n">
        <f aca="false">C48*-C77</f>
        <v>-10.669642</v>
      </c>
      <c r="D64" s="289" t="n">
        <f aca="false">D48*-D77</f>
        <v>-9.841048</v>
      </c>
      <c r="E64" s="289" t="n">
        <f aca="false">E48*-E77</f>
        <v>-10.616539</v>
      </c>
      <c r="F64" s="289" t="n">
        <f aca="false">F48*-F77</f>
        <v>-9.97278</v>
      </c>
      <c r="G64" s="289" t="n">
        <f aca="false">G48*-G77</f>
        <v>-10.316986</v>
      </c>
      <c r="H64" s="289" t="n">
        <f aca="false">H48*-H77</f>
        <v>-11.27319</v>
      </c>
      <c r="I64" s="289" t="n">
        <f aca="false">I48*-I77</f>
        <v>-11.183033</v>
      </c>
      <c r="J64" s="289" t="n">
        <f aca="false">J48*-J77</f>
        <v>-11.886082</v>
      </c>
      <c r="K64" s="289" t="n">
        <f aca="false">K48*-K77</f>
        <v>-10.80855</v>
      </c>
      <c r="L64" s="289" t="n">
        <f aca="false">L48*-L77</f>
        <v>-11.113128</v>
      </c>
      <c r="M64" s="289" t="n">
        <f aca="false">M48*-M77</f>
        <v>-10.92936</v>
      </c>
      <c r="N64" s="289" t="n">
        <f aca="false">N48*-N77</f>
        <v>-11.902388</v>
      </c>
      <c r="O64" s="288" t="n">
        <f aca="false">SUM(C64:N64)</f>
        <v>-130.512726</v>
      </c>
      <c r="P64" s="289" t="n">
        <f aca="false">O64/365</f>
        <v>-0.357569112328767</v>
      </c>
      <c r="Q64" s="290"/>
      <c r="R64" s="29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25"/>
      <c r="B65" s="25"/>
      <c r="C65" s="25"/>
      <c r="D65" s="25"/>
      <c r="E65" s="25"/>
      <c r="F65" s="287"/>
      <c r="G65" s="25"/>
      <c r="H65" s="25"/>
      <c r="I65" s="25"/>
      <c r="J65" s="25"/>
      <c r="K65" s="25"/>
      <c r="L65" s="25"/>
      <c r="M65" s="25"/>
      <c r="N65" s="25"/>
      <c r="O65" s="25"/>
      <c r="P65" s="285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25" t="s">
        <v>303</v>
      </c>
      <c r="B66" s="25"/>
      <c r="C66" s="291" t="n">
        <f aca="false">ROUND((C59*C75),0)</f>
        <v>5233</v>
      </c>
      <c r="D66" s="291" t="n">
        <f aca="false">ROUND((D59*D75),0)</f>
        <v>4710</v>
      </c>
      <c r="E66" s="291" t="n">
        <f aca="false">ROUND((E59*E75),0)</f>
        <v>4946</v>
      </c>
      <c r="F66" s="291" t="n">
        <f aca="false">ROUND((F59*F75),0)</f>
        <v>4282</v>
      </c>
      <c r="G66" s="291" t="n">
        <f aca="false">ROUND((G59*G75),0)</f>
        <v>4444</v>
      </c>
      <c r="H66" s="291" t="n">
        <f aca="false">ROUND((H59*H75),0)</f>
        <v>5046</v>
      </c>
      <c r="I66" s="291" t="n">
        <f aca="false">ROUND((I59*I75),0)</f>
        <v>5409</v>
      </c>
      <c r="J66" s="291" t="n">
        <f aca="false">ROUND((J59*J75),0)</f>
        <v>5539</v>
      </c>
      <c r="K66" s="291" t="n">
        <f aca="false">ROUND((K59*K75),0)</f>
        <v>5297</v>
      </c>
      <c r="L66" s="291" t="n">
        <f aca="false">ROUND((L59*L75),0)</f>
        <v>5531</v>
      </c>
      <c r="M66" s="291" t="n">
        <f aca="false">ROUND((M59*M75),0)</f>
        <v>5579</v>
      </c>
      <c r="N66" s="291" t="n">
        <f aca="false">ROUND((N59*N75),0)</f>
        <v>6052</v>
      </c>
      <c r="O66" s="291" t="n">
        <f aca="false">SUM(C66:N66)</f>
        <v>62068</v>
      </c>
      <c r="P66" s="285"/>
      <c r="Q66" s="292" t="n">
        <v>0</v>
      </c>
      <c r="R66" s="292" t="n">
        <v>0</v>
      </c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25" t="s">
        <v>304</v>
      </c>
      <c r="B67" s="25"/>
      <c r="C67" s="291" t="n">
        <f aca="false">ROUND((ROUND(5*C$1*5.05,0))-(ROUND(5*C$1*C75,0)),0)+ROUND((ROUND(5*C$1*3.46,0))-(ROUND(5*C$1*C75,0)),0)</f>
        <v>401</v>
      </c>
      <c r="D67" s="291" t="n">
        <f aca="false">ROUND((ROUND(5*D$1*5.05,0))-(ROUND(5*D$1*D75,0)),0)+ROUND((ROUND(5*D$1*3.46,0))-(ROUND(5*D$1*D75,0)),0)</f>
        <v>367</v>
      </c>
      <c r="E67" s="291" t="n">
        <f aca="false">ROUND((ROUND(5*E$1*5.05,0))-(ROUND(5*E$1*E75,0)),0)+ROUND((ROUND(5*E$1*3.46,0))-(ROUND(5*E$1*E75,0)),0)</f>
        <v>429</v>
      </c>
      <c r="F67" s="291" t="n">
        <f aca="false">ROUND((ROUND(5*F$1*5.05,0))-(ROUND(5*F$1*F75,0)),0)+ROUND((ROUND(5*F$1*3.46,0))-(ROUND(5*F$1*F75,0)),0)</f>
        <v>461</v>
      </c>
      <c r="G67" s="291" t="n">
        <f aca="false">ROUND((ROUND(5*G$1*5.05,0))-(ROUND(5*G$1*G75,0)),0)+ROUND((ROUND(5*G$1*3.46,0))-(ROUND(5*G$1*G75,0)),0)</f>
        <v>469</v>
      </c>
      <c r="H67" s="291" t="n">
        <f aca="false">ROUND((ROUND(5*H$1*5.05,0))-(ROUND(5*H$1*H75,0)),0)+ROUND((ROUND(5*H$1*3.46,0))-(ROUND(5*H$1*H75,0)),0)</f>
        <v>445</v>
      </c>
      <c r="I67" s="291" t="n">
        <f aca="false">ROUND((ROUND(5*I$1*5.05,0))-(ROUND(5*I$1*I75,0)),0)+ROUND((ROUND(5*I$1*3.46,0))-(ROUND(5*I$1*I75,0)),0)</f>
        <v>447</v>
      </c>
      <c r="J67" s="291" t="n">
        <f aca="false">ROUND((ROUND(5*J$1*5.05,0))-(ROUND(5*J$1*J75,0)),0)+ROUND((ROUND(5*J$1*3.46,0))-(ROUND(5*J$1*J75,0)),0)</f>
        <v>435</v>
      </c>
      <c r="K67" s="291" t="n">
        <f aca="false">ROUND((ROUND(5*K$1*5.05,0))-(ROUND(5*K$1*K75,0)),0)+ROUND((ROUND(5*K$1*3.46,0))-(ROUND(5*K$1*K75,0)),0)</f>
        <v>425</v>
      </c>
      <c r="L67" s="291" t="n">
        <f aca="false">ROUND((ROUND(5*L$1*5.05,0))-(ROUND(5*L$1*L75,0)),0)+ROUND((ROUND(5*L$1*3.46,0))-(ROUND(5*L$1*L75,0)),0)</f>
        <v>433</v>
      </c>
      <c r="M67" s="291" t="n">
        <f aca="false">ROUND((ROUND(5*M$1*5.05,0))-(ROUND(5*M$1*M75,0)),0)+ROUND((ROUND(5*M$1*3.46,0))-(ROUND(5*M$1*M75,0)),0)</f>
        <v>347</v>
      </c>
      <c r="N67" s="291" t="n">
        <f aca="false">ROUND((ROUND(5*N$1*5.05,0))-(ROUND(5*N$1*N75,0)),0)+ROUND((ROUND(5*N$1*3.46,0))-(ROUND(5*N$1*N75,0)),0)</f>
        <v>309</v>
      </c>
      <c r="O67" s="291" t="n">
        <f aca="false">SUM(C67:N67)</f>
        <v>4968</v>
      </c>
      <c r="P67" s="285"/>
      <c r="Q67" s="292" t="n">
        <v>0</v>
      </c>
      <c r="R67" s="292" t="n">
        <v>0</v>
      </c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25" t="s">
        <v>305</v>
      </c>
      <c r="B68" s="25"/>
      <c r="C68" s="291" t="n">
        <f aca="false">ROUND(((0*C$1*0.005)+(0*C$1*0.02)),0)</f>
        <v>0</v>
      </c>
      <c r="D68" s="291" t="n">
        <f aca="false">ROUND(((0*D$1*0.005)+(0*D$1*0.02)),0)</f>
        <v>0</v>
      </c>
      <c r="E68" s="291" t="n">
        <f aca="false">ROUND(((0*E$1*0.005)+(0*E$1*0.02)),0)</f>
        <v>0</v>
      </c>
      <c r="F68" s="291" t="n">
        <f aca="false">ROUND(((0*F$1*0.005)+(0*F$1*0.02)),0)</f>
        <v>0</v>
      </c>
      <c r="G68" s="291" t="n">
        <f aca="false">ROUND(((0*G$1*0.005)+(0*G$1*0.02)),0)</f>
        <v>0</v>
      </c>
      <c r="H68" s="291" t="n">
        <f aca="false">ROUND(((0*H$1*0.005)+(0*H$1*0.02)),0)</f>
        <v>0</v>
      </c>
      <c r="I68" s="291" t="n">
        <f aca="false">ROUND(((0*I$1*0.005)+(0*I$1*0.02)),0)</f>
        <v>0</v>
      </c>
      <c r="J68" s="291" t="n">
        <f aca="false">ROUND(((0*J$1*0.005)+(0*J$1*0.02)),0)</f>
        <v>0</v>
      </c>
      <c r="K68" s="291" t="n">
        <f aca="false">ROUND(((0*K$1*0.005)+(0*K$1*0.02)),0)</f>
        <v>0</v>
      </c>
      <c r="L68" s="291" t="n">
        <f aca="false">ROUND(((0*L$1*0.005)+(0*L$1*0.02)),0)</f>
        <v>0</v>
      </c>
      <c r="M68" s="291" t="n">
        <f aca="false">ROUND(((0*M$1*0.005)+(0*M$1*0.02)),0)</f>
        <v>0</v>
      </c>
      <c r="N68" s="291" t="n">
        <f aca="false">ROUND(((0*N$1*0.005)+(0*N$1*0.02)),0)</f>
        <v>0</v>
      </c>
      <c r="O68" s="291" t="n">
        <f aca="false">SUM(C68:N68)</f>
        <v>0</v>
      </c>
      <c r="P68" s="285"/>
      <c r="Q68" s="292"/>
      <c r="R68" s="292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25" t="s">
        <v>306</v>
      </c>
      <c r="B69" s="25"/>
      <c r="C69" s="291" t="n">
        <f aca="false">ROUND((C62*C75),0)</f>
        <v>-2788</v>
      </c>
      <c r="D69" s="291" t="n">
        <f aca="false">ROUND((D62*D75),0)</f>
        <v>-2555</v>
      </c>
      <c r="E69" s="291" t="n">
        <f aca="false">ROUND((E62*E75),0)</f>
        <v>-2695</v>
      </c>
      <c r="F69" s="291" t="n">
        <f aca="false">ROUND((F62*F75),0)</f>
        <v>-2396</v>
      </c>
      <c r="G69" s="291" t="n">
        <f aca="false">ROUND((G62*G75),0)</f>
        <v>-2502</v>
      </c>
      <c r="H69" s="291" t="n">
        <f aca="false">ROUND((H62*H75),0)</f>
        <v>-3371</v>
      </c>
      <c r="I69" s="291" t="n">
        <f aca="false">ROUND((I62*I75),0)</f>
        <v>-3386</v>
      </c>
      <c r="J69" s="291" t="n">
        <f aca="false">ROUND((J62*J75),0)</f>
        <v>-3654</v>
      </c>
      <c r="K69" s="291" t="n">
        <f aca="false">ROUND((K62*K75),0)</f>
        <v>-3306</v>
      </c>
      <c r="L69" s="291" t="n">
        <f aca="false">ROUND((L62*L75),0)</f>
        <v>-3426</v>
      </c>
      <c r="M69" s="291" t="n">
        <f aca="false">ROUND((M62*M75),0)</f>
        <v>-3701</v>
      </c>
      <c r="N69" s="291" t="n">
        <f aca="false">ROUND((N62*N75),0)</f>
        <v>-4245</v>
      </c>
      <c r="O69" s="291" t="n">
        <f aca="false">SUM(C69:N69)</f>
        <v>-38025</v>
      </c>
      <c r="P69" s="285"/>
      <c r="Q69" s="292" t="n">
        <v>0</v>
      </c>
      <c r="R69" s="292" t="n">
        <v>0</v>
      </c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293" t="s">
        <v>307</v>
      </c>
      <c r="B70" s="25"/>
      <c r="C70" s="294" t="n">
        <f aca="false">(C78-C75)*(C63+C64)</f>
        <v>-0</v>
      </c>
      <c r="D70" s="294" t="n">
        <f aca="false">(D78-D75)*(D63+D64)</f>
        <v>-0</v>
      </c>
      <c r="E70" s="294" t="n">
        <f aca="false">(E78-E75)*(E63+E64)</f>
        <v>-0</v>
      </c>
      <c r="F70" s="294" t="n">
        <f aca="false">(F78-F75)*(F63+F64)</f>
        <v>-0</v>
      </c>
      <c r="G70" s="294" t="n">
        <f aca="false">(G78-G75)*(G63+G64)</f>
        <v>-0</v>
      </c>
      <c r="H70" s="294" t="n">
        <f aca="false">(H78-H75)*(H63+H64)</f>
        <v>-0</v>
      </c>
      <c r="I70" s="294" t="n">
        <f aca="false">(I78-I75)*(I63+I64)</f>
        <v>-0</v>
      </c>
      <c r="J70" s="294" t="n">
        <f aca="false">(J78-J75)*(J63+J64)</f>
        <v>-0</v>
      </c>
      <c r="K70" s="294" t="n">
        <f aca="false">(K78-K75)*(K63+K64)</f>
        <v>-0</v>
      </c>
      <c r="L70" s="294" t="n">
        <f aca="false">(L78-L75)*(L63+L64)</f>
        <v>-0</v>
      </c>
      <c r="M70" s="294" t="n">
        <f aca="false">(M78-M75)*(M63+M64)</f>
        <v>-0</v>
      </c>
      <c r="N70" s="294" t="n">
        <f aca="false">(N78-N75)*(N63+N64)</f>
        <v>-0</v>
      </c>
      <c r="O70" s="294" t="n">
        <f aca="false">SUM(C70:N70)</f>
        <v>0</v>
      </c>
      <c r="P70" s="285"/>
      <c r="Q70" s="292" t="n">
        <v>0</v>
      </c>
      <c r="R70" s="292" t="n">
        <v>0</v>
      </c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293" t="s">
        <v>308</v>
      </c>
      <c r="B71" s="25"/>
      <c r="C71" s="294" t="n">
        <f aca="false">C63*C75</f>
        <v>-63.16428064</v>
      </c>
      <c r="D71" s="294" t="n">
        <f aca="false">D63*D75</f>
        <v>-57.86536224</v>
      </c>
      <c r="E71" s="294" t="n">
        <f aca="false">E63*E75</f>
        <v>-60.93893386</v>
      </c>
      <c r="F71" s="294" t="n">
        <f aca="false">F63*F75</f>
        <v>-54.2519232</v>
      </c>
      <c r="G71" s="294" t="n">
        <f aca="false">G63*G75</f>
        <v>-56.53708328</v>
      </c>
      <c r="H71" s="294" t="n">
        <f aca="false">H63*H75</f>
        <v>-62.4534726</v>
      </c>
      <c r="I71" s="294" t="n">
        <f aca="false">I63*I75</f>
        <v>-62.84864546</v>
      </c>
      <c r="J71" s="294" t="n">
        <f aca="false">J63*J75</f>
        <v>-67.7506674</v>
      </c>
      <c r="K71" s="294" t="n">
        <f aca="false">K63*K75</f>
        <v>-61.392564</v>
      </c>
      <c r="L71" s="294" t="n">
        <f aca="false">L63*L75</f>
        <v>-63.56709216</v>
      </c>
      <c r="M71" s="294" t="n">
        <f aca="false">M63*M75</f>
        <v>-67.762032</v>
      </c>
      <c r="N71" s="294" t="n">
        <f aca="false">N63*N75</f>
        <v>-77.60356976</v>
      </c>
      <c r="O71" s="294" t="n">
        <f aca="false">SUM(C71:N71)</f>
        <v>-756.1356266</v>
      </c>
      <c r="P71" s="285"/>
      <c r="Q71" s="292" t="n">
        <v>0</v>
      </c>
      <c r="R71" s="292" t="n">
        <v>0</v>
      </c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293" t="s">
        <v>309</v>
      </c>
      <c r="B72" s="25"/>
      <c r="C72" s="294" t="n">
        <f aca="false">C64*C75</f>
        <v>-31.58214032</v>
      </c>
      <c r="D72" s="294" t="n">
        <f aca="false">D64*D75</f>
        <v>-28.93268112</v>
      </c>
      <c r="E72" s="294" t="n">
        <f aca="false">E64*E75</f>
        <v>-30.46946693</v>
      </c>
      <c r="F72" s="294" t="n">
        <f aca="false">F64*F75</f>
        <v>-27.1259616</v>
      </c>
      <c r="G72" s="294" t="n">
        <f aca="false">G64*G75</f>
        <v>-28.26854164</v>
      </c>
      <c r="H72" s="294" t="n">
        <f aca="false">H64*H75</f>
        <v>-31.2267363</v>
      </c>
      <c r="I72" s="294" t="n">
        <f aca="false">I64*I75</f>
        <v>-31.42432273</v>
      </c>
      <c r="J72" s="294" t="n">
        <f aca="false">J64*J75</f>
        <v>-33.8753337</v>
      </c>
      <c r="K72" s="294" t="n">
        <f aca="false">K64*K75</f>
        <v>-30.696282</v>
      </c>
      <c r="L72" s="294" t="n">
        <f aca="false">L64*L75</f>
        <v>-31.78354608</v>
      </c>
      <c r="M72" s="294" t="n">
        <f aca="false">M64*M75</f>
        <v>-33.881016</v>
      </c>
      <c r="N72" s="294" t="n">
        <f aca="false">N64*N75</f>
        <v>-38.80178488</v>
      </c>
      <c r="O72" s="294" t="n">
        <f aca="false">SUM(C72:N72)</f>
        <v>-378.0678133</v>
      </c>
      <c r="P72" s="285"/>
      <c r="Q72" s="292" t="n">
        <v>0</v>
      </c>
      <c r="R72" s="292" t="n">
        <v>0</v>
      </c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25" t="s">
        <v>310</v>
      </c>
      <c r="B73" s="25"/>
      <c r="C73" s="295" t="n">
        <f aca="false">SUM(C66:C72)</f>
        <v>2751.25357904</v>
      </c>
      <c r="D73" s="295" t="n">
        <f aca="false">SUM(D66:D72)</f>
        <v>2435.20195664</v>
      </c>
      <c r="E73" s="295" t="n">
        <f aca="false">SUM(E66:E72)</f>
        <v>2588.59159921</v>
      </c>
      <c r="F73" s="295" t="n">
        <f aca="false">SUM(F66:F72)</f>
        <v>2265.6221152</v>
      </c>
      <c r="G73" s="295" t="n">
        <f aca="false">SUM(G66:G72)</f>
        <v>2326.19437508</v>
      </c>
      <c r="H73" s="295" t="n">
        <f aca="false">SUM(H66:H72)</f>
        <v>2026.3197911</v>
      </c>
      <c r="I73" s="295" t="n">
        <f aca="false">SUM(I66:I72)</f>
        <v>2375.72703181</v>
      </c>
      <c r="J73" s="295" t="n">
        <f aca="false">SUM(J66:J72)</f>
        <v>2218.3739989</v>
      </c>
      <c r="K73" s="295" t="n">
        <f aca="false">SUM(K66:K72)</f>
        <v>2323.911154</v>
      </c>
      <c r="L73" s="295" t="n">
        <f aca="false">SUM(L66:L72)</f>
        <v>2442.64936176</v>
      </c>
      <c r="M73" s="295" t="n">
        <f aca="false">SUM(M66:M72)</f>
        <v>2123.356952</v>
      </c>
      <c r="N73" s="295" t="n">
        <f aca="false">SUM(N66:N72)</f>
        <v>1999.59464536</v>
      </c>
      <c r="O73" s="295" t="n">
        <f aca="false">SUM(C73:N73)</f>
        <v>27876.7965601</v>
      </c>
      <c r="P73" s="285"/>
      <c r="Q73" s="296" t="n">
        <f aca="false">SUM(Q66:Q72)</f>
        <v>0</v>
      </c>
      <c r="R73" s="296" t="n">
        <f aca="false">SUM(R66:R72)</f>
        <v>0</v>
      </c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85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297" t="s">
        <v>311</v>
      </c>
      <c r="B75" s="25"/>
      <c r="C75" s="297" t="n">
        <f aca="false">Summary!B361</f>
        <v>2.96</v>
      </c>
      <c r="D75" s="297" t="n">
        <f aca="false">Summary!C361</f>
        <v>2.94</v>
      </c>
      <c r="E75" s="297" t="n">
        <f aca="false">Summary!D361</f>
        <v>2.87</v>
      </c>
      <c r="F75" s="297" t="n">
        <f aca="false">Summary!E361</f>
        <v>2.72</v>
      </c>
      <c r="G75" s="297" t="n">
        <f aca="false">Summary!F361</f>
        <v>2.74</v>
      </c>
      <c r="H75" s="297" t="n">
        <f aca="false">Summary!G361</f>
        <v>2.77</v>
      </c>
      <c r="I75" s="297" t="n">
        <f aca="false">Summary!H361</f>
        <v>2.81</v>
      </c>
      <c r="J75" s="297" t="n">
        <f aca="false">Summary!I361</f>
        <v>2.85</v>
      </c>
      <c r="K75" s="297" t="n">
        <f aca="false">Summary!J361</f>
        <v>2.84</v>
      </c>
      <c r="L75" s="297" t="n">
        <f aca="false">Summary!K361</f>
        <v>2.86</v>
      </c>
      <c r="M75" s="297" t="n">
        <f aca="false">Summary!L361</f>
        <v>3.1</v>
      </c>
      <c r="N75" s="297" t="n">
        <f aca="false">Summary!M361</f>
        <v>3.26</v>
      </c>
      <c r="O75" s="297" t="n">
        <f aca="false">AVERAGE(C75:N75)</f>
        <v>2.89333333333333</v>
      </c>
      <c r="P75" s="285"/>
      <c r="Q75" s="298" t="n">
        <v>2.37</v>
      </c>
      <c r="R75" s="298" t="n">
        <v>2.37</v>
      </c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299" t="s">
        <v>312</v>
      </c>
      <c r="B76" s="25"/>
      <c r="C76" s="299" t="n">
        <v>0.0004</v>
      </c>
      <c r="D76" s="299" t="n">
        <v>0.0004</v>
      </c>
      <c r="E76" s="299" t="n">
        <v>0.0004</v>
      </c>
      <c r="F76" s="299" t="n">
        <v>0.0004</v>
      </c>
      <c r="G76" s="299" t="n">
        <v>0.0004</v>
      </c>
      <c r="H76" s="299" t="n">
        <v>0.0004</v>
      </c>
      <c r="I76" s="299" t="n">
        <v>0.0004</v>
      </c>
      <c r="J76" s="299" t="n">
        <v>0.0004</v>
      </c>
      <c r="K76" s="299" t="n">
        <v>0.0004</v>
      </c>
      <c r="L76" s="299" t="n">
        <v>0.0004</v>
      </c>
      <c r="M76" s="299" t="n">
        <v>0.0004</v>
      </c>
      <c r="N76" s="299" t="n">
        <v>0.0004</v>
      </c>
      <c r="O76" s="299" t="n">
        <v>0.0006</v>
      </c>
      <c r="P76" s="285"/>
      <c r="Q76" s="300" t="n">
        <v>0.002</v>
      </c>
      <c r="R76" s="300" t="n">
        <v>0.002</v>
      </c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299" t="s">
        <v>313</v>
      </c>
      <c r="B77" s="25"/>
      <c r="C77" s="299" t="n">
        <v>0.0002</v>
      </c>
      <c r="D77" s="299" t="n">
        <v>0.0002</v>
      </c>
      <c r="E77" s="299" t="n">
        <v>0.0002</v>
      </c>
      <c r="F77" s="299" t="n">
        <v>0.0002</v>
      </c>
      <c r="G77" s="299" t="n">
        <v>0.0002</v>
      </c>
      <c r="H77" s="299" t="n">
        <v>0.0002</v>
      </c>
      <c r="I77" s="299" t="n">
        <v>0.0002</v>
      </c>
      <c r="J77" s="299" t="n">
        <v>0.0002</v>
      </c>
      <c r="K77" s="299" t="n">
        <v>0.0002</v>
      </c>
      <c r="L77" s="299" t="n">
        <v>0.0002</v>
      </c>
      <c r="M77" s="299" t="n">
        <v>0.0002</v>
      </c>
      <c r="N77" s="299" t="n">
        <v>0.0002</v>
      </c>
      <c r="O77" s="299"/>
      <c r="P77" s="285"/>
      <c r="Q77" s="300"/>
      <c r="R77" s="30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299" t="s">
        <v>314</v>
      </c>
      <c r="B78" s="25"/>
      <c r="C78" s="297" t="n">
        <f aca="false">C75</f>
        <v>2.96</v>
      </c>
      <c r="D78" s="297" t="n">
        <f aca="false">D75</f>
        <v>2.94</v>
      </c>
      <c r="E78" s="297" t="n">
        <f aca="false">E75</f>
        <v>2.87</v>
      </c>
      <c r="F78" s="297" t="n">
        <f aca="false">F75</f>
        <v>2.72</v>
      </c>
      <c r="G78" s="297" t="n">
        <f aca="false">G75</f>
        <v>2.74</v>
      </c>
      <c r="H78" s="297" t="n">
        <f aca="false">H75</f>
        <v>2.77</v>
      </c>
      <c r="I78" s="297" t="n">
        <f aca="false">I75</f>
        <v>2.81</v>
      </c>
      <c r="J78" s="297" t="n">
        <f aca="false">J75</f>
        <v>2.85</v>
      </c>
      <c r="K78" s="297" t="n">
        <f aca="false">K75</f>
        <v>2.84</v>
      </c>
      <c r="L78" s="297" t="n">
        <f aca="false">L75</f>
        <v>2.86</v>
      </c>
      <c r="M78" s="297" t="n">
        <f aca="false">M75</f>
        <v>3.1</v>
      </c>
      <c r="N78" s="297" t="n">
        <f aca="false">N75</f>
        <v>3.26</v>
      </c>
      <c r="O78" s="297" t="n">
        <f aca="false">AVERAGE(C78:N78)</f>
        <v>2.89333333333333</v>
      </c>
      <c r="P78" s="285"/>
      <c r="Q78" s="300"/>
      <c r="R78" s="30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299" t="s">
        <v>315</v>
      </c>
      <c r="B79" s="25"/>
      <c r="C79" s="299" t="n">
        <v>0.018</v>
      </c>
      <c r="D79" s="299" t="n">
        <v>0.018</v>
      </c>
      <c r="E79" s="299" t="n">
        <v>0.018</v>
      </c>
      <c r="F79" s="299" t="n">
        <v>0.018</v>
      </c>
      <c r="G79" s="299" t="n">
        <v>0.018</v>
      </c>
      <c r="H79" s="299" t="n">
        <v>0.022</v>
      </c>
      <c r="I79" s="299" t="n">
        <v>0.022</v>
      </c>
      <c r="J79" s="299" t="n">
        <v>0.022</v>
      </c>
      <c r="K79" s="299" t="n">
        <v>0.022</v>
      </c>
      <c r="L79" s="299" t="n">
        <v>0.022</v>
      </c>
      <c r="M79" s="299" t="n">
        <v>0.022</v>
      </c>
      <c r="N79" s="299" t="n">
        <v>0.022</v>
      </c>
      <c r="O79" s="299" t="n">
        <f aca="false">AVERAGE(C79:N79)</f>
        <v>0.0203333333333333</v>
      </c>
      <c r="P79" s="285"/>
      <c r="Q79" s="300" t="n">
        <f aca="false">AVERAGE(D79:O79)</f>
        <v>0.0205277777777778</v>
      </c>
      <c r="R79" s="300" t="n">
        <f aca="false">AVERAGE(E79:P79)</f>
        <v>0.0207575757575758</v>
      </c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85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4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85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25" t="s">
        <v>316</v>
      </c>
      <c r="B82" s="25"/>
      <c r="C82" s="291" t="n">
        <f aca="false">ROUND(((5*C$1*5.05)),0)</f>
        <v>783</v>
      </c>
      <c r="D82" s="291" t="n">
        <f aca="false">ROUND(((5*D$1*5.05)),0)</f>
        <v>707</v>
      </c>
      <c r="E82" s="291" t="n">
        <f aca="false">ROUND(((5*E$1*5.05)),0)</f>
        <v>783</v>
      </c>
      <c r="F82" s="291" t="n">
        <f aca="false">ROUND(((5*F$1*5.05)),0)</f>
        <v>758</v>
      </c>
      <c r="G82" s="291" t="n">
        <f aca="false">ROUND(((5*G$1*5.05)),0)</f>
        <v>783</v>
      </c>
      <c r="H82" s="291" t="n">
        <f aca="false">ROUND(((5*H$1*5.05)),0)</f>
        <v>758</v>
      </c>
      <c r="I82" s="291" t="n">
        <f aca="false">ROUND(((5*I$1*5.05)),0)</f>
        <v>783</v>
      </c>
      <c r="J82" s="291" t="n">
        <f aca="false">ROUND(((5*J$1*5.05)),0)</f>
        <v>783</v>
      </c>
      <c r="K82" s="291" t="n">
        <f aca="false">ROUND(((5*K$1*5.05)),0)</f>
        <v>758</v>
      </c>
      <c r="L82" s="291" t="n">
        <f aca="false">ROUND(((5*L$1*5.05)),0)</f>
        <v>783</v>
      </c>
      <c r="M82" s="291" t="n">
        <f aca="false">ROUND(((5*M$1*5.05)),0)</f>
        <v>758</v>
      </c>
      <c r="N82" s="291" t="n">
        <f aca="false">ROUND(((5*N$1*5.05)),0)</f>
        <v>783</v>
      </c>
      <c r="O82" s="291" t="n">
        <f aca="false">SUM(C82:N82)</f>
        <v>9220</v>
      </c>
      <c r="P82" s="285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25" t="s">
        <v>305</v>
      </c>
      <c r="B83" s="25"/>
      <c r="C83" s="291" t="n">
        <f aca="false">ROUND(((0*C$1*0.005)+(0*C$1*0.02)),0)</f>
        <v>0</v>
      </c>
      <c r="D83" s="291" t="n">
        <f aca="false">ROUND(((0*D$1*0.005)+(0*D$1*0.02)),0)</f>
        <v>0</v>
      </c>
      <c r="E83" s="291" t="n">
        <f aca="false">ROUND(((0*E$1*0.005)+(0*E$1*0.02)),0)</f>
        <v>0</v>
      </c>
      <c r="F83" s="291" t="n">
        <f aca="false">ROUND(((0*F$1*0.005)+(0*F$1*0.02)),0)</f>
        <v>0</v>
      </c>
      <c r="G83" s="291" t="n">
        <f aca="false">ROUND(((0*G$1*0.005)+(0*G$1*0.02)),0)</f>
        <v>0</v>
      </c>
      <c r="H83" s="291" t="n">
        <f aca="false">ROUND(((0*H$1*0.005)+(0*H$1*0.02)),0)</f>
        <v>0</v>
      </c>
      <c r="I83" s="291" t="n">
        <f aca="false">ROUND(((0*I$1*0.005)+(0*I$1*0.02)),0)</f>
        <v>0</v>
      </c>
      <c r="J83" s="291" t="n">
        <f aca="false">ROUND(((0*J$1*0.005)+(0*J$1*0.02)),0)</f>
        <v>0</v>
      </c>
      <c r="K83" s="291" t="n">
        <f aca="false">ROUND(((0*K$1*0.005)+(0*K$1*0.02)),0)</f>
        <v>0</v>
      </c>
      <c r="L83" s="291" t="n">
        <f aca="false">ROUND(((0*L$1*0.005)+(0*L$1*0.02)),0)</f>
        <v>0</v>
      </c>
      <c r="M83" s="291" t="n">
        <f aca="false">ROUND(((0*M$1*0.005)+(0*M$1*0.02)),0)</f>
        <v>0</v>
      </c>
      <c r="N83" s="291" t="n">
        <f aca="false">ROUND(((0*N$1*0.005)+(0*N$1*0.02)),0)</f>
        <v>0</v>
      </c>
      <c r="O83" s="291" t="n">
        <f aca="false">SUM(C83:N83)</f>
        <v>0</v>
      </c>
      <c r="P83" s="285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301" t="s">
        <v>317</v>
      </c>
      <c r="B84" s="301"/>
      <c r="C84" s="302" t="n">
        <f aca="false">C73-C82-C70-C71-C72-C83</f>
        <v>2063</v>
      </c>
      <c r="D84" s="302" t="n">
        <f aca="false">D73-D82-D70-D71-D72-D83</f>
        <v>1815</v>
      </c>
      <c r="E84" s="302" t="n">
        <f aca="false">E73-E82-E70-E71-E72-E83</f>
        <v>1897</v>
      </c>
      <c r="F84" s="302" t="n">
        <f aca="false">F73-F82-F70-F71-F72-F83</f>
        <v>1589</v>
      </c>
      <c r="G84" s="302" t="n">
        <f aca="false">G73-G82-G70-G71-G72-G83</f>
        <v>1628</v>
      </c>
      <c r="H84" s="302" t="n">
        <f aca="false">H73-H82-H70-H71-H72-H83</f>
        <v>1362</v>
      </c>
      <c r="I84" s="302" t="n">
        <f aca="false">I73-I82-I70-I71-I72-I83</f>
        <v>1687</v>
      </c>
      <c r="J84" s="302" t="n">
        <f aca="false">J73-J82-J70-J71-J72-J83</f>
        <v>1537</v>
      </c>
      <c r="K84" s="302" t="n">
        <f aca="false">K73-K82-K70-K71-K72-K83</f>
        <v>1658</v>
      </c>
      <c r="L84" s="302" t="n">
        <f aca="false">L73-L82-L70-L71-L72-L83</f>
        <v>1755</v>
      </c>
      <c r="M84" s="302" t="n">
        <f aca="false">M73-M82-M70-M71-M72-M83</f>
        <v>1467</v>
      </c>
      <c r="N84" s="302" t="n">
        <f aca="false">N73-N82-N70-N71-N72-N83</f>
        <v>1333</v>
      </c>
      <c r="O84" s="302" t="n">
        <f aca="false">SUM(C84:N84)</f>
        <v>19791</v>
      </c>
      <c r="P84" s="303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304"/>
      <c r="BC84" s="304"/>
      <c r="BD84" s="304"/>
      <c r="BE84" s="304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  <c r="BQ84" s="304"/>
      <c r="BR84" s="304"/>
      <c r="BS84" s="304"/>
      <c r="BT84" s="304"/>
      <c r="BU84" s="304"/>
      <c r="BV84" s="304"/>
      <c r="BW84" s="304"/>
      <c r="BX84" s="304"/>
      <c r="BY84" s="304"/>
      <c r="BZ84" s="304"/>
      <c r="CA84" s="304"/>
      <c r="CB84" s="304"/>
      <c r="CC84" s="304"/>
      <c r="CD84" s="304"/>
      <c r="CE84" s="304"/>
      <c r="CF84" s="304"/>
      <c r="CG84" s="304"/>
      <c r="CH84" s="304"/>
      <c r="CI84" s="304"/>
      <c r="CJ84" s="304"/>
      <c r="CK84" s="304"/>
      <c r="CL84" s="304"/>
      <c r="CM84" s="304"/>
      <c r="CN84" s="304"/>
      <c r="CO84" s="304"/>
      <c r="CP84" s="304"/>
      <c r="CQ84" s="304"/>
      <c r="CR84" s="304"/>
      <c r="CS84" s="304"/>
      <c r="CT84" s="304"/>
      <c r="CU84" s="304"/>
      <c r="CV84" s="304"/>
      <c r="CW84" s="304"/>
      <c r="CX84" s="304"/>
      <c r="CY84" s="304"/>
      <c r="CZ84" s="304"/>
      <c r="DA84" s="304"/>
      <c r="DB84" s="304"/>
      <c r="DC84" s="304"/>
      <c r="DD84" s="304"/>
      <c r="DE84" s="304"/>
      <c r="DF84" s="304"/>
      <c r="DG84" s="304"/>
      <c r="DH84" s="304"/>
      <c r="DI84" s="304"/>
      <c r="DJ84" s="304"/>
      <c r="DK84" s="304"/>
      <c r="DL84" s="304"/>
      <c r="DM84" s="304"/>
      <c r="DN84" s="304"/>
      <c r="DO84" s="304"/>
      <c r="DP84" s="304"/>
      <c r="DQ84" s="304"/>
      <c r="DR84" s="304"/>
      <c r="DS84" s="304"/>
      <c r="DT84" s="304"/>
      <c r="DU84" s="304"/>
      <c r="DV84" s="304"/>
      <c r="DW84" s="304"/>
      <c r="DX84" s="304"/>
      <c r="DY84" s="304"/>
      <c r="DZ84" s="304"/>
      <c r="EA84" s="304"/>
      <c r="EB84" s="304"/>
      <c r="EC84" s="304"/>
      <c r="ED84" s="304"/>
      <c r="EE84" s="304"/>
      <c r="EF84" s="304"/>
      <c r="EG84" s="304"/>
      <c r="EH84" s="304"/>
      <c r="EI84" s="304"/>
      <c r="EJ84" s="304"/>
      <c r="EK84" s="304"/>
      <c r="EL84" s="304"/>
      <c r="EM84" s="304"/>
      <c r="EN84" s="304"/>
      <c r="EO84" s="304"/>
      <c r="EP84" s="304"/>
      <c r="EQ84" s="304"/>
      <c r="ER84" s="304"/>
      <c r="ES84" s="304"/>
      <c r="ET84" s="304"/>
      <c r="EU84" s="304"/>
      <c r="EV84" s="304"/>
      <c r="EW84" s="304"/>
      <c r="EX84" s="304"/>
      <c r="EY84" s="304"/>
      <c r="EZ84" s="304"/>
      <c r="FA84" s="304"/>
      <c r="FB84" s="304"/>
      <c r="FC84" s="304"/>
      <c r="FD84" s="304"/>
      <c r="FE84" s="304"/>
      <c r="FF84" s="304"/>
      <c r="FG84" s="304"/>
      <c r="FH84" s="304"/>
      <c r="FI84" s="304"/>
      <c r="FJ84" s="304"/>
      <c r="FK84" s="304"/>
      <c r="FL84" s="304"/>
      <c r="FM84" s="304"/>
      <c r="FN84" s="304"/>
      <c r="FO84" s="304"/>
      <c r="FP84" s="304"/>
      <c r="FQ84" s="304"/>
      <c r="FR84" s="304"/>
      <c r="FS84" s="304"/>
      <c r="FT84" s="304"/>
      <c r="FU84" s="304"/>
      <c r="FV84" s="304"/>
      <c r="FW84" s="304"/>
      <c r="FX84" s="304"/>
      <c r="FY84" s="304"/>
      <c r="FZ84" s="304"/>
      <c r="GA84" s="304"/>
      <c r="GB84" s="304"/>
      <c r="GC84" s="304"/>
      <c r="GD84" s="304"/>
      <c r="GE84" s="304"/>
      <c r="GF84" s="304"/>
      <c r="GG84" s="304"/>
      <c r="GH84" s="304"/>
      <c r="GI84" s="304"/>
      <c r="GJ84" s="304"/>
      <c r="GK84" s="304"/>
      <c r="GL84" s="304"/>
      <c r="GM84" s="304"/>
      <c r="GN84" s="304"/>
      <c r="GO84" s="304"/>
      <c r="GP84" s="304"/>
      <c r="GQ84" s="304"/>
      <c r="GR84" s="304"/>
      <c r="GS84" s="304"/>
      <c r="GT84" s="304"/>
      <c r="GU84" s="304"/>
      <c r="GV84" s="304"/>
      <c r="GW84" s="304"/>
      <c r="GX84" s="304"/>
      <c r="GY84" s="304"/>
      <c r="GZ84" s="304"/>
      <c r="HA84" s="304"/>
      <c r="HB84" s="304"/>
      <c r="HC84" s="304"/>
      <c r="HD84" s="304"/>
      <c r="HE84" s="304"/>
      <c r="HF84" s="304"/>
      <c r="HG84" s="304"/>
      <c r="HH84" s="304"/>
      <c r="HI84" s="304"/>
      <c r="HJ84" s="304"/>
      <c r="HK84" s="304"/>
      <c r="HL84" s="304"/>
      <c r="HM84" s="304"/>
      <c r="HN84" s="304"/>
      <c r="HO84" s="304"/>
      <c r="HP84" s="304"/>
      <c r="HQ84" s="304"/>
      <c r="HR84" s="304"/>
      <c r="HS84" s="304"/>
      <c r="HT84" s="304"/>
      <c r="HU84" s="304"/>
      <c r="HV84" s="304"/>
      <c r="HW84" s="304"/>
      <c r="HX84" s="304"/>
      <c r="HY84" s="304"/>
      <c r="HZ84" s="304"/>
      <c r="IA84" s="304"/>
      <c r="IB84" s="304"/>
      <c r="IC84" s="304"/>
      <c r="ID84" s="304"/>
      <c r="IE84" s="304"/>
      <c r="IF84" s="304"/>
      <c r="IG84" s="304"/>
      <c r="IH84" s="304"/>
      <c r="II84" s="304"/>
      <c r="IJ84" s="304"/>
      <c r="IK84" s="304"/>
      <c r="IL84" s="304"/>
      <c r="IM84" s="304"/>
      <c r="IN84" s="304"/>
      <c r="IO84" s="304"/>
      <c r="IP84" s="304"/>
      <c r="IQ84" s="304"/>
      <c r="IR84" s="304"/>
      <c r="IS84" s="304"/>
      <c r="IT84" s="304"/>
      <c r="IU84" s="304"/>
      <c r="IV84" s="304"/>
      <c r="IW84" s="304"/>
    </row>
    <row r="85" customFormat="false" ht="12.75" hidden="false" customHeight="false" outlineLevel="0" collapsed="false">
      <c r="A85" s="293" t="s">
        <v>318</v>
      </c>
      <c r="B85" s="293"/>
      <c r="C85" s="305" t="n">
        <f aca="false">SUM(C70:C72)</f>
        <v>-94.74642096</v>
      </c>
      <c r="D85" s="305" t="n">
        <f aca="false">SUM(D70:D72)</f>
        <v>-86.79804336</v>
      </c>
      <c r="E85" s="305" t="n">
        <f aca="false">SUM(E70:E72)</f>
        <v>-91.40840079</v>
      </c>
      <c r="F85" s="305" t="n">
        <f aca="false">SUM(F70:F72)</f>
        <v>-81.3778848</v>
      </c>
      <c r="G85" s="305" t="n">
        <f aca="false">SUM(G70:G72)</f>
        <v>-84.80562492</v>
      </c>
      <c r="H85" s="305" t="n">
        <f aca="false">SUM(H70:H72)</f>
        <v>-93.6802089</v>
      </c>
      <c r="I85" s="305" t="n">
        <f aca="false">SUM(I70:I72)</f>
        <v>-94.27296819</v>
      </c>
      <c r="J85" s="305" t="n">
        <f aca="false">SUM(J70:J72)</f>
        <v>-101.6260011</v>
      </c>
      <c r="K85" s="305" t="n">
        <f aca="false">SUM(K70:K72)</f>
        <v>-92.088846</v>
      </c>
      <c r="L85" s="305" t="n">
        <f aca="false">SUM(L70:L72)</f>
        <v>-95.35063824</v>
      </c>
      <c r="M85" s="305" t="n">
        <f aca="false">SUM(M70:M72)</f>
        <v>-101.643048</v>
      </c>
      <c r="N85" s="305" t="n">
        <f aca="false">SUM(N70:N72)</f>
        <v>-116.40535464</v>
      </c>
      <c r="O85" s="305" t="n">
        <f aca="false">SUM(C85:N85)</f>
        <v>-1134.2034399</v>
      </c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  <c r="CN85" s="293"/>
      <c r="CO85" s="293"/>
      <c r="CP85" s="293"/>
      <c r="CQ85" s="293"/>
      <c r="CR85" s="293"/>
      <c r="CS85" s="293"/>
      <c r="CT85" s="293"/>
      <c r="CU85" s="293"/>
      <c r="CV85" s="293"/>
      <c r="CW85" s="293"/>
      <c r="CX85" s="293"/>
      <c r="CY85" s="293"/>
      <c r="CZ85" s="293"/>
      <c r="DA85" s="293"/>
      <c r="DB85" s="293"/>
      <c r="DC85" s="293"/>
      <c r="DD85" s="293"/>
      <c r="DE85" s="293"/>
      <c r="DF85" s="293"/>
      <c r="DG85" s="293"/>
      <c r="DH85" s="293"/>
      <c r="DI85" s="293"/>
      <c r="DJ85" s="293"/>
      <c r="DK85" s="293"/>
      <c r="DL85" s="293"/>
      <c r="DM85" s="293"/>
      <c r="DN85" s="293"/>
      <c r="DO85" s="293"/>
      <c r="DP85" s="293"/>
      <c r="DQ85" s="293"/>
      <c r="DR85" s="293"/>
      <c r="DS85" s="293"/>
      <c r="DT85" s="293"/>
      <c r="DU85" s="293"/>
      <c r="DV85" s="293"/>
      <c r="DW85" s="293"/>
      <c r="DX85" s="293"/>
      <c r="DY85" s="293"/>
      <c r="DZ85" s="293"/>
      <c r="EA85" s="293"/>
      <c r="EB85" s="293"/>
      <c r="EC85" s="293"/>
      <c r="ED85" s="293"/>
      <c r="EE85" s="293"/>
      <c r="EF85" s="293"/>
      <c r="EG85" s="293"/>
      <c r="EH85" s="293"/>
      <c r="EI85" s="293"/>
      <c r="EJ85" s="293"/>
      <c r="EK85" s="293"/>
      <c r="EL85" s="293"/>
      <c r="EM85" s="293"/>
      <c r="EN85" s="293"/>
      <c r="EO85" s="293"/>
      <c r="EP85" s="293"/>
      <c r="EQ85" s="293"/>
      <c r="ER85" s="293"/>
      <c r="ES85" s="293"/>
      <c r="ET85" s="293"/>
      <c r="EU85" s="293"/>
      <c r="EV85" s="293"/>
      <c r="EW85" s="293"/>
      <c r="EX85" s="293"/>
      <c r="EY85" s="293"/>
      <c r="EZ85" s="293"/>
      <c r="FA85" s="293"/>
      <c r="FB85" s="293"/>
      <c r="FC85" s="293"/>
      <c r="FD85" s="293"/>
      <c r="FE85" s="293"/>
      <c r="FF85" s="293"/>
      <c r="FG85" s="293"/>
      <c r="FH85" s="293"/>
      <c r="FI85" s="293"/>
      <c r="FJ85" s="293"/>
      <c r="FK85" s="293"/>
      <c r="FL85" s="293"/>
      <c r="FM85" s="293"/>
      <c r="FN85" s="293"/>
      <c r="FO85" s="293"/>
      <c r="FP85" s="293"/>
      <c r="FQ85" s="293"/>
      <c r="FR85" s="293"/>
      <c r="FS85" s="293"/>
      <c r="FT85" s="293"/>
      <c r="FU85" s="293"/>
      <c r="FV85" s="293"/>
      <c r="FW85" s="293"/>
      <c r="FX85" s="293"/>
      <c r="FY85" s="293"/>
      <c r="FZ85" s="293"/>
      <c r="GA85" s="293"/>
      <c r="GB85" s="293"/>
      <c r="GC85" s="293"/>
      <c r="GD85" s="293"/>
      <c r="GE85" s="293"/>
      <c r="GF85" s="293"/>
      <c r="GG85" s="293"/>
      <c r="GH85" s="293"/>
      <c r="GI85" s="293"/>
      <c r="GJ85" s="293"/>
      <c r="GK85" s="293"/>
      <c r="GL85" s="293"/>
      <c r="GM85" s="293"/>
      <c r="GN85" s="293"/>
      <c r="GO85" s="293"/>
      <c r="GP85" s="293"/>
      <c r="GQ85" s="293"/>
      <c r="GR85" s="293"/>
      <c r="GS85" s="293"/>
      <c r="GT85" s="293"/>
      <c r="GU85" s="293"/>
      <c r="GV85" s="293"/>
      <c r="GW85" s="293"/>
      <c r="GX85" s="293"/>
      <c r="GY85" s="293"/>
      <c r="GZ85" s="293"/>
      <c r="HA85" s="293"/>
      <c r="HB85" s="293"/>
      <c r="HC85" s="293"/>
      <c r="HD85" s="293"/>
      <c r="HE85" s="293"/>
      <c r="HF85" s="293"/>
      <c r="HG85" s="293"/>
      <c r="HH85" s="293"/>
      <c r="HI85" s="293"/>
      <c r="HJ85" s="293"/>
      <c r="HK85" s="293"/>
      <c r="HL85" s="293"/>
      <c r="HM85" s="293"/>
      <c r="HN85" s="293"/>
      <c r="HO85" s="293"/>
      <c r="HP85" s="293"/>
      <c r="HQ85" s="293"/>
      <c r="HR85" s="293"/>
      <c r="HS85" s="293"/>
      <c r="HT85" s="293"/>
      <c r="HU85" s="293"/>
      <c r="HV85" s="293"/>
      <c r="HW85" s="293"/>
      <c r="HX85" s="293"/>
      <c r="HY85" s="293"/>
      <c r="HZ85" s="293"/>
      <c r="IA85" s="293"/>
      <c r="IB85" s="293"/>
      <c r="IC85" s="293"/>
      <c r="ID85" s="293"/>
      <c r="IE85" s="293"/>
      <c r="IF85" s="293"/>
      <c r="IG85" s="293"/>
      <c r="IH85" s="293"/>
      <c r="II85" s="293"/>
      <c r="IJ85" s="293"/>
      <c r="IK85" s="293"/>
      <c r="IL85" s="293"/>
      <c r="IM85" s="293"/>
      <c r="IN85" s="293"/>
      <c r="IO85" s="293"/>
      <c r="IP85" s="293"/>
      <c r="IQ85" s="293"/>
      <c r="IR85" s="293"/>
      <c r="IS85" s="293"/>
      <c r="IT85" s="293"/>
      <c r="IU85" s="293"/>
      <c r="IV85" s="293"/>
      <c r="IW85" s="293"/>
    </row>
    <row r="86" customFormat="false" ht="12.75" hidden="false" customHeight="false" outlineLevel="0" collapsed="false">
      <c r="A86" s="25" t="s">
        <v>319</v>
      </c>
      <c r="B86" s="25"/>
      <c r="C86" s="291" t="n">
        <f aca="false">SUM(C82:C85)</f>
        <v>2751.25357904</v>
      </c>
      <c r="D86" s="291" t="n">
        <f aca="false">SUM(D82:D85)</f>
        <v>2435.20195664</v>
      </c>
      <c r="E86" s="291" t="n">
        <f aca="false">SUM(E82:E85)</f>
        <v>2588.59159921</v>
      </c>
      <c r="F86" s="291" t="n">
        <f aca="false">SUM(F82:F85)</f>
        <v>2265.6221152</v>
      </c>
      <c r="G86" s="291" t="n">
        <f aca="false">SUM(G82:G85)</f>
        <v>2326.19437508</v>
      </c>
      <c r="H86" s="291" t="n">
        <f aca="false">SUM(H82:H85)</f>
        <v>2026.3197911</v>
      </c>
      <c r="I86" s="291" t="n">
        <f aca="false">SUM(I82:I85)</f>
        <v>2375.72703181</v>
      </c>
      <c r="J86" s="291" t="n">
        <f aca="false">SUM(J82:J85)</f>
        <v>2218.3739989</v>
      </c>
      <c r="K86" s="291" t="n">
        <f aca="false">SUM(K82:K85)</f>
        <v>2323.911154</v>
      </c>
      <c r="L86" s="291" t="n">
        <f aca="false">SUM(L82:L85)</f>
        <v>2442.64936176</v>
      </c>
      <c r="M86" s="291" t="n">
        <f aca="false">SUM(M82:M85)</f>
        <v>2123.356952</v>
      </c>
      <c r="N86" s="291" t="n">
        <f aca="false">SUM(N82:N85)</f>
        <v>1999.59464536</v>
      </c>
      <c r="O86" s="291" t="n">
        <f aca="false">SUM(C86:N86)</f>
        <v>27876.7965601</v>
      </c>
      <c r="P86" s="285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25"/>
      <c r="B87" s="25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85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4"/>
      <c r="B88" s="25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306"/>
      <c r="P88" s="285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25"/>
      <c r="B89" s="25"/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85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270"/>
      <c r="B90" s="270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Q90" s="283"/>
      <c r="R90" s="283"/>
    </row>
    <row r="91" customFormat="false" ht="15" hidden="false" customHeight="false" outlineLevel="0" collapsed="false">
      <c r="A91" s="3" t="s">
        <v>320</v>
      </c>
      <c r="B91" s="270"/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9"/>
      <c r="Q91" s="283"/>
      <c r="R91" s="283"/>
    </row>
    <row r="92" customFormat="false" ht="12.75" hidden="false" customHeight="false" outlineLevel="0" collapsed="false">
      <c r="A92" s="25"/>
      <c r="B92" s="25"/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5"/>
    </row>
    <row r="93" customFormat="false" ht="12.75" hidden="false" customHeight="false" outlineLevel="0" collapsed="false">
      <c r="A93" s="310" t="s">
        <v>321</v>
      </c>
      <c r="B93" s="311"/>
      <c r="C93" s="312" t="n">
        <v>0.0006</v>
      </c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1"/>
      <c r="O93" s="313"/>
    </row>
    <row r="94" customFormat="false" ht="12.75" hidden="false" customHeight="false" outlineLevel="0" collapsed="false">
      <c r="A94" s="314" t="s">
        <v>322</v>
      </c>
      <c r="B94" s="315"/>
      <c r="C94" s="283" t="n">
        <f aca="false">C48*$C$93</f>
        <v>32.008926</v>
      </c>
      <c r="D94" s="283" t="n">
        <f aca="false">D48*$C$93</f>
        <v>29.523144</v>
      </c>
      <c r="E94" s="283" t="n">
        <f aca="false">E48*$C$93</f>
        <v>31.849617</v>
      </c>
      <c r="F94" s="283" t="n">
        <f aca="false">F48*$C$93</f>
        <v>29.91834</v>
      </c>
      <c r="G94" s="283" t="n">
        <f aca="false">G48*$C$93</f>
        <v>30.950958</v>
      </c>
      <c r="H94" s="283" t="n">
        <f aca="false">H48*$C$93</f>
        <v>33.81957</v>
      </c>
      <c r="I94" s="283" t="n">
        <f aca="false">I48*$C$93</f>
        <v>33.549099</v>
      </c>
      <c r="J94" s="283" t="n">
        <f aca="false">J48*$C$93</f>
        <v>35.658246</v>
      </c>
      <c r="K94" s="283" t="n">
        <f aca="false">K48*$C$93</f>
        <v>32.42565</v>
      </c>
      <c r="L94" s="283" t="n">
        <f aca="false">L48*$C$93</f>
        <v>33.339384</v>
      </c>
      <c r="M94" s="283" t="n">
        <f aca="false">M48*$C$93</f>
        <v>32.78808</v>
      </c>
      <c r="N94" s="283" t="n">
        <f aca="false">N48*$C$93</f>
        <v>35.707164</v>
      </c>
      <c r="O94" s="316" t="n">
        <f aca="false">SUM(C94:N94)</f>
        <v>391.538178</v>
      </c>
      <c r="Q94" s="317" t="n">
        <f aca="false">Q48*0.0006</f>
        <v>420.43985</v>
      </c>
      <c r="R94" s="317" t="n">
        <f aca="false">R48*0.0006</f>
        <v>502.71815</v>
      </c>
    </row>
    <row r="95" customFormat="false" ht="12.75" hidden="false" customHeight="false" outlineLevel="0" collapsed="false">
      <c r="A95" s="314" t="s">
        <v>323</v>
      </c>
      <c r="B95" s="315"/>
      <c r="C95" s="318" t="n">
        <f aca="false">C78</f>
        <v>2.96</v>
      </c>
      <c r="D95" s="318" t="n">
        <f aca="false">D78</f>
        <v>2.94</v>
      </c>
      <c r="E95" s="318" t="n">
        <f aca="false">E78</f>
        <v>2.87</v>
      </c>
      <c r="F95" s="318" t="n">
        <f aca="false">F78</f>
        <v>2.72</v>
      </c>
      <c r="G95" s="318" t="n">
        <f aca="false">G78</f>
        <v>2.74</v>
      </c>
      <c r="H95" s="318" t="n">
        <f aca="false">H78</f>
        <v>2.77</v>
      </c>
      <c r="I95" s="318" t="n">
        <f aca="false">I78</f>
        <v>2.81</v>
      </c>
      <c r="J95" s="318" t="n">
        <f aca="false">J78</f>
        <v>2.85</v>
      </c>
      <c r="K95" s="318" t="n">
        <f aca="false">K78</f>
        <v>2.84</v>
      </c>
      <c r="L95" s="318" t="n">
        <f aca="false">L78</f>
        <v>2.86</v>
      </c>
      <c r="M95" s="318" t="n">
        <f aca="false">M78</f>
        <v>3.1</v>
      </c>
      <c r="N95" s="318" t="n">
        <f aca="false">N78</f>
        <v>3.26</v>
      </c>
      <c r="O95" s="223"/>
      <c r="Q95" s="25" t="n">
        <v>2.37</v>
      </c>
      <c r="R95" s="25" t="n">
        <v>2.37</v>
      </c>
    </row>
    <row r="96" customFormat="false" ht="12.75" hidden="false" customHeight="false" outlineLevel="0" collapsed="false">
      <c r="A96" s="314" t="s">
        <v>324</v>
      </c>
      <c r="B96" s="315"/>
      <c r="C96" s="319" t="n">
        <f aca="false">C94*C95</f>
        <v>94.74642096</v>
      </c>
      <c r="D96" s="319" t="n">
        <f aca="false">D94*D95</f>
        <v>86.79804336</v>
      </c>
      <c r="E96" s="319" t="n">
        <f aca="false">E94*E95</f>
        <v>91.40840079</v>
      </c>
      <c r="F96" s="319" t="n">
        <f aca="false">F94*F95</f>
        <v>81.3778848</v>
      </c>
      <c r="G96" s="319" t="n">
        <f aca="false">G94*G95</f>
        <v>84.80562492</v>
      </c>
      <c r="H96" s="319" t="n">
        <f aca="false">H94*H95</f>
        <v>93.6802089</v>
      </c>
      <c r="I96" s="319" t="n">
        <f aca="false">I94*I95</f>
        <v>94.27296819</v>
      </c>
      <c r="J96" s="319" t="n">
        <f aca="false">J94*J95</f>
        <v>101.6260011</v>
      </c>
      <c r="K96" s="319" t="n">
        <f aca="false">K94*K95</f>
        <v>92.088846</v>
      </c>
      <c r="L96" s="319" t="n">
        <f aca="false">L94*L95</f>
        <v>95.35063824</v>
      </c>
      <c r="M96" s="319" t="n">
        <f aca="false">M94*M95</f>
        <v>101.643048</v>
      </c>
      <c r="N96" s="319" t="n">
        <f aca="false">N94*N95</f>
        <v>116.40535464</v>
      </c>
      <c r="O96" s="320" t="n">
        <f aca="false">SUM(C96:N96)</f>
        <v>1134.2034399</v>
      </c>
      <c r="Q96" s="317" t="n">
        <f aca="false">Q94*Q95</f>
        <v>996.4424445</v>
      </c>
      <c r="R96" s="317" t="n">
        <f aca="false">R94*R95</f>
        <v>1191.4420155</v>
      </c>
    </row>
    <row r="97" customFormat="false" ht="12.75" hidden="false" customHeight="false" outlineLevel="0" collapsed="false">
      <c r="A97" s="321"/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322"/>
    </row>
    <row r="98" customFormat="false" ht="12.75" hidden="false" customHeight="fals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customFormat="false" ht="12.75" hidden="false" customHeight="false" outlineLevel="0" collapsed="false">
      <c r="A99" s="315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</row>
    <row r="100" customFormat="false" ht="12.75" hidden="false" customHeight="false" outlineLevel="0" collapsed="false">
      <c r="A100" s="315"/>
      <c r="B100" s="315"/>
      <c r="C100" s="323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</row>
    <row r="101" customFormat="false" ht="12.75" hidden="false" customHeight="false" outlineLevel="0" collapsed="false">
      <c r="A101" s="324" t="s">
        <v>325</v>
      </c>
      <c r="B101" s="311"/>
      <c r="C101" s="312" t="n">
        <v>0.0006</v>
      </c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311"/>
      <c r="O101" s="313"/>
    </row>
    <row r="102" customFormat="false" ht="12.75" hidden="false" customHeight="false" outlineLevel="0" collapsed="false">
      <c r="A102" s="314" t="s">
        <v>322</v>
      </c>
      <c r="B102" s="315"/>
      <c r="C102" s="283" t="n">
        <v>34.41372</v>
      </c>
      <c r="D102" s="283" t="n">
        <v>30.64488</v>
      </c>
      <c r="E102" s="283" t="n">
        <v>33.52278</v>
      </c>
      <c r="F102" s="283" t="n">
        <v>30.8988</v>
      </c>
      <c r="G102" s="283" t="n">
        <v>32.829</v>
      </c>
      <c r="H102" s="283" t="n">
        <v>32.4774</v>
      </c>
      <c r="I102" s="283" t="n">
        <v>29.5833</v>
      </c>
      <c r="J102" s="283" t="n">
        <v>31.15128</v>
      </c>
      <c r="K102" s="283" t="n">
        <v>29.0034</v>
      </c>
      <c r="L102" s="283" t="n">
        <v>31.69254</v>
      </c>
      <c r="M102" s="283" t="n">
        <v>31.3884</v>
      </c>
      <c r="N102" s="283" t="n">
        <v>34.37466</v>
      </c>
      <c r="O102" s="316" t="n">
        <f aca="false">SUM(C102:N102)</f>
        <v>381.98016</v>
      </c>
    </row>
    <row r="103" customFormat="false" ht="12.75" hidden="false" customHeight="false" outlineLevel="0" collapsed="false">
      <c r="A103" s="314" t="s">
        <v>323</v>
      </c>
      <c r="B103" s="315"/>
      <c r="C103" s="325" t="n">
        <v>4.5</v>
      </c>
      <c r="D103" s="325" t="n">
        <v>4.5</v>
      </c>
      <c r="E103" s="325" t="n">
        <v>4.5</v>
      </c>
      <c r="F103" s="325" t="n">
        <v>4.5</v>
      </c>
      <c r="G103" s="325" t="n">
        <v>4.5</v>
      </c>
      <c r="H103" s="325" t="n">
        <v>4.5</v>
      </c>
      <c r="I103" s="325" t="n">
        <v>4.5</v>
      </c>
      <c r="J103" s="325" t="n">
        <v>4.5</v>
      </c>
      <c r="K103" s="325" t="n">
        <v>4.5</v>
      </c>
      <c r="L103" s="325" t="n">
        <v>4.5</v>
      </c>
      <c r="M103" s="325" t="n">
        <v>4.5</v>
      </c>
      <c r="N103" s="325" t="n">
        <v>4.5</v>
      </c>
      <c r="O103" s="223"/>
    </row>
    <row r="104" customFormat="false" ht="12.75" hidden="false" customHeight="false" outlineLevel="0" collapsed="false">
      <c r="A104" s="314" t="s">
        <v>324</v>
      </c>
      <c r="B104" s="315"/>
      <c r="C104" s="319" t="n">
        <f aca="false">C102*C103</f>
        <v>154.86174</v>
      </c>
      <c r="D104" s="319" t="n">
        <f aca="false">D102*D103</f>
        <v>137.90196</v>
      </c>
      <c r="E104" s="319" t="n">
        <f aca="false">E102*E103</f>
        <v>150.85251</v>
      </c>
      <c r="F104" s="319" t="n">
        <f aca="false">F102*F103</f>
        <v>139.0446</v>
      </c>
      <c r="G104" s="319" t="n">
        <f aca="false">G102*G103</f>
        <v>147.7305</v>
      </c>
      <c r="H104" s="319" t="n">
        <f aca="false">H102*H103</f>
        <v>146.1483</v>
      </c>
      <c r="I104" s="319" t="n">
        <f aca="false">I102*I103</f>
        <v>133.12485</v>
      </c>
      <c r="J104" s="319" t="n">
        <f aca="false">J102*J103</f>
        <v>140.18076</v>
      </c>
      <c r="K104" s="319" t="n">
        <f aca="false">K102*K103</f>
        <v>130.5153</v>
      </c>
      <c r="L104" s="319" t="n">
        <f aca="false">L102*L103</f>
        <v>142.61643</v>
      </c>
      <c r="M104" s="319" t="n">
        <f aca="false">M102*M103</f>
        <v>141.2478</v>
      </c>
      <c r="N104" s="319" t="n">
        <f aca="false">N102*N103</f>
        <v>154.68597</v>
      </c>
      <c r="O104" s="320" t="n">
        <f aca="false">SUM(C104:N104)</f>
        <v>1718.91072</v>
      </c>
    </row>
    <row r="105" customFormat="false" ht="12.75" hidden="false" customHeight="false" outlineLevel="0" collapsed="false">
      <c r="A105" s="321"/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322"/>
    </row>
    <row r="108" customFormat="false" ht="12.75" hidden="false" customHeight="false" outlineLevel="0" collapsed="false">
      <c r="A108" s="324" t="s">
        <v>124</v>
      </c>
      <c r="B108" s="311"/>
      <c r="C108" s="312"/>
      <c r="D108" s="311"/>
      <c r="E108" s="311"/>
      <c r="F108" s="311"/>
      <c r="G108" s="311"/>
      <c r="H108" s="311"/>
      <c r="I108" s="311"/>
      <c r="J108" s="311"/>
      <c r="K108" s="311"/>
      <c r="L108" s="311"/>
      <c r="M108" s="311"/>
      <c r="N108" s="311"/>
      <c r="O108" s="313"/>
    </row>
    <row r="109" customFormat="false" ht="12.75" hidden="false" customHeight="false" outlineLevel="0" collapsed="false">
      <c r="A109" s="314" t="s">
        <v>326</v>
      </c>
      <c r="B109" s="315"/>
      <c r="C109" s="283" t="n">
        <f aca="false">(C59+C62+C63+C64)/C1</f>
        <v>25.6043172258064</v>
      </c>
      <c r="D109" s="283" t="n">
        <f aca="false">(D59+D62+D63+D64)/D1</f>
        <v>25.1260577142857</v>
      </c>
      <c r="E109" s="283" t="n">
        <f aca="false">(E59+E62+E63+E64)/E1</f>
        <v>24.2746704193548</v>
      </c>
      <c r="F109" s="283" t="n">
        <f aca="false">(F59+F62+F63+F64)/F1</f>
        <v>22.1066153333333</v>
      </c>
      <c r="G109" s="283" t="n">
        <f aca="false">(G59+G62+G63+G64)/G1</f>
        <v>21.8685690967742</v>
      </c>
      <c r="H109" s="283" t="n">
        <f aca="false">(H59+H62+H63+H64)/H1</f>
        <v>19.0287843333333</v>
      </c>
      <c r="I109" s="283" t="n">
        <f aca="false">(I59+I62+I63+I64)/I1</f>
        <v>22.1369332580645</v>
      </c>
      <c r="J109" s="283" t="n">
        <f aca="false">(J59+J62+J63+J64)/J1</f>
        <v>20.1892952903226</v>
      </c>
      <c r="K109" s="283" t="n">
        <f aca="false">(K59+K62+K63+K64)/K1</f>
        <v>22.288715</v>
      </c>
      <c r="L109" s="283" t="n">
        <f aca="false">(L59+L62+L63+L64)/L1</f>
        <v>22.6592547096774</v>
      </c>
      <c r="M109" s="283" t="n">
        <f aca="false">(M59+M62+M63+M64)/M1</f>
        <v>19.100184</v>
      </c>
      <c r="N109" s="283" t="n">
        <f aca="false">(N59+N62+N63+N64)/N1</f>
        <v>16.731516</v>
      </c>
      <c r="O109" s="316" t="n">
        <f aca="false">SUM(C109:N109)</f>
        <v>261.114912380952</v>
      </c>
      <c r="P109" s="326" t="n">
        <f aca="false">O109/12</f>
        <v>21.759576031746</v>
      </c>
    </row>
    <row r="110" customFormat="false" ht="12.75" hidden="false" customHeight="false" outlineLevel="0" collapsed="false">
      <c r="A110" s="314" t="s">
        <v>327</v>
      </c>
      <c r="B110" s="315"/>
      <c r="C110" s="327" t="n">
        <v>5</v>
      </c>
      <c r="D110" s="327" t="n">
        <v>5</v>
      </c>
      <c r="E110" s="327" t="n">
        <v>5</v>
      </c>
      <c r="F110" s="327" t="n">
        <v>5</v>
      </c>
      <c r="G110" s="327" t="n">
        <v>5</v>
      </c>
      <c r="H110" s="327" t="n">
        <v>5</v>
      </c>
      <c r="I110" s="327" t="n">
        <v>5</v>
      </c>
      <c r="J110" s="327" t="n">
        <v>5</v>
      </c>
      <c r="K110" s="327" t="n">
        <v>5</v>
      </c>
      <c r="L110" s="327" t="n">
        <v>5</v>
      </c>
      <c r="M110" s="327" t="n">
        <v>5</v>
      </c>
      <c r="N110" s="327" t="n">
        <v>5</v>
      </c>
      <c r="O110" s="316" t="n">
        <f aca="false">SUM(C110:N110)</f>
        <v>60</v>
      </c>
      <c r="P110" s="326" t="n">
        <f aca="false">O110/12</f>
        <v>5</v>
      </c>
    </row>
    <row r="111" customFormat="false" ht="12.75" hidden="false" customHeight="false" outlineLevel="0" collapsed="false">
      <c r="A111" s="314" t="s">
        <v>328</v>
      </c>
      <c r="B111" s="315"/>
      <c r="C111" s="328" t="n">
        <f aca="false">C109-C110</f>
        <v>20.6043172258064</v>
      </c>
      <c r="D111" s="328" t="n">
        <f aca="false">D109-D110</f>
        <v>20.1260577142857</v>
      </c>
      <c r="E111" s="328" t="n">
        <f aca="false">E109-E110</f>
        <v>19.2746704193548</v>
      </c>
      <c r="F111" s="328" t="n">
        <f aca="false">F109-F110</f>
        <v>17.1066153333333</v>
      </c>
      <c r="G111" s="328" t="n">
        <f aca="false">G109-G110</f>
        <v>16.8685690967742</v>
      </c>
      <c r="H111" s="328" t="n">
        <f aca="false">H109-H110</f>
        <v>14.0287843333333</v>
      </c>
      <c r="I111" s="328" t="n">
        <f aca="false">I109-I110</f>
        <v>17.1369332580645</v>
      </c>
      <c r="J111" s="328" t="n">
        <f aca="false">J109-J110</f>
        <v>15.1892952903226</v>
      </c>
      <c r="K111" s="328" t="n">
        <f aca="false">K109-K110</f>
        <v>17.288715</v>
      </c>
      <c r="L111" s="328" t="n">
        <f aca="false">L109-L110</f>
        <v>17.6592547096774</v>
      </c>
      <c r="M111" s="328" t="n">
        <f aca="false">M109-M110</f>
        <v>14.100184</v>
      </c>
      <c r="N111" s="328" t="n">
        <f aca="false">N109-N110</f>
        <v>11.731516</v>
      </c>
      <c r="O111" s="316" t="n">
        <f aca="false">SUM(C111:N111)</f>
        <v>201.114912380952</v>
      </c>
      <c r="P111" s="326" t="n">
        <f aca="false">O111/12</f>
        <v>16.759576031746</v>
      </c>
    </row>
    <row r="112" customFormat="false" ht="12.75" hidden="false" customHeight="false" outlineLevel="0" collapsed="false">
      <c r="A112" s="321"/>
      <c r="B112" s="276"/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322"/>
    </row>
    <row r="114" customFormat="false" ht="12.75" hidden="false" customHeight="false" outlineLevel="0" collapsed="false">
      <c r="F114" s="329" t="n">
        <f aca="true">(NOW())</f>
        <v>45926.887517323</v>
      </c>
    </row>
    <row r="118" customFormat="false" ht="12.75" hidden="false" customHeight="false" outlineLevel="0" collapsed="false">
      <c r="C118" s="274" t="s">
        <v>98</v>
      </c>
      <c r="D118" s="274" t="s">
        <v>99</v>
      </c>
      <c r="E118" s="274" t="s">
        <v>100</v>
      </c>
      <c r="F118" s="274" t="s">
        <v>101</v>
      </c>
      <c r="G118" s="274" t="s">
        <v>102</v>
      </c>
      <c r="H118" s="274" t="s">
        <v>103</v>
      </c>
      <c r="I118" s="274" t="s">
        <v>104</v>
      </c>
      <c r="J118" s="274" t="s">
        <v>105</v>
      </c>
      <c r="K118" s="274" t="s">
        <v>106</v>
      </c>
      <c r="L118" s="274" t="s">
        <v>107</v>
      </c>
      <c r="M118" s="274" t="s">
        <v>108</v>
      </c>
      <c r="N118" s="274" t="s">
        <v>109</v>
      </c>
      <c r="O118" s="19" t="s">
        <v>35</v>
      </c>
      <c r="P118" s="19" t="s">
        <v>271</v>
      </c>
      <c r="Q118" s="19" t="n">
        <v>2003</v>
      </c>
      <c r="R118" s="19" t="n">
        <v>2004</v>
      </c>
      <c r="S118" s="19"/>
    </row>
    <row r="120" customFormat="false" ht="12.75" hidden="false" customHeight="false" outlineLevel="0" collapsed="false">
      <c r="A120" s="330" t="s">
        <v>329</v>
      </c>
    </row>
    <row r="121" customFormat="false" ht="12.75" hidden="false" customHeight="false" outlineLevel="0" collapsed="false">
      <c r="A121" s="330" t="s">
        <v>330</v>
      </c>
    </row>
    <row r="122" customFormat="false" ht="12.75" hidden="false" customHeight="false" outlineLevel="0" collapsed="false">
      <c r="A122" s="330" t="s">
        <v>331</v>
      </c>
      <c r="C122" s="287" t="n">
        <f aca="false">C57+C58</f>
        <v>157.40901</v>
      </c>
      <c r="D122" s="287" t="n">
        <f aca="false">D57+D58</f>
        <v>143.96676</v>
      </c>
      <c r="E122" s="287" t="n">
        <f aca="false">E57+E58</f>
        <v>149.2464</v>
      </c>
      <c r="F122" s="287" t="n">
        <f aca="false">F57+F58</f>
        <v>184.4643</v>
      </c>
      <c r="G122" s="287" t="n">
        <f aca="false">G57+G58</f>
        <v>187.4911</v>
      </c>
      <c r="H122" s="287" t="n">
        <f aca="false">H57+H58</f>
        <v>179.7531</v>
      </c>
      <c r="I122" s="287" t="n">
        <f aca="false">I57+I58</f>
        <v>181.35403</v>
      </c>
      <c r="J122" s="287" t="n">
        <f aca="false">J57+J58</f>
        <v>176.27065</v>
      </c>
      <c r="K122" s="287" t="n">
        <f aca="false">K57+K58</f>
        <v>162.6321</v>
      </c>
      <c r="L122" s="287" t="n">
        <f aca="false">L57+L58</f>
        <v>163.90878</v>
      </c>
      <c r="M122" s="287" t="n">
        <f aca="false">M57+M58</f>
        <v>174.0636</v>
      </c>
      <c r="N122" s="287" t="n">
        <f aca="false">N57+N58</f>
        <v>185.04241</v>
      </c>
      <c r="O122" s="287" t="n">
        <f aca="false">SUM(C122:N122)</f>
        <v>2045.60224</v>
      </c>
      <c r="P122" s="25" t="n">
        <f aca="false">ROUND(O122/12,1)</f>
        <v>170.5</v>
      </c>
    </row>
    <row r="123" customFormat="false" ht="12.75" hidden="false" customHeight="false" outlineLevel="0" collapsed="false">
      <c r="A123" s="330" t="s">
        <v>332</v>
      </c>
      <c r="C123" s="287" t="n">
        <f aca="false">SUM(C52:C56)</f>
        <v>1610.33375</v>
      </c>
      <c r="D123" s="287" t="n">
        <f aca="false">SUM(D52:D56)</f>
        <v>1458.086</v>
      </c>
      <c r="E123" s="287" t="n">
        <f aca="false">SUM(E52:E56)</f>
        <v>1574.118</v>
      </c>
      <c r="F123" s="287" t="n">
        <f aca="false">SUM(F52:F56)</f>
        <v>1389.6525</v>
      </c>
      <c r="G123" s="287" t="n">
        <f aca="false">SUM(G52:G56)</f>
        <v>1434.3855</v>
      </c>
      <c r="H123" s="287" t="n">
        <f aca="false">SUM(H52:H56)</f>
        <v>1641.93</v>
      </c>
      <c r="I123" s="287" t="n">
        <f aca="false">SUM(I52:I56)</f>
        <v>1743.44</v>
      </c>
      <c r="J123" s="287" t="n">
        <f aca="false">SUM(J52:J56)</f>
        <v>1767.25575</v>
      </c>
      <c r="K123" s="287" t="n">
        <f aca="false">SUM(K52:K56)</f>
        <v>1702.455</v>
      </c>
      <c r="L123" s="287" t="n">
        <f aca="false">SUM(L52:L56)</f>
        <v>1769.8675</v>
      </c>
      <c r="M123" s="287" t="n">
        <f aca="false">SUM(M52:M56)</f>
        <v>1625.73</v>
      </c>
      <c r="N123" s="287" t="n">
        <f aca="false">SUM(N52:N56)</f>
        <v>1671.34175</v>
      </c>
      <c r="O123" s="287" t="n">
        <f aca="false">SUM(C123:N123)</f>
        <v>19388.59575</v>
      </c>
      <c r="P123" s="25" t="n">
        <f aca="false">ROUND(O123/12,1)</f>
        <v>1615.7</v>
      </c>
    </row>
    <row r="124" customFormat="false" ht="12.75" hidden="false" customHeight="false" outlineLevel="0" collapsed="false">
      <c r="A124" s="330" t="s">
        <v>333</v>
      </c>
      <c r="C124" s="287" t="n">
        <f aca="false">SUM(C122:C123)</f>
        <v>1767.74276</v>
      </c>
      <c r="D124" s="287" t="n">
        <f aca="false">SUM(D122:D123)</f>
        <v>1602.05276</v>
      </c>
      <c r="E124" s="287" t="n">
        <f aca="false">SUM(E122:E123)</f>
        <v>1723.3644</v>
      </c>
      <c r="F124" s="287" t="n">
        <f aca="false">SUM(F122:F123)</f>
        <v>1574.1168</v>
      </c>
      <c r="G124" s="287" t="n">
        <f aca="false">SUM(G122:G123)</f>
        <v>1621.8766</v>
      </c>
      <c r="H124" s="287" t="n">
        <f aca="false">SUM(H122:H123)</f>
        <v>1821.6831</v>
      </c>
      <c r="I124" s="287" t="n">
        <f aca="false">SUM(I122:I123)</f>
        <v>1924.79403</v>
      </c>
      <c r="J124" s="287" t="n">
        <f aca="false">SUM(J122:J123)</f>
        <v>1943.5264</v>
      </c>
      <c r="K124" s="287" t="n">
        <f aca="false">SUM(K122:K123)</f>
        <v>1865.0871</v>
      </c>
      <c r="L124" s="287" t="n">
        <f aca="false">SUM(L122:L123)</f>
        <v>1933.77628</v>
      </c>
      <c r="M124" s="287" t="n">
        <f aca="false">SUM(M122:M123)</f>
        <v>1799.7936</v>
      </c>
      <c r="N124" s="287" t="n">
        <f aca="false">SUM(N122:N123)</f>
        <v>1856.38416</v>
      </c>
      <c r="O124" s="287" t="n">
        <f aca="false">SUM(O122:O123)</f>
        <v>21434.19799</v>
      </c>
      <c r="P124" s="287" t="n">
        <f aca="false">SUM(P122:P123)</f>
        <v>1786.2</v>
      </c>
    </row>
    <row r="125" customFormat="false" ht="12.75" hidden="false" customHeight="false" outlineLevel="0" collapsed="false">
      <c r="A125" s="330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</row>
    <row r="126" customFormat="false" ht="12.75" hidden="false" customHeight="false" outlineLevel="0" collapsed="false">
      <c r="A126" s="330" t="s">
        <v>334</v>
      </c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</row>
    <row r="127" customFormat="false" ht="12.75" hidden="false" customHeight="false" outlineLevel="0" collapsed="false">
      <c r="A127" s="330" t="s">
        <v>335</v>
      </c>
      <c r="C127" s="287" t="n">
        <f aca="false">SUM(C17:C18)</f>
        <v>371.494</v>
      </c>
      <c r="D127" s="287" t="n">
        <f aca="false">SUM(D17:D18)</f>
        <v>375.494</v>
      </c>
      <c r="E127" s="287" t="n">
        <f aca="false">SUM(E17:E18)</f>
        <v>351.694</v>
      </c>
      <c r="F127" s="287" t="n">
        <f aca="false">SUM(F17:F18)</f>
        <v>448.92</v>
      </c>
      <c r="G127" s="287" t="n">
        <f aca="false">SUM(G17:G18)</f>
        <v>442.391</v>
      </c>
      <c r="H127" s="287" t="n">
        <f aca="false">SUM(H17:H18)</f>
        <v>438.186</v>
      </c>
      <c r="I127" s="287" t="n">
        <f aca="false">SUM(I17:I18)</f>
        <v>426.377</v>
      </c>
      <c r="J127" s="287" t="n">
        <f aca="false">SUM(J17:J18)</f>
        <v>415.867</v>
      </c>
      <c r="K127" s="287" t="n">
        <f aca="false">SUM(K17:K18)</f>
        <v>394.263</v>
      </c>
      <c r="L127" s="287" t="n">
        <f aca="false">SUM(L17:L18)</f>
        <v>387.04</v>
      </c>
      <c r="M127" s="287" t="n">
        <f aca="false">SUM(M17:M18)</f>
        <v>424.41</v>
      </c>
      <c r="N127" s="287" t="n">
        <f aca="false">SUM(N17:N18)</f>
        <v>437.15</v>
      </c>
      <c r="O127" s="287" t="n">
        <f aca="false">SUM(C127:N127)</f>
        <v>4913.286</v>
      </c>
      <c r="P127" s="25" t="n">
        <f aca="false">ROUND(O127/12,1)</f>
        <v>409.4</v>
      </c>
    </row>
    <row r="128" customFormat="false" ht="12.75" hidden="false" customHeight="false" outlineLevel="0" collapsed="false">
      <c r="A128" s="330" t="s">
        <v>336</v>
      </c>
      <c r="C128" s="278" t="n">
        <f aca="false">SUM(C12:C16)</f>
        <v>2003.474</v>
      </c>
      <c r="D128" s="278" t="n">
        <f aca="false">SUM(D12:D16)</f>
        <v>2037.977</v>
      </c>
      <c r="E128" s="278" t="n">
        <f aca="false">SUM(E12:E16)</f>
        <v>1984.069</v>
      </c>
      <c r="F128" s="278" t="n">
        <f aca="false">SUM(F12:F16)</f>
        <v>1811.778</v>
      </c>
      <c r="G128" s="278" t="n">
        <f aca="false">SUM(G12:G16)</f>
        <v>1805.845</v>
      </c>
      <c r="H128" s="278" t="n">
        <f aca="false">SUM(H12:H16)</f>
        <v>2002.842</v>
      </c>
      <c r="I128" s="278" t="n">
        <f aca="false">SUM(I12:I16)</f>
        <v>2011.343</v>
      </c>
      <c r="J128" s="278" t="n">
        <f aca="false">SUM(J12:J16)</f>
        <v>2091.059</v>
      </c>
      <c r="K128" s="278" t="n">
        <f aca="false">SUM(K12:K16)</f>
        <v>2016.656</v>
      </c>
      <c r="L128" s="278" t="n">
        <f aca="false">SUM(L12:L16)</f>
        <v>2025.749</v>
      </c>
      <c r="M128" s="278" t="n">
        <f aca="false">SUM(M12:M16)</f>
        <v>2012.474</v>
      </c>
      <c r="N128" s="278" t="n">
        <f aca="false">SUM(N12:N16)</f>
        <v>2061.709</v>
      </c>
      <c r="O128" s="287" t="n">
        <f aca="false">SUM(C128:N128)</f>
        <v>23864.975</v>
      </c>
      <c r="P128" s="25" t="n">
        <f aca="false">ROUND(O128/12,1)</f>
        <v>1988.7</v>
      </c>
    </row>
    <row r="129" customFormat="false" ht="12.75" hidden="false" customHeight="false" outlineLevel="0" collapsed="false">
      <c r="A129" s="330"/>
      <c r="C129" s="287" t="n">
        <f aca="false">SUM(C127:C128)</f>
        <v>2374.968</v>
      </c>
      <c r="D129" s="287" t="n">
        <f aca="false">SUM(D127:D128)</f>
        <v>2413.471</v>
      </c>
      <c r="E129" s="287" t="n">
        <f aca="false">SUM(E127:E128)</f>
        <v>2335.763</v>
      </c>
      <c r="F129" s="287" t="n">
        <f aca="false">SUM(F127:F128)</f>
        <v>2260.698</v>
      </c>
      <c r="G129" s="287" t="n">
        <f aca="false">SUM(G127:G128)</f>
        <v>2248.236</v>
      </c>
      <c r="H129" s="287" t="n">
        <f aca="false">SUM(H127:H128)</f>
        <v>2441.028</v>
      </c>
      <c r="I129" s="287" t="n">
        <f aca="false">SUM(I127:I128)</f>
        <v>2437.72</v>
      </c>
      <c r="J129" s="287" t="n">
        <f aca="false">SUM(J127:J128)</f>
        <v>2506.926</v>
      </c>
      <c r="K129" s="287" t="n">
        <f aca="false">SUM(K127:K128)</f>
        <v>2410.919</v>
      </c>
      <c r="L129" s="287" t="n">
        <f aca="false">SUM(L127:L128)</f>
        <v>2412.789</v>
      </c>
      <c r="M129" s="287" t="n">
        <f aca="false">SUM(M127:M128)</f>
        <v>2436.884</v>
      </c>
      <c r="N129" s="287" t="n">
        <f aca="false">SUM(N127:N128)</f>
        <v>2498.859</v>
      </c>
      <c r="O129" s="287" t="n">
        <f aca="false">SUM(O127:O128)</f>
        <v>28778.261</v>
      </c>
      <c r="P129" s="287" t="n">
        <f aca="false">SUM(P127:P128)</f>
        <v>2398.1</v>
      </c>
    </row>
    <row r="130" customFormat="false" ht="12.75" hidden="false" customHeight="false" outlineLevel="0" collapsed="false">
      <c r="A130" s="330" t="s">
        <v>337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customFormat="false" ht="12.75" hidden="false" customHeight="false" outlineLevel="0" collapsed="false">
      <c r="A131" s="330" t="s">
        <v>338</v>
      </c>
      <c r="C131" s="287" t="n">
        <f aca="false">C122*1.1</f>
        <v>173.149911</v>
      </c>
      <c r="D131" s="287" t="n">
        <f aca="false">D122*1.1</f>
        <v>158.363436</v>
      </c>
      <c r="E131" s="287" t="n">
        <f aca="false">E122*1.1</f>
        <v>164.17104</v>
      </c>
      <c r="F131" s="287" t="n">
        <f aca="false">F122*1.1</f>
        <v>202.91073</v>
      </c>
      <c r="G131" s="287" t="n">
        <f aca="false">G122*1.1</f>
        <v>206.24021</v>
      </c>
      <c r="H131" s="287" t="n">
        <f aca="false">H122*1.1</f>
        <v>197.72841</v>
      </c>
      <c r="I131" s="287" t="n">
        <f aca="false">I122*1.1</f>
        <v>199.489433</v>
      </c>
      <c r="J131" s="287" t="n">
        <f aca="false">J122*1.1</f>
        <v>193.897715</v>
      </c>
      <c r="K131" s="287" t="n">
        <f aca="false">K122*1.1</f>
        <v>178.89531</v>
      </c>
      <c r="L131" s="287" t="n">
        <f aca="false">L122*1.1</f>
        <v>180.299658</v>
      </c>
      <c r="M131" s="287" t="n">
        <f aca="false">M122*1.1</f>
        <v>191.46996</v>
      </c>
      <c r="N131" s="287" t="n">
        <f aca="false">N122*1.1</f>
        <v>203.546651</v>
      </c>
      <c r="O131" s="287" t="n">
        <f aca="false">SUM(C131:N131)</f>
        <v>2250.162464</v>
      </c>
      <c r="P131" s="25" t="n">
        <f aca="false">ROUND(O131/12,1)</f>
        <v>187.5</v>
      </c>
    </row>
    <row r="132" customFormat="false" ht="12.75" hidden="false" customHeight="false" outlineLevel="0" collapsed="false">
      <c r="A132" s="330" t="s">
        <v>339</v>
      </c>
      <c r="C132" s="25" t="n">
        <f aca="false">ROUND((C128-C16)*C79*C1,2)</f>
        <v>734.37</v>
      </c>
      <c r="D132" s="25" t="n">
        <f aca="false">ROUND((D128-D16)*D79*D1,2)</f>
        <v>679.6</v>
      </c>
      <c r="E132" s="25" t="n">
        <f aca="false">ROUND((E128-E16)*E79*E1,2)</f>
        <v>742.71</v>
      </c>
      <c r="F132" s="25" t="n">
        <f aca="false">ROUND((F128-F16)*F79*F1,2)</f>
        <v>639.04</v>
      </c>
      <c r="G132" s="25" t="n">
        <f aca="false">ROUND((G128-G16)*G79*G1,2)</f>
        <v>665.79</v>
      </c>
      <c r="H132" s="25" t="n">
        <f aca="false">ROUND((H128-H16)*H79*H1,2)</f>
        <v>927.5</v>
      </c>
      <c r="I132" s="25" t="n">
        <f aca="false">ROUND((I128-I16)*I79*I1,2)</f>
        <v>913.99</v>
      </c>
      <c r="J132" s="25" t="n">
        <f aca="false">ROUND((J128-J16)*J79*J1,2)</f>
        <v>998.77</v>
      </c>
      <c r="K132" s="25" t="n">
        <f aca="false">ROUND((K128-K16)*K79*K1,2)</f>
        <v>903.4</v>
      </c>
      <c r="L132" s="25" t="n">
        <f aca="false">ROUND((L128-L16)*L79*L1,2)</f>
        <v>933.58</v>
      </c>
      <c r="M132" s="25" t="n">
        <f aca="false">ROUND((M128-M16)*M79*M1,2)</f>
        <v>914.19</v>
      </c>
      <c r="N132" s="25" t="n">
        <f aca="false">ROUND((N128-N16)*N79*N1,2)</f>
        <v>1003.39</v>
      </c>
      <c r="O132" s="287" t="n">
        <f aca="false">SUM(C132:N132)</f>
        <v>10056.33</v>
      </c>
      <c r="P132" s="25" t="n">
        <f aca="false">ROUND(O132/12,1)</f>
        <v>838</v>
      </c>
    </row>
    <row r="133" customFormat="false" ht="12.75" hidden="false" customHeight="false" outlineLevel="0" collapsed="false">
      <c r="A133" s="330"/>
      <c r="C133" s="287" t="n">
        <f aca="false">SUM(C131:C132)</f>
        <v>907.519911</v>
      </c>
      <c r="D133" s="287" t="n">
        <f aca="false">SUM(D131:D132)</f>
        <v>837.963436</v>
      </c>
      <c r="E133" s="287" t="n">
        <f aca="false">SUM(E131:E132)</f>
        <v>906.88104</v>
      </c>
      <c r="F133" s="287" t="n">
        <f aca="false">SUM(F131:F132)</f>
        <v>841.95073</v>
      </c>
      <c r="G133" s="287" t="n">
        <f aca="false">SUM(G131:G132)</f>
        <v>872.03021</v>
      </c>
      <c r="H133" s="287" t="n">
        <f aca="false">SUM(H131:H132)</f>
        <v>1125.22841</v>
      </c>
      <c r="I133" s="287" t="n">
        <f aca="false">SUM(I131:I132)</f>
        <v>1113.479433</v>
      </c>
      <c r="J133" s="287" t="n">
        <f aca="false">SUM(J131:J132)</f>
        <v>1192.667715</v>
      </c>
      <c r="K133" s="287" t="n">
        <f aca="false">SUM(K131:K132)</f>
        <v>1082.29531</v>
      </c>
      <c r="L133" s="287" t="n">
        <f aca="false">SUM(L131:L132)</f>
        <v>1113.879658</v>
      </c>
      <c r="M133" s="287" t="n">
        <f aca="false">SUM(M131:M132)</f>
        <v>1105.65996</v>
      </c>
      <c r="N133" s="287" t="n">
        <f aca="false">SUM(N131:N132)</f>
        <v>1206.936651</v>
      </c>
      <c r="O133" s="287" t="n">
        <f aca="false">SUM(O131:O132)</f>
        <v>12306.492464</v>
      </c>
      <c r="P133" s="287" t="n">
        <f aca="false">SUM(P131:P132)</f>
        <v>1025.5</v>
      </c>
    </row>
    <row r="134" customFormat="false" ht="12.75" hidden="false" customHeight="false" outlineLevel="0" collapsed="false">
      <c r="A134" s="330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customFormat="false" ht="12.75" hidden="false" customHeight="false" outlineLevel="0" collapsed="false">
      <c r="A135" s="330" t="s">
        <v>340</v>
      </c>
      <c r="C135" s="288" t="n">
        <f aca="false">-C62</f>
        <v>942</v>
      </c>
      <c r="D135" s="288" t="n">
        <f aca="false">-D62</f>
        <v>869</v>
      </c>
      <c r="E135" s="288" t="n">
        <f aca="false">-E62</f>
        <v>939</v>
      </c>
      <c r="F135" s="288" t="n">
        <f aca="false">-F62</f>
        <v>881</v>
      </c>
      <c r="G135" s="288" t="n">
        <f aca="false">-G62</f>
        <v>913</v>
      </c>
      <c r="H135" s="288" t="n">
        <f aca="false">-H62</f>
        <v>1217</v>
      </c>
      <c r="I135" s="288" t="n">
        <f aca="false">-I62</f>
        <v>1205</v>
      </c>
      <c r="J135" s="288" t="n">
        <f aca="false">-J62</f>
        <v>1282</v>
      </c>
      <c r="K135" s="288" t="n">
        <f aca="false">-K62</f>
        <v>1164</v>
      </c>
      <c r="L135" s="288" t="n">
        <f aca="false">-L62</f>
        <v>1198</v>
      </c>
      <c r="M135" s="288" t="n">
        <f aca="false">-M62</f>
        <v>1194</v>
      </c>
      <c r="N135" s="288" t="n">
        <f aca="false">-N62</f>
        <v>1302</v>
      </c>
      <c r="O135" s="288" t="n">
        <f aca="false">-O62</f>
        <v>13106</v>
      </c>
      <c r="P135" s="288" t="n">
        <f aca="false">-P62</f>
        <v>35.9068493150685</v>
      </c>
    </row>
    <row r="136" customFormat="false" ht="12.75" hidden="false" customHeight="false" outlineLevel="0" collapsed="false">
      <c r="A136" s="330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customFormat="false" ht="12.75" hidden="false" customHeight="false" outlineLevel="0" collapsed="false">
      <c r="A137" s="268" t="s">
        <v>341</v>
      </c>
      <c r="C137" s="287" t="n">
        <f aca="false">C133-C135</f>
        <v>-34.480089</v>
      </c>
      <c r="D137" s="287" t="n">
        <f aca="false">D133-D135</f>
        <v>-31.036564</v>
      </c>
      <c r="E137" s="287" t="n">
        <f aca="false">E133-E135</f>
        <v>-32.11896</v>
      </c>
      <c r="F137" s="287" t="n">
        <f aca="false">F133-F135</f>
        <v>-39.04927</v>
      </c>
      <c r="G137" s="287" t="n">
        <f aca="false">G133-G135</f>
        <v>-40.96979</v>
      </c>
      <c r="H137" s="287" t="n">
        <f aca="false">H133-H135</f>
        <v>-91.7715900000001</v>
      </c>
      <c r="I137" s="287" t="n">
        <f aca="false">I133-I135</f>
        <v>-91.520567</v>
      </c>
      <c r="J137" s="287" t="n">
        <f aca="false">J133-J135</f>
        <v>-89.332285</v>
      </c>
      <c r="K137" s="287" t="n">
        <f aca="false">K133-K135</f>
        <v>-81.70469</v>
      </c>
      <c r="L137" s="287" t="n">
        <f aca="false">L133-L135</f>
        <v>-84.1203419999999</v>
      </c>
      <c r="M137" s="287" t="n">
        <f aca="false">M133-M135</f>
        <v>-88.34004</v>
      </c>
      <c r="N137" s="287" t="n">
        <f aca="false">N133-N135</f>
        <v>-95.063349</v>
      </c>
      <c r="O137" s="287" t="n">
        <f aca="false">O133-O135</f>
        <v>-799.507536000001</v>
      </c>
      <c r="P137" s="287" t="n">
        <f aca="false">P133-P135</f>
        <v>989.593150684932</v>
      </c>
    </row>
    <row r="139" customFormat="false" ht="12.75" hidden="false" customHeight="false" outlineLevel="0" collapsed="false">
      <c r="A139" s="268" t="s">
        <v>342</v>
      </c>
      <c r="C139" s="331" t="n">
        <f aca="false">C75</f>
        <v>2.96</v>
      </c>
      <c r="D139" s="331" t="n">
        <f aca="false">D75</f>
        <v>2.94</v>
      </c>
      <c r="E139" s="331" t="n">
        <f aca="false">E75</f>
        <v>2.87</v>
      </c>
      <c r="F139" s="331" t="n">
        <f aca="false">F75</f>
        <v>2.72</v>
      </c>
      <c r="G139" s="331" t="n">
        <f aca="false">G75</f>
        <v>2.74</v>
      </c>
      <c r="H139" s="331" t="n">
        <f aca="false">H75</f>
        <v>2.77</v>
      </c>
      <c r="I139" s="331" t="n">
        <f aca="false">I75</f>
        <v>2.81</v>
      </c>
      <c r="J139" s="331" t="n">
        <f aca="false">J75</f>
        <v>2.85</v>
      </c>
      <c r="K139" s="331" t="n">
        <f aca="false">K75</f>
        <v>2.84</v>
      </c>
      <c r="L139" s="331" t="n">
        <f aca="false">L75</f>
        <v>2.86</v>
      </c>
      <c r="M139" s="331" t="n">
        <f aca="false">M75</f>
        <v>3.1</v>
      </c>
      <c r="N139" s="331" t="n">
        <f aca="false">N75</f>
        <v>3.26</v>
      </c>
      <c r="O139" s="331" t="n">
        <f aca="false">O75</f>
        <v>2.89333333333333</v>
      </c>
      <c r="P139" s="287" t="n">
        <f aca="false">P75</f>
        <v>0</v>
      </c>
    </row>
    <row r="140" customFormat="false" ht="12.75" hidden="false" customHeight="false" outlineLevel="0" collapsed="false"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</row>
    <row r="141" customFormat="false" ht="12.75" hidden="false" customHeight="false" outlineLevel="0" collapsed="false">
      <c r="A141" s="268" t="s">
        <v>343</v>
      </c>
      <c r="C141" s="287" t="n">
        <f aca="false">C137*C139</f>
        <v>-102.06106344</v>
      </c>
      <c r="D141" s="287" t="n">
        <f aca="false">D137*D139</f>
        <v>-91.24749816</v>
      </c>
      <c r="E141" s="287" t="n">
        <f aca="false">E137*E139</f>
        <v>-92.1814152000001</v>
      </c>
      <c r="F141" s="287" t="n">
        <f aca="false">F137*F139</f>
        <v>-106.2140144</v>
      </c>
      <c r="G141" s="287" t="n">
        <f aca="false">G137*G139</f>
        <v>-112.2572246</v>
      </c>
      <c r="H141" s="287" t="n">
        <f aca="false">H137*H139</f>
        <v>-254.2073043</v>
      </c>
      <c r="I141" s="287" t="n">
        <f aca="false">I137*I139</f>
        <v>-257.17279327</v>
      </c>
      <c r="J141" s="287" t="n">
        <f aca="false">J137*J139</f>
        <v>-254.59701225</v>
      </c>
      <c r="K141" s="287" t="n">
        <f aca="false">K137*K139</f>
        <v>-232.0413196</v>
      </c>
      <c r="L141" s="287" t="n">
        <f aca="false">L137*L139</f>
        <v>-240.58417812</v>
      </c>
      <c r="M141" s="287" t="n">
        <f aca="false">M137*M139</f>
        <v>-273.854124</v>
      </c>
      <c r="N141" s="287" t="n">
        <f aca="false">N137*N139</f>
        <v>-309.90651774</v>
      </c>
      <c r="O141" s="287" t="n">
        <f aca="false">O137*O139</f>
        <v>-2313.24180416</v>
      </c>
      <c r="P141" s="287" t="n">
        <f aca="false">P137*P139</f>
        <v>0</v>
      </c>
    </row>
  </sheetData>
  <printOptions headings="false" gridLines="false" gridLinesSet="true" horizontalCentered="false" verticalCentered="false"/>
  <pageMargins left="0" right="0" top="0.25" bottom="0.2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6"/>
  <sheetViews>
    <sheetView showFormulas="false" showGridLines="true" showRowColHeaders="true" showZeros="true" rightToLeft="false" tabSelected="true" showOutlineSymbols="true" defaultGridColor="true" view="normal" topLeftCell="C254" colorId="64" zoomScale="75" zoomScaleNormal="75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2" width="44.7"/>
    <col collapsed="false" customWidth="true" hidden="false" outlineLevel="0" max="6" min="2" style="333" width="13.99"/>
    <col collapsed="false" customWidth="true" hidden="false" outlineLevel="0" max="7" min="7" style="333" width="13.28"/>
    <col collapsed="false" customWidth="true" hidden="false" outlineLevel="0" max="11" min="8" style="333" width="10.99"/>
    <col collapsed="false" customWidth="true" hidden="false" outlineLevel="0" max="12" min="12" style="333" width="12.28"/>
    <col collapsed="false" customWidth="true" hidden="false" outlineLevel="0" max="13" min="13" style="333" width="13.99"/>
    <col collapsed="false" customWidth="true" hidden="false" outlineLevel="0" max="14" min="14" style="334" width="15.41"/>
    <col collapsed="false" customWidth="true" hidden="false" outlineLevel="0" max="15" min="15" style="334" width="12.14"/>
    <col collapsed="false" customWidth="true" hidden="false" outlineLevel="0" max="16" min="16" style="333" width="12.14"/>
    <col collapsed="false" customWidth="true" hidden="false" outlineLevel="0" max="17" min="17" style="333" width="10.56"/>
    <col collapsed="false" customWidth="true" hidden="false" outlineLevel="0" max="18" min="18" style="333" width="11.13"/>
    <col collapsed="false" customWidth="true" hidden="false" outlineLevel="0" max="19" min="19" style="333" width="15.56"/>
    <col collapsed="false" customWidth="true" hidden="false" outlineLevel="0" max="21" min="20" style="334" width="12.14"/>
    <col collapsed="false" customWidth="true" hidden="false" outlineLevel="0" max="22" min="22" style="335" width="11.42"/>
    <col collapsed="false" customWidth="true" hidden="false" outlineLevel="0" max="23" min="23" style="333" width="11.99"/>
    <col collapsed="false" customWidth="true" hidden="false" outlineLevel="0" max="24" min="24" style="333" width="6.28"/>
    <col collapsed="false" customWidth="true" hidden="false" outlineLevel="0" max="25" min="25" style="333" width="4.85"/>
    <col collapsed="false" customWidth="true" hidden="false" outlineLevel="0" max="26" min="26" style="333" width="6.41"/>
    <col collapsed="false" customWidth="true" hidden="false" outlineLevel="0" max="27" min="27" style="333" width="4.85"/>
    <col collapsed="false" customWidth="true" hidden="false" outlineLevel="0" max="28" min="28" style="333" width="6.41"/>
    <col collapsed="false" customWidth="false" hidden="false" outlineLevel="0" max="257" min="29" style="333" width="9.14"/>
  </cols>
  <sheetData>
    <row r="1" customFormat="false" ht="12.75" hidden="false" customHeight="false" outlineLevel="0" collapsed="false">
      <c r="A1" s="336" t="s">
        <v>344</v>
      </c>
      <c r="B1" s="337" t="n">
        <v>31</v>
      </c>
      <c r="C1" s="338" t="n">
        <v>28</v>
      </c>
      <c r="D1" s="339" t="n">
        <v>31</v>
      </c>
      <c r="E1" s="339" t="n">
        <v>30</v>
      </c>
      <c r="F1" s="339" t="n">
        <v>31</v>
      </c>
      <c r="G1" s="339" t="n">
        <v>30</v>
      </c>
      <c r="H1" s="339" t="n">
        <v>31</v>
      </c>
      <c r="I1" s="339" t="n">
        <v>31</v>
      </c>
      <c r="J1" s="339" t="n">
        <v>30</v>
      </c>
      <c r="K1" s="339" t="n">
        <v>31</v>
      </c>
      <c r="L1" s="339" t="n">
        <v>30</v>
      </c>
      <c r="M1" s="339" t="n">
        <v>31</v>
      </c>
      <c r="N1" s="340" t="n">
        <v>365</v>
      </c>
      <c r="O1" s="340"/>
      <c r="P1" s="341" t="n">
        <v>30.3333333333333</v>
      </c>
      <c r="Q1" s="342" t="n">
        <v>334.666666666667</v>
      </c>
      <c r="R1" s="342" t="n">
        <v>365</v>
      </c>
      <c r="S1" s="341" t="e">
        <f aca="false"/>
        <v>#REF!</v>
      </c>
      <c r="T1" s="340" t="n">
        <v>365</v>
      </c>
      <c r="U1" s="340" t="n">
        <v>365</v>
      </c>
    </row>
    <row r="2" customFormat="false" ht="0.75" hidden="false" customHeight="true" outlineLevel="0" collapsed="false">
      <c r="A2" s="339"/>
      <c r="B2" s="343" t="n">
        <v>5</v>
      </c>
      <c r="C2" s="342" t="n">
        <v>2</v>
      </c>
      <c r="D2" s="342"/>
      <c r="E2" s="342"/>
      <c r="F2" s="342"/>
      <c r="G2" s="342"/>
      <c r="H2" s="342"/>
      <c r="I2" s="342"/>
      <c r="J2" s="342"/>
      <c r="K2" s="342"/>
      <c r="L2" s="342"/>
      <c r="M2" s="344"/>
      <c r="N2" s="340"/>
      <c r="O2" s="340"/>
      <c r="P2" s="342"/>
      <c r="Q2" s="342"/>
      <c r="R2" s="342"/>
      <c r="S2" s="342"/>
      <c r="T2" s="340"/>
      <c r="U2" s="340"/>
    </row>
    <row r="3" customFormat="false" ht="18" hidden="false" customHeight="false" outlineLevel="0" collapsed="false">
      <c r="A3" s="345" t="s">
        <v>345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46"/>
      <c r="BS3" s="346"/>
      <c r="BT3" s="346"/>
      <c r="BU3" s="346"/>
      <c r="BV3" s="346"/>
      <c r="BW3" s="346"/>
      <c r="BX3" s="346"/>
      <c r="BY3" s="346"/>
      <c r="BZ3" s="346"/>
      <c r="CA3" s="346"/>
      <c r="CB3" s="346"/>
      <c r="CC3" s="346"/>
      <c r="CD3" s="346"/>
      <c r="CE3" s="346"/>
      <c r="CF3" s="346"/>
      <c r="CG3" s="346"/>
      <c r="CH3" s="346"/>
      <c r="CI3" s="346"/>
      <c r="CJ3" s="346"/>
      <c r="CK3" s="346"/>
      <c r="CL3" s="346"/>
      <c r="CM3" s="346"/>
      <c r="CN3" s="346"/>
      <c r="CO3" s="346"/>
      <c r="CP3" s="346"/>
      <c r="CQ3" s="346"/>
      <c r="CR3" s="346"/>
      <c r="CS3" s="346"/>
      <c r="CT3" s="346"/>
      <c r="CU3" s="346"/>
      <c r="CV3" s="346"/>
      <c r="CW3" s="346"/>
      <c r="CX3" s="346"/>
      <c r="CY3" s="346"/>
      <c r="CZ3" s="346"/>
      <c r="DA3" s="346"/>
      <c r="DB3" s="346"/>
      <c r="DC3" s="346"/>
      <c r="DD3" s="346"/>
      <c r="DE3" s="346"/>
      <c r="DF3" s="346"/>
      <c r="DG3" s="346"/>
      <c r="DH3" s="346"/>
      <c r="DI3" s="346"/>
      <c r="DJ3" s="346"/>
      <c r="DK3" s="346"/>
      <c r="DL3" s="346"/>
      <c r="DM3" s="346"/>
      <c r="DN3" s="346"/>
      <c r="DO3" s="346"/>
      <c r="DP3" s="346"/>
      <c r="DQ3" s="346"/>
      <c r="DR3" s="346"/>
      <c r="DS3" s="346"/>
      <c r="DT3" s="346"/>
      <c r="DU3" s="346"/>
      <c r="DV3" s="346"/>
      <c r="DW3" s="346"/>
      <c r="DX3" s="346"/>
      <c r="DY3" s="346"/>
      <c r="DZ3" s="346"/>
      <c r="EA3" s="346"/>
      <c r="EB3" s="346"/>
      <c r="EC3" s="346"/>
      <c r="ED3" s="346"/>
      <c r="EE3" s="346"/>
      <c r="EF3" s="346"/>
      <c r="EG3" s="346"/>
      <c r="EH3" s="346"/>
      <c r="EI3" s="346"/>
      <c r="EJ3" s="346"/>
      <c r="EK3" s="346"/>
      <c r="EL3" s="346"/>
      <c r="EM3" s="346"/>
      <c r="EN3" s="346"/>
      <c r="EO3" s="346"/>
      <c r="EP3" s="346"/>
      <c r="EQ3" s="346"/>
      <c r="ER3" s="346"/>
      <c r="ES3" s="346"/>
      <c r="ET3" s="346"/>
      <c r="EU3" s="346"/>
      <c r="EV3" s="346"/>
      <c r="EW3" s="346"/>
      <c r="EX3" s="346"/>
      <c r="EY3" s="346"/>
      <c r="EZ3" s="346"/>
      <c r="FA3" s="346"/>
      <c r="FB3" s="346"/>
      <c r="FC3" s="346"/>
      <c r="FD3" s="346"/>
      <c r="FE3" s="346"/>
      <c r="FF3" s="346"/>
      <c r="FG3" s="346"/>
      <c r="FH3" s="346"/>
      <c r="FI3" s="346"/>
      <c r="FJ3" s="346"/>
      <c r="FK3" s="346"/>
      <c r="FL3" s="346"/>
      <c r="FM3" s="346"/>
      <c r="FN3" s="346"/>
      <c r="FO3" s="346"/>
      <c r="FP3" s="346"/>
      <c r="FQ3" s="346"/>
      <c r="FR3" s="346"/>
      <c r="FS3" s="346"/>
      <c r="FT3" s="346"/>
      <c r="FU3" s="346"/>
      <c r="FV3" s="346"/>
      <c r="FW3" s="346"/>
      <c r="FX3" s="346"/>
      <c r="FY3" s="346"/>
      <c r="FZ3" s="346"/>
      <c r="GA3" s="346"/>
      <c r="GB3" s="346"/>
      <c r="GC3" s="346"/>
      <c r="GD3" s="346"/>
      <c r="GE3" s="346"/>
      <c r="GF3" s="346"/>
      <c r="GG3" s="346"/>
      <c r="GH3" s="346"/>
      <c r="GI3" s="346"/>
      <c r="GJ3" s="346"/>
      <c r="GK3" s="346"/>
      <c r="GL3" s="346"/>
      <c r="GM3" s="346"/>
      <c r="GN3" s="346"/>
      <c r="GO3" s="346"/>
      <c r="GP3" s="346"/>
      <c r="GQ3" s="346"/>
      <c r="GR3" s="346"/>
      <c r="GS3" s="346"/>
      <c r="GT3" s="346"/>
      <c r="GU3" s="346"/>
      <c r="GV3" s="346"/>
      <c r="GW3" s="346"/>
      <c r="GX3" s="346"/>
      <c r="GY3" s="346"/>
      <c r="GZ3" s="346"/>
      <c r="HA3" s="346"/>
      <c r="HB3" s="346"/>
      <c r="HC3" s="346"/>
      <c r="HD3" s="346"/>
      <c r="HE3" s="346"/>
      <c r="HF3" s="346"/>
      <c r="HG3" s="346"/>
      <c r="HH3" s="346"/>
      <c r="HI3" s="346"/>
      <c r="HJ3" s="346"/>
      <c r="HK3" s="346"/>
      <c r="HL3" s="346"/>
      <c r="HM3" s="346"/>
      <c r="HN3" s="346"/>
      <c r="HO3" s="346"/>
      <c r="HP3" s="346"/>
      <c r="HQ3" s="346"/>
      <c r="HR3" s="346"/>
      <c r="HS3" s="346"/>
      <c r="HT3" s="346"/>
      <c r="HU3" s="346"/>
      <c r="HV3" s="346"/>
      <c r="HW3" s="346"/>
      <c r="HX3" s="346"/>
      <c r="HY3" s="346"/>
      <c r="HZ3" s="346"/>
      <c r="IA3" s="346"/>
      <c r="IB3" s="346"/>
      <c r="IC3" s="346"/>
      <c r="ID3" s="346"/>
      <c r="IE3" s="346"/>
      <c r="IF3" s="346"/>
      <c r="IG3" s="346"/>
      <c r="IH3" s="346"/>
      <c r="II3" s="346"/>
      <c r="IJ3" s="346"/>
      <c r="IK3" s="346"/>
      <c r="IL3" s="346"/>
      <c r="IM3" s="346"/>
      <c r="IN3" s="346"/>
      <c r="IO3" s="346"/>
      <c r="IP3" s="346"/>
      <c r="IQ3" s="346"/>
      <c r="IR3" s="346"/>
      <c r="IS3" s="346"/>
      <c r="IT3" s="346"/>
      <c r="IU3" s="346"/>
      <c r="IV3" s="346"/>
      <c r="IW3" s="346"/>
    </row>
    <row r="4" customFormat="false" ht="18" hidden="false" customHeight="false" outlineLevel="0" collapsed="false">
      <c r="A4" s="345" t="s">
        <v>272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  <c r="BS4" s="346"/>
      <c r="BT4" s="346"/>
      <c r="BU4" s="346"/>
      <c r="BV4" s="346"/>
      <c r="BW4" s="346"/>
      <c r="BX4" s="346"/>
      <c r="BY4" s="346"/>
      <c r="BZ4" s="346"/>
      <c r="CA4" s="346"/>
      <c r="CB4" s="346"/>
      <c r="CC4" s="346"/>
      <c r="CD4" s="346"/>
      <c r="CE4" s="346"/>
      <c r="CF4" s="346"/>
      <c r="CG4" s="346"/>
      <c r="CH4" s="346"/>
      <c r="CI4" s="346"/>
      <c r="CJ4" s="346"/>
      <c r="CK4" s="346"/>
      <c r="CL4" s="346"/>
      <c r="CM4" s="346"/>
      <c r="CN4" s="346"/>
      <c r="CO4" s="346"/>
      <c r="CP4" s="346"/>
      <c r="CQ4" s="346"/>
      <c r="CR4" s="346"/>
      <c r="CS4" s="346"/>
      <c r="CT4" s="346"/>
      <c r="CU4" s="346"/>
      <c r="CV4" s="346"/>
      <c r="CW4" s="346"/>
      <c r="CX4" s="346"/>
      <c r="CY4" s="346"/>
      <c r="CZ4" s="346"/>
      <c r="DA4" s="346"/>
      <c r="DB4" s="346"/>
      <c r="DC4" s="346"/>
      <c r="DD4" s="346"/>
      <c r="DE4" s="346"/>
      <c r="DF4" s="346"/>
      <c r="DG4" s="346"/>
      <c r="DH4" s="346"/>
      <c r="DI4" s="346"/>
      <c r="DJ4" s="346"/>
      <c r="DK4" s="346"/>
      <c r="DL4" s="346"/>
      <c r="DM4" s="346"/>
      <c r="DN4" s="346"/>
      <c r="DO4" s="346"/>
      <c r="DP4" s="346"/>
      <c r="DQ4" s="346"/>
      <c r="DR4" s="346"/>
      <c r="DS4" s="346"/>
      <c r="DT4" s="346"/>
      <c r="DU4" s="346"/>
      <c r="DV4" s="346"/>
      <c r="DW4" s="346"/>
      <c r="DX4" s="346"/>
      <c r="DY4" s="346"/>
      <c r="DZ4" s="346"/>
      <c r="EA4" s="346"/>
      <c r="EB4" s="346"/>
      <c r="EC4" s="346"/>
      <c r="ED4" s="346"/>
      <c r="EE4" s="346"/>
      <c r="EF4" s="346"/>
      <c r="EG4" s="346"/>
      <c r="EH4" s="346"/>
      <c r="EI4" s="346"/>
      <c r="EJ4" s="346"/>
      <c r="EK4" s="346"/>
      <c r="EL4" s="346"/>
      <c r="EM4" s="346"/>
      <c r="EN4" s="346"/>
      <c r="EO4" s="346"/>
      <c r="EP4" s="346"/>
      <c r="EQ4" s="346"/>
      <c r="ER4" s="346"/>
      <c r="ES4" s="346"/>
      <c r="ET4" s="346"/>
      <c r="EU4" s="346"/>
      <c r="EV4" s="346"/>
      <c r="EW4" s="346"/>
      <c r="EX4" s="346"/>
      <c r="EY4" s="346"/>
      <c r="EZ4" s="346"/>
      <c r="FA4" s="346"/>
      <c r="FB4" s="346"/>
      <c r="FC4" s="346"/>
      <c r="FD4" s="346"/>
      <c r="FE4" s="346"/>
      <c r="FF4" s="346"/>
      <c r="FG4" s="346"/>
      <c r="FH4" s="346"/>
      <c r="FI4" s="346"/>
      <c r="FJ4" s="346"/>
      <c r="FK4" s="346"/>
      <c r="FL4" s="346"/>
      <c r="FM4" s="346"/>
      <c r="FN4" s="346"/>
      <c r="FO4" s="346"/>
      <c r="FP4" s="346"/>
      <c r="FQ4" s="346"/>
      <c r="FR4" s="346"/>
      <c r="FS4" s="346"/>
      <c r="FT4" s="346"/>
      <c r="FU4" s="346"/>
      <c r="FV4" s="346"/>
      <c r="FW4" s="346"/>
      <c r="FX4" s="346"/>
      <c r="FY4" s="346"/>
      <c r="FZ4" s="346"/>
      <c r="GA4" s="346"/>
      <c r="GB4" s="346"/>
      <c r="GC4" s="346"/>
      <c r="GD4" s="346"/>
      <c r="GE4" s="346"/>
      <c r="GF4" s="346"/>
      <c r="GG4" s="346"/>
      <c r="GH4" s="346"/>
      <c r="GI4" s="346"/>
      <c r="GJ4" s="346"/>
      <c r="GK4" s="346"/>
      <c r="GL4" s="346"/>
      <c r="GM4" s="346"/>
      <c r="GN4" s="346"/>
      <c r="GO4" s="346"/>
      <c r="GP4" s="346"/>
      <c r="GQ4" s="346"/>
      <c r="GR4" s="346"/>
      <c r="GS4" s="346"/>
      <c r="GT4" s="346"/>
      <c r="GU4" s="346"/>
      <c r="GV4" s="346"/>
      <c r="GW4" s="346"/>
      <c r="GX4" s="346"/>
      <c r="GY4" s="346"/>
      <c r="GZ4" s="346"/>
      <c r="HA4" s="346"/>
      <c r="HB4" s="346"/>
      <c r="HC4" s="346"/>
      <c r="HD4" s="346"/>
      <c r="HE4" s="346"/>
      <c r="HF4" s="346"/>
      <c r="HG4" s="346"/>
      <c r="HH4" s="346"/>
      <c r="HI4" s="346"/>
      <c r="HJ4" s="346"/>
      <c r="HK4" s="346"/>
      <c r="HL4" s="346"/>
      <c r="HM4" s="346"/>
      <c r="HN4" s="346"/>
      <c r="HO4" s="346"/>
      <c r="HP4" s="346"/>
      <c r="HQ4" s="346"/>
      <c r="HR4" s="346"/>
      <c r="HS4" s="346"/>
      <c r="HT4" s="346"/>
      <c r="HU4" s="346"/>
      <c r="HV4" s="346"/>
      <c r="HW4" s="346"/>
      <c r="HX4" s="346"/>
      <c r="HY4" s="346"/>
      <c r="HZ4" s="346"/>
      <c r="IA4" s="346"/>
      <c r="IB4" s="346"/>
      <c r="IC4" s="346"/>
      <c r="ID4" s="346"/>
      <c r="IE4" s="346"/>
      <c r="IF4" s="346"/>
      <c r="IG4" s="346"/>
      <c r="IH4" s="346"/>
      <c r="II4" s="346"/>
      <c r="IJ4" s="346"/>
      <c r="IK4" s="346"/>
      <c r="IL4" s="346"/>
      <c r="IM4" s="346"/>
      <c r="IN4" s="346"/>
      <c r="IO4" s="346"/>
      <c r="IP4" s="346"/>
      <c r="IQ4" s="346"/>
      <c r="IR4" s="346"/>
      <c r="IS4" s="346"/>
      <c r="IT4" s="346"/>
      <c r="IU4" s="346"/>
      <c r="IV4" s="346"/>
      <c r="IW4" s="346"/>
    </row>
    <row r="5" customFormat="false" ht="18" hidden="false" customHeight="false" outlineLevel="0" collapsed="false">
      <c r="A5" s="345" t="s">
        <v>346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46"/>
      <c r="BS5" s="346"/>
      <c r="BT5" s="346"/>
      <c r="BU5" s="346"/>
      <c r="BV5" s="346"/>
      <c r="BW5" s="346"/>
      <c r="BX5" s="346"/>
      <c r="BY5" s="346"/>
      <c r="BZ5" s="346"/>
      <c r="CA5" s="346"/>
      <c r="CB5" s="346"/>
      <c r="CC5" s="346"/>
      <c r="CD5" s="346"/>
      <c r="CE5" s="346"/>
      <c r="CF5" s="346"/>
      <c r="CG5" s="346"/>
      <c r="CH5" s="346"/>
      <c r="CI5" s="346"/>
      <c r="CJ5" s="346"/>
      <c r="CK5" s="346"/>
      <c r="CL5" s="346"/>
      <c r="CM5" s="346"/>
      <c r="CN5" s="346"/>
      <c r="CO5" s="346"/>
      <c r="CP5" s="346"/>
      <c r="CQ5" s="346"/>
      <c r="CR5" s="346"/>
      <c r="CS5" s="346"/>
      <c r="CT5" s="346"/>
      <c r="CU5" s="346"/>
      <c r="CV5" s="346"/>
      <c r="CW5" s="346"/>
      <c r="CX5" s="346"/>
      <c r="CY5" s="346"/>
      <c r="CZ5" s="346"/>
      <c r="DA5" s="346"/>
      <c r="DB5" s="346"/>
      <c r="DC5" s="346"/>
      <c r="DD5" s="346"/>
      <c r="DE5" s="346"/>
      <c r="DF5" s="346"/>
      <c r="DG5" s="346"/>
      <c r="DH5" s="346"/>
      <c r="DI5" s="346"/>
      <c r="DJ5" s="346"/>
      <c r="DK5" s="346"/>
      <c r="DL5" s="346"/>
      <c r="DM5" s="346"/>
      <c r="DN5" s="346"/>
      <c r="DO5" s="346"/>
      <c r="DP5" s="346"/>
      <c r="DQ5" s="346"/>
      <c r="DR5" s="346"/>
      <c r="DS5" s="346"/>
      <c r="DT5" s="346"/>
      <c r="DU5" s="346"/>
      <c r="DV5" s="346"/>
      <c r="DW5" s="346"/>
      <c r="DX5" s="346"/>
      <c r="DY5" s="346"/>
      <c r="DZ5" s="346"/>
      <c r="EA5" s="346"/>
      <c r="EB5" s="346"/>
      <c r="EC5" s="346"/>
      <c r="ED5" s="346"/>
      <c r="EE5" s="346"/>
      <c r="EF5" s="346"/>
      <c r="EG5" s="346"/>
      <c r="EH5" s="346"/>
      <c r="EI5" s="346"/>
      <c r="EJ5" s="346"/>
      <c r="EK5" s="346"/>
      <c r="EL5" s="346"/>
      <c r="EM5" s="346"/>
      <c r="EN5" s="346"/>
      <c r="EO5" s="346"/>
      <c r="EP5" s="346"/>
      <c r="EQ5" s="346"/>
      <c r="ER5" s="346"/>
      <c r="ES5" s="346"/>
      <c r="ET5" s="346"/>
      <c r="EU5" s="346"/>
      <c r="EV5" s="346"/>
      <c r="EW5" s="346"/>
      <c r="EX5" s="346"/>
      <c r="EY5" s="346"/>
      <c r="EZ5" s="346"/>
      <c r="FA5" s="346"/>
      <c r="FB5" s="346"/>
      <c r="FC5" s="346"/>
      <c r="FD5" s="346"/>
      <c r="FE5" s="346"/>
      <c r="FF5" s="346"/>
      <c r="FG5" s="346"/>
      <c r="FH5" s="346"/>
      <c r="FI5" s="346"/>
      <c r="FJ5" s="346"/>
      <c r="FK5" s="346"/>
      <c r="FL5" s="346"/>
      <c r="FM5" s="346"/>
      <c r="FN5" s="346"/>
      <c r="FO5" s="346"/>
      <c r="FP5" s="346"/>
      <c r="FQ5" s="346"/>
      <c r="FR5" s="346"/>
      <c r="FS5" s="346"/>
      <c r="FT5" s="346"/>
      <c r="FU5" s="346"/>
      <c r="FV5" s="346"/>
      <c r="FW5" s="346"/>
      <c r="FX5" s="346"/>
      <c r="FY5" s="346"/>
      <c r="FZ5" s="346"/>
      <c r="GA5" s="346"/>
      <c r="GB5" s="346"/>
      <c r="GC5" s="346"/>
      <c r="GD5" s="346"/>
      <c r="GE5" s="346"/>
      <c r="GF5" s="346"/>
      <c r="GG5" s="346"/>
      <c r="GH5" s="346"/>
      <c r="GI5" s="346"/>
      <c r="GJ5" s="346"/>
      <c r="GK5" s="346"/>
      <c r="GL5" s="346"/>
      <c r="GM5" s="346"/>
      <c r="GN5" s="346"/>
      <c r="GO5" s="346"/>
      <c r="GP5" s="346"/>
      <c r="GQ5" s="346"/>
      <c r="GR5" s="346"/>
      <c r="GS5" s="346"/>
      <c r="GT5" s="346"/>
      <c r="GU5" s="346"/>
      <c r="GV5" s="346"/>
      <c r="GW5" s="346"/>
      <c r="GX5" s="346"/>
      <c r="GY5" s="346"/>
      <c r="GZ5" s="346"/>
      <c r="HA5" s="346"/>
      <c r="HB5" s="346"/>
      <c r="HC5" s="346"/>
      <c r="HD5" s="346"/>
      <c r="HE5" s="346"/>
      <c r="HF5" s="346"/>
      <c r="HG5" s="346"/>
      <c r="HH5" s="346"/>
      <c r="HI5" s="346"/>
      <c r="HJ5" s="346"/>
      <c r="HK5" s="346"/>
      <c r="HL5" s="346"/>
      <c r="HM5" s="346"/>
      <c r="HN5" s="346"/>
      <c r="HO5" s="346"/>
      <c r="HP5" s="346"/>
      <c r="HQ5" s="346"/>
      <c r="HR5" s="346"/>
      <c r="HS5" s="346"/>
      <c r="HT5" s="346"/>
      <c r="HU5" s="346"/>
      <c r="HV5" s="346"/>
      <c r="HW5" s="346"/>
      <c r="HX5" s="346"/>
      <c r="HY5" s="346"/>
      <c r="HZ5" s="346"/>
      <c r="IA5" s="346"/>
      <c r="IB5" s="346"/>
      <c r="IC5" s="346"/>
      <c r="ID5" s="346"/>
      <c r="IE5" s="346"/>
      <c r="IF5" s="346"/>
      <c r="IG5" s="346"/>
      <c r="IH5" s="346"/>
      <c r="II5" s="346"/>
      <c r="IJ5" s="346"/>
      <c r="IK5" s="346"/>
      <c r="IL5" s="346"/>
      <c r="IM5" s="346"/>
      <c r="IN5" s="346"/>
      <c r="IO5" s="346"/>
      <c r="IP5" s="346"/>
      <c r="IQ5" s="346"/>
      <c r="IR5" s="346"/>
      <c r="IS5" s="346"/>
      <c r="IT5" s="346"/>
      <c r="IU5" s="346"/>
      <c r="IV5" s="346"/>
      <c r="IW5" s="346"/>
    </row>
    <row r="6" customFormat="false" ht="18" hidden="false" customHeight="false" outlineLevel="0" collapsed="false">
      <c r="A6" s="347"/>
      <c r="B6" s="348"/>
      <c r="C6" s="349"/>
      <c r="D6" s="349"/>
      <c r="E6" s="349"/>
      <c r="F6" s="349"/>
      <c r="G6" s="349"/>
      <c r="H6" s="349"/>
      <c r="I6" s="349"/>
      <c r="J6" s="349"/>
      <c r="K6" s="349"/>
      <c r="L6" s="350"/>
      <c r="M6" s="349"/>
      <c r="N6" s="351"/>
      <c r="O6" s="351"/>
      <c r="P6" s="349"/>
      <c r="Q6" s="349"/>
      <c r="R6" s="349"/>
      <c r="S6" s="349"/>
      <c r="T6" s="351"/>
      <c r="U6" s="351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  <c r="BS6" s="346"/>
      <c r="BT6" s="346"/>
      <c r="BU6" s="346"/>
      <c r="BV6" s="346"/>
      <c r="BW6" s="346"/>
      <c r="BX6" s="346"/>
      <c r="BY6" s="346"/>
      <c r="BZ6" s="346"/>
      <c r="CA6" s="346"/>
      <c r="CB6" s="346"/>
      <c r="CC6" s="346"/>
      <c r="CD6" s="346"/>
      <c r="CE6" s="346"/>
      <c r="CF6" s="346"/>
      <c r="CG6" s="346"/>
      <c r="CH6" s="346"/>
      <c r="CI6" s="346"/>
      <c r="CJ6" s="346"/>
      <c r="CK6" s="346"/>
      <c r="CL6" s="346"/>
      <c r="CM6" s="346"/>
      <c r="CN6" s="346"/>
      <c r="CO6" s="346"/>
      <c r="CP6" s="346"/>
      <c r="CQ6" s="346"/>
      <c r="CR6" s="346"/>
      <c r="CS6" s="346"/>
      <c r="CT6" s="346"/>
      <c r="CU6" s="346"/>
      <c r="CV6" s="346"/>
      <c r="CW6" s="346"/>
      <c r="CX6" s="346"/>
      <c r="CY6" s="346"/>
      <c r="CZ6" s="346"/>
      <c r="DA6" s="346"/>
      <c r="DB6" s="346"/>
      <c r="DC6" s="346"/>
      <c r="DD6" s="346"/>
      <c r="DE6" s="346"/>
      <c r="DF6" s="346"/>
      <c r="DG6" s="346"/>
      <c r="DH6" s="346"/>
      <c r="DI6" s="346"/>
      <c r="DJ6" s="346"/>
      <c r="DK6" s="346"/>
      <c r="DL6" s="346"/>
      <c r="DM6" s="346"/>
      <c r="DN6" s="346"/>
      <c r="DO6" s="346"/>
      <c r="DP6" s="346"/>
      <c r="DQ6" s="346"/>
      <c r="DR6" s="346"/>
      <c r="DS6" s="346"/>
      <c r="DT6" s="346"/>
      <c r="DU6" s="346"/>
      <c r="DV6" s="346"/>
      <c r="DW6" s="346"/>
      <c r="DX6" s="346"/>
      <c r="DY6" s="346"/>
      <c r="DZ6" s="346"/>
      <c r="EA6" s="346"/>
      <c r="EB6" s="346"/>
      <c r="EC6" s="346"/>
      <c r="ED6" s="346"/>
      <c r="EE6" s="346"/>
      <c r="EF6" s="346"/>
      <c r="EG6" s="346"/>
      <c r="EH6" s="346"/>
      <c r="EI6" s="346"/>
      <c r="EJ6" s="346"/>
      <c r="EK6" s="346"/>
      <c r="EL6" s="346"/>
      <c r="EM6" s="346"/>
      <c r="EN6" s="346"/>
      <c r="EO6" s="346"/>
      <c r="EP6" s="346"/>
      <c r="EQ6" s="346"/>
      <c r="ER6" s="346"/>
      <c r="ES6" s="346"/>
      <c r="ET6" s="346"/>
      <c r="EU6" s="346"/>
      <c r="EV6" s="346"/>
      <c r="EW6" s="346"/>
      <c r="EX6" s="346"/>
      <c r="EY6" s="346"/>
      <c r="EZ6" s="346"/>
      <c r="FA6" s="346"/>
      <c r="FB6" s="346"/>
      <c r="FC6" s="346"/>
      <c r="FD6" s="346"/>
      <c r="FE6" s="346"/>
      <c r="FF6" s="346"/>
      <c r="FG6" s="346"/>
      <c r="FH6" s="346"/>
      <c r="FI6" s="346"/>
      <c r="FJ6" s="346"/>
      <c r="FK6" s="346"/>
      <c r="FL6" s="346"/>
      <c r="FM6" s="346"/>
      <c r="FN6" s="346"/>
      <c r="FO6" s="346"/>
      <c r="FP6" s="346"/>
      <c r="FQ6" s="346"/>
      <c r="FR6" s="346"/>
      <c r="FS6" s="346"/>
      <c r="FT6" s="346"/>
      <c r="FU6" s="346"/>
      <c r="FV6" s="346"/>
      <c r="FW6" s="346"/>
      <c r="FX6" s="346"/>
      <c r="FY6" s="346"/>
      <c r="FZ6" s="346"/>
      <c r="GA6" s="346"/>
      <c r="GB6" s="346"/>
      <c r="GC6" s="346"/>
      <c r="GD6" s="346"/>
      <c r="GE6" s="346"/>
      <c r="GF6" s="346"/>
      <c r="GG6" s="346"/>
      <c r="GH6" s="346"/>
      <c r="GI6" s="346"/>
      <c r="GJ6" s="346"/>
      <c r="GK6" s="346"/>
      <c r="GL6" s="346"/>
      <c r="GM6" s="346"/>
      <c r="GN6" s="346"/>
      <c r="GO6" s="346"/>
      <c r="GP6" s="346"/>
      <c r="GQ6" s="346"/>
      <c r="GR6" s="346"/>
      <c r="GS6" s="346"/>
      <c r="GT6" s="346"/>
      <c r="GU6" s="346"/>
      <c r="GV6" s="346"/>
      <c r="GW6" s="346"/>
      <c r="GX6" s="346"/>
      <c r="GY6" s="346"/>
      <c r="GZ6" s="346"/>
      <c r="HA6" s="346"/>
      <c r="HB6" s="346"/>
      <c r="HC6" s="346"/>
      <c r="HD6" s="346"/>
      <c r="HE6" s="346"/>
      <c r="HF6" s="346"/>
      <c r="HG6" s="346"/>
      <c r="HH6" s="346"/>
      <c r="HI6" s="346"/>
      <c r="HJ6" s="346"/>
      <c r="HK6" s="346"/>
      <c r="HL6" s="346"/>
      <c r="HM6" s="346"/>
      <c r="HN6" s="346"/>
      <c r="HO6" s="346"/>
      <c r="HP6" s="346"/>
      <c r="HQ6" s="346"/>
      <c r="HR6" s="346"/>
      <c r="HS6" s="346"/>
      <c r="HT6" s="346"/>
      <c r="HU6" s="346"/>
      <c r="HV6" s="346"/>
      <c r="HW6" s="346"/>
      <c r="HX6" s="346"/>
      <c r="HY6" s="346"/>
      <c r="HZ6" s="346"/>
      <c r="IA6" s="346"/>
      <c r="IB6" s="346"/>
      <c r="IC6" s="346"/>
      <c r="ID6" s="346"/>
      <c r="IE6" s="346"/>
      <c r="IF6" s="346"/>
      <c r="IG6" s="346"/>
      <c r="IH6" s="346"/>
      <c r="II6" s="346"/>
      <c r="IJ6" s="346"/>
      <c r="IK6" s="346"/>
      <c r="IL6" s="346"/>
      <c r="IM6" s="346"/>
      <c r="IN6" s="346"/>
      <c r="IO6" s="346"/>
      <c r="IP6" s="346"/>
      <c r="IQ6" s="346"/>
      <c r="IR6" s="346"/>
      <c r="IS6" s="346"/>
      <c r="IT6" s="346"/>
      <c r="IU6" s="346"/>
      <c r="IV6" s="346"/>
      <c r="IW6" s="346"/>
    </row>
    <row r="7" customFormat="false" ht="12.75" hidden="false" customHeight="false" outlineLevel="0" collapsed="false">
      <c r="A7" s="352" t="s">
        <v>347</v>
      </c>
      <c r="B7" s="353"/>
      <c r="C7" s="354"/>
      <c r="D7" s="354"/>
      <c r="E7" s="354"/>
      <c r="F7" s="354"/>
      <c r="G7" s="354"/>
      <c r="H7" s="354"/>
      <c r="I7" s="354"/>
      <c r="J7" s="0"/>
      <c r="K7" s="354"/>
      <c r="L7" s="355"/>
      <c r="M7" s="354"/>
      <c r="N7" s="0"/>
      <c r="O7" s="0"/>
      <c r="P7" s="354"/>
      <c r="Q7" s="354"/>
      <c r="R7" s="354"/>
      <c r="S7" s="354"/>
      <c r="T7" s="0"/>
      <c r="U7" s="0"/>
    </row>
    <row r="8" customFormat="false" ht="12.75" hidden="false" customHeight="false" outlineLevel="0" collapsed="false">
      <c r="A8" s="356" t="n">
        <f aca="true">NOW()</f>
        <v>45926.8875173466</v>
      </c>
      <c r="B8" s="353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0"/>
      <c r="U8" s="0"/>
    </row>
    <row r="9" customFormat="false" ht="12.75" hidden="false" customHeight="false" outlineLevel="0" collapsed="false">
      <c r="A9" s="357"/>
      <c r="B9" s="354" t="s">
        <v>348</v>
      </c>
      <c r="C9" s="354" t="s">
        <v>348</v>
      </c>
      <c r="D9" s="354" t="s">
        <v>348</v>
      </c>
      <c r="E9" s="354" t="s">
        <v>348</v>
      </c>
      <c r="F9" s="354" t="s">
        <v>348</v>
      </c>
      <c r="G9" s="354" t="s">
        <v>348</v>
      </c>
      <c r="H9" s="354" t="s">
        <v>348</v>
      </c>
      <c r="I9" s="354" t="s">
        <v>348</v>
      </c>
      <c r="J9" s="354" t="s">
        <v>348</v>
      </c>
      <c r="K9" s="354" t="s">
        <v>348</v>
      </c>
      <c r="L9" s="354" t="s">
        <v>348</v>
      </c>
      <c r="M9" s="354" t="s">
        <v>348</v>
      </c>
      <c r="N9" s="358" t="s">
        <v>348</v>
      </c>
      <c r="O9" s="358" t="s">
        <v>349</v>
      </c>
      <c r="P9" s="358" t="s">
        <v>350</v>
      </c>
      <c r="Q9" s="358" t="s">
        <v>351</v>
      </c>
      <c r="R9" s="358" t="s">
        <v>352</v>
      </c>
      <c r="S9" s="359" t="s">
        <v>353</v>
      </c>
      <c r="T9" s="360"/>
      <c r="U9" s="360"/>
    </row>
    <row r="10" customFormat="false" ht="12.75" hidden="false" customHeight="false" outlineLevel="0" collapsed="false">
      <c r="A10" s="361"/>
      <c r="B10" s="362" t="s">
        <v>354</v>
      </c>
      <c r="C10" s="362" t="s">
        <v>355</v>
      </c>
      <c r="D10" s="362" t="s">
        <v>356</v>
      </c>
      <c r="E10" s="362" t="s">
        <v>357</v>
      </c>
      <c r="F10" s="362" t="s">
        <v>358</v>
      </c>
      <c r="G10" s="362" t="s">
        <v>359</v>
      </c>
      <c r="H10" s="362" t="s">
        <v>360</v>
      </c>
      <c r="I10" s="362" t="s">
        <v>361</v>
      </c>
      <c r="J10" s="362" t="s">
        <v>362</v>
      </c>
      <c r="K10" s="362" t="s">
        <v>363</v>
      </c>
      <c r="L10" s="362" t="s">
        <v>364</v>
      </c>
      <c r="M10" s="362" t="s">
        <v>365</v>
      </c>
      <c r="N10" s="363" t="s">
        <v>366</v>
      </c>
      <c r="O10" s="364" t="s">
        <v>367</v>
      </c>
      <c r="P10" s="364" t="s">
        <v>367</v>
      </c>
      <c r="Q10" s="364" t="s">
        <v>367</v>
      </c>
      <c r="R10" s="364" t="s">
        <v>367</v>
      </c>
      <c r="S10" s="364" t="s">
        <v>367</v>
      </c>
      <c r="T10" s="365" t="n">
        <v>2002</v>
      </c>
      <c r="U10" s="365" t="n">
        <v>2003</v>
      </c>
    </row>
    <row r="11" customFormat="false" ht="15.75" hidden="false" customHeight="false" outlineLevel="0" collapsed="false">
      <c r="A11" s="366" t="s">
        <v>368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8"/>
      <c r="O11" s="368"/>
      <c r="P11" s="367"/>
      <c r="Q11" s="367"/>
      <c r="R11" s="367"/>
      <c r="S11" s="367"/>
      <c r="T11" s="368"/>
      <c r="U11" s="368"/>
    </row>
    <row r="12" customFormat="false" ht="15.75" hidden="false" customHeight="false" outlineLevel="0" collapsed="false">
      <c r="A12" s="369" t="s">
        <v>369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8"/>
      <c r="O12" s="368"/>
      <c r="P12" s="367"/>
      <c r="Q12" s="367"/>
      <c r="R12" s="367"/>
      <c r="S12" s="367"/>
      <c r="T12" s="368"/>
      <c r="U12" s="368"/>
    </row>
    <row r="13" customFormat="false" ht="12.75" hidden="false" customHeight="false" outlineLevel="0" collapsed="false">
      <c r="A13" s="370" t="s">
        <v>370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2"/>
      <c r="O13" s="372"/>
      <c r="P13" s="371"/>
      <c r="Q13" s="371"/>
      <c r="R13" s="371"/>
      <c r="S13" s="371"/>
      <c r="T13" s="372"/>
      <c r="U13" s="372"/>
    </row>
    <row r="14" customFormat="false" ht="12.75" hidden="false" customHeight="false" outlineLevel="0" collapsed="false">
      <c r="A14" s="373" t="s">
        <v>371</v>
      </c>
      <c r="B14" s="374" t="n">
        <f aca="false">('Out Years Data Input'!C227/1000)+('Out Years Data Input'!C228/1000)</f>
        <v>266.3</v>
      </c>
      <c r="C14" s="374" t="n">
        <f aca="false">('Out Years Data Input'!F227/1000)+('Out Years Data Input'!F228/1000)</f>
        <v>266.3</v>
      </c>
      <c r="D14" s="374" t="n">
        <f aca="false">('Out Years Data Input'!I227/1000)+('Out Years Data Input'!I228/1000)</f>
        <v>246.3</v>
      </c>
      <c r="E14" s="374" t="n">
        <f aca="false">('Out Years Data Input'!L227/1000)+('Out Years Data Input'!L228/1000)</f>
        <v>246.3</v>
      </c>
      <c r="F14" s="374" t="n">
        <f aca="false">('Out Years Data Input'!O227/1000)+('Out Years Data Input'!O228/1000)</f>
        <v>246.3</v>
      </c>
      <c r="G14" s="374" t="n">
        <f aca="false">('Out Years Data Input'!R227/1000)+('Out Years Data Input'!R228/1000)</f>
        <v>246.3</v>
      </c>
      <c r="H14" s="374" t="n">
        <f aca="false">('Out Years Data Input'!U227/1000)+('Out Years Data Input'!U228/1000)</f>
        <v>246.3</v>
      </c>
      <c r="I14" s="374" t="n">
        <f aca="false">('Out Years Data Input'!X227/1000)+('Out Years Data Input'!X228/1000)</f>
        <v>246.3</v>
      </c>
      <c r="J14" s="374" t="n">
        <f aca="false">('Out Years Data Input'!AA227/1000)+('Out Years Data Input'!AA228/1000)</f>
        <v>246.3</v>
      </c>
      <c r="K14" s="374" t="n">
        <f aca="false">('Out Years Data Input'!AD227/1000)+('Out Years Data Input'!AD228/1000)</f>
        <v>246.3</v>
      </c>
      <c r="L14" s="374" t="n">
        <f aca="false">('Out Years Data Input'!AG227/1000)+('Out Years Data Input'!AG228/1000)</f>
        <v>246.3</v>
      </c>
      <c r="M14" s="374" t="n">
        <f aca="false">('Out Years Data Input'!AJ227/1000)+('Out Years Data Input'!AJ228/1000)</f>
        <v>246.3</v>
      </c>
      <c r="N14" s="335" t="n">
        <f aca="false">AVERAGE(B14:M14)</f>
        <v>249.633333333333</v>
      </c>
      <c r="O14" s="375"/>
      <c r="P14" s="375"/>
      <c r="Q14" s="375"/>
      <c r="R14" s="375"/>
      <c r="S14" s="375"/>
      <c r="T14" s="335"/>
      <c r="U14" s="335"/>
      <c r="W14" s="376"/>
      <c r="X14" s="376"/>
    </row>
    <row r="15" customFormat="false" ht="12.75" hidden="false" customHeight="false" outlineLevel="0" collapsed="false">
      <c r="A15" s="373" t="s">
        <v>372</v>
      </c>
      <c r="B15" s="374" t="n">
        <f aca="false">('Out Years Data Input'!C104/1000)+('Out Years Data Input'!C105/1000)</f>
        <v>428.743</v>
      </c>
      <c r="C15" s="374" t="n">
        <f aca="false">('Out Years Data Input'!F104/1000)+('Out Years Data Input'!F105/1000)</f>
        <v>439.395</v>
      </c>
      <c r="D15" s="374" t="n">
        <f aca="false">('Out Years Data Input'!I104/1000)+('Out Years Data Input'!I105/1000)</f>
        <v>394.08</v>
      </c>
      <c r="E15" s="374" t="n">
        <f aca="false">('Out Years Data Input'!L104/1000)+('Out Years Data Input'!L105/1000)</f>
        <v>374.376</v>
      </c>
      <c r="F15" s="374" t="n">
        <f aca="false">('Out Years Data Input'!O104/1000)+('Out Years Data Input'!O105/1000)</f>
        <v>359.598</v>
      </c>
      <c r="G15" s="374" t="n">
        <f aca="false">('Out Years Data Input'!R104/1000)+('Out Years Data Input'!R105/1000)</f>
        <v>369.45</v>
      </c>
      <c r="H15" s="374" t="n">
        <f aca="false">('Out Years Data Input'!U104/1000)+('Out Years Data Input'!U105/1000)</f>
        <v>366.987</v>
      </c>
      <c r="I15" s="374" t="n">
        <f aca="false">('Out Years Data Input'!X104/1000)+('Out Years Data Input'!X105/1000)</f>
        <v>394.08</v>
      </c>
      <c r="J15" s="374" t="n">
        <f aca="false">('Out Years Data Input'!AA104/1000)+('Out Years Data Input'!AA105/1000)</f>
        <v>389.154</v>
      </c>
      <c r="K15" s="374" t="n">
        <f aca="false">('Out Years Data Input'!AD104/1000)+('Out Years Data Input'!AD105/1000)</f>
        <v>369.45</v>
      </c>
      <c r="L15" s="374" t="n">
        <f aca="false">('Out Years Data Input'!AG104/1000)+('Out Years Data Input'!AG105/1000)</f>
        <v>275.856</v>
      </c>
      <c r="M15" s="374" t="n">
        <f aca="false">('Out Years Data Input'!AJ104/1000)+('Out Years Data Input'!AJ105/1000)</f>
        <v>307.875</v>
      </c>
      <c r="N15" s="335" t="n">
        <f aca="false">AVERAGE(B15:M15)</f>
        <v>372.420333333333</v>
      </c>
      <c r="O15" s="375"/>
      <c r="P15" s="375"/>
      <c r="Q15" s="375"/>
      <c r="R15" s="375"/>
      <c r="S15" s="375"/>
      <c r="T15" s="335"/>
      <c r="U15" s="335"/>
      <c r="W15" s="376"/>
      <c r="X15" s="376"/>
    </row>
    <row r="16" customFormat="false" ht="12.75" hidden="false" customHeight="false" outlineLevel="0" collapsed="false">
      <c r="A16" s="373" t="s">
        <v>373</v>
      </c>
      <c r="B16" s="374" t="n">
        <v>0</v>
      </c>
      <c r="C16" s="374" t="n">
        <v>0</v>
      </c>
      <c r="D16" s="374" t="n">
        <v>0</v>
      </c>
      <c r="E16" s="374" t="n">
        <v>0</v>
      </c>
      <c r="F16" s="374" t="n">
        <v>0</v>
      </c>
      <c r="G16" s="374" t="n">
        <v>0</v>
      </c>
      <c r="H16" s="374" t="n">
        <v>0</v>
      </c>
      <c r="I16" s="374" t="n">
        <v>0</v>
      </c>
      <c r="J16" s="374" t="n">
        <v>0</v>
      </c>
      <c r="K16" s="374" t="n">
        <v>0</v>
      </c>
      <c r="L16" s="374" t="n">
        <v>0</v>
      </c>
      <c r="M16" s="374" t="n">
        <v>0</v>
      </c>
      <c r="N16" s="335" t="n">
        <f aca="false">AVERAGE(B16:M16)</f>
        <v>0</v>
      </c>
      <c r="O16" s="375"/>
      <c r="P16" s="375"/>
      <c r="Q16" s="375"/>
      <c r="R16" s="375"/>
      <c r="S16" s="375"/>
      <c r="T16" s="335"/>
      <c r="U16" s="335"/>
      <c r="W16" s="376"/>
      <c r="X16" s="376"/>
    </row>
    <row r="17" customFormat="false" ht="12.75" hidden="false" customHeight="false" outlineLevel="0" collapsed="false">
      <c r="A17" s="373" t="s">
        <v>374</v>
      </c>
      <c r="B17" s="377" t="n">
        <f aca="false">('Out Years Data Input'!C128/1000)+('Out Years Data Input'!C129/1000)</f>
        <v>0</v>
      </c>
      <c r="C17" s="377" t="n">
        <f aca="false">('Out Years Data Input'!F128/1000)+('Out Years Data Input'!F129/1000)</f>
        <v>0</v>
      </c>
      <c r="D17" s="377" t="n">
        <f aca="false">('Out Years Data Input'!I128/1000)+('Out Years Data Input'!I129/1000)</f>
        <v>0</v>
      </c>
      <c r="E17" s="377" t="n">
        <f aca="false">('Out Years Data Input'!L128/1000)+('Out Years Data Input'!L129/1000)</f>
        <v>0</v>
      </c>
      <c r="F17" s="377" t="n">
        <f aca="false">('Out Years Data Input'!O128/1000)+('Out Years Data Input'!O129/1000)</f>
        <v>0</v>
      </c>
      <c r="G17" s="377" t="n">
        <f aca="false">('Out Years Data Input'!R128/1000)+('Out Years Data Input'!R129/1000)</f>
        <v>0</v>
      </c>
      <c r="H17" s="377" t="n">
        <f aca="false">('Out Years Data Input'!U128/1000)+('Out Years Data Input'!U129/1000)</f>
        <v>0</v>
      </c>
      <c r="I17" s="377" t="n">
        <f aca="false">('Out Years Data Input'!X128/1000)+('Out Years Data Input'!X129/1000)</f>
        <v>0</v>
      </c>
      <c r="J17" s="377" t="n">
        <f aca="false">('Out Years Data Input'!AA128/1000)+('Out Years Data Input'!AA129/1000)</f>
        <v>0</v>
      </c>
      <c r="K17" s="377" t="n">
        <f aca="false">('Out Years Data Input'!AD128/1000)+('Out Years Data Input'!AD129/1000)</f>
        <v>0</v>
      </c>
      <c r="L17" s="377" t="n">
        <f aca="false">('Out Years Data Input'!AG128/1000)+('Out Years Data Input'!AG129/1000)</f>
        <v>0</v>
      </c>
      <c r="M17" s="377" t="n">
        <f aca="false">('Out Years Data Input'!AJ128/1000)+('Out Years Data Input'!AJ129/1000)</f>
        <v>0</v>
      </c>
      <c r="N17" s="378" t="n">
        <f aca="false">AVERAGE(B17:M17)</f>
        <v>0</v>
      </c>
      <c r="O17" s="375"/>
      <c r="P17" s="375"/>
      <c r="Q17" s="375"/>
      <c r="R17" s="375"/>
      <c r="S17" s="375"/>
      <c r="T17" s="378"/>
      <c r="U17" s="378"/>
      <c r="W17" s="376"/>
      <c r="X17" s="376"/>
    </row>
    <row r="18" customFormat="false" ht="12.75" hidden="false" customHeight="false" outlineLevel="0" collapsed="false">
      <c r="A18" s="370" t="s">
        <v>375</v>
      </c>
      <c r="B18" s="335" t="n">
        <f aca="false">SUM(B15:B17)</f>
        <v>428.743</v>
      </c>
      <c r="C18" s="335" t="n">
        <f aca="false">SUM(C15:C17)</f>
        <v>439.395</v>
      </c>
      <c r="D18" s="335" t="n">
        <f aca="false">SUM(D15:D17)</f>
        <v>394.08</v>
      </c>
      <c r="E18" s="335" t="n">
        <f aca="false">SUM(E15:E17)</f>
        <v>374.376</v>
      </c>
      <c r="F18" s="335" t="n">
        <f aca="false">SUM(F15:F17)</f>
        <v>359.598</v>
      </c>
      <c r="G18" s="335" t="n">
        <f aca="false">SUM(G15:G17)</f>
        <v>369.45</v>
      </c>
      <c r="H18" s="335" t="n">
        <f aca="false">SUM(H15:H17)</f>
        <v>366.987</v>
      </c>
      <c r="I18" s="335" t="n">
        <f aca="false">SUM(I15:I17)</f>
        <v>394.08</v>
      </c>
      <c r="J18" s="335" t="n">
        <f aca="false">SUM(J15:J17)</f>
        <v>389.154</v>
      </c>
      <c r="K18" s="335" t="n">
        <f aca="false">SUM(K15:K17)</f>
        <v>369.45</v>
      </c>
      <c r="L18" s="335" t="n">
        <f aca="false">SUM(L15:L17)</f>
        <v>275.856</v>
      </c>
      <c r="M18" s="335" t="n">
        <f aca="false">SUM(M15:M17)</f>
        <v>307.875</v>
      </c>
      <c r="N18" s="379" t="n">
        <f aca="false">AVERAGE(B18:M18)</f>
        <v>372.420333333333</v>
      </c>
      <c r="O18" s="379"/>
      <c r="P18" s="379"/>
      <c r="Q18" s="379"/>
      <c r="R18" s="379"/>
      <c r="S18" s="380"/>
      <c r="T18" s="335"/>
      <c r="U18" s="335"/>
      <c r="W18" s="376"/>
      <c r="X18" s="376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34"/>
      <c r="BO18" s="334"/>
      <c r="BP18" s="334"/>
      <c r="BQ18" s="334"/>
      <c r="BR18" s="334"/>
      <c r="BS18" s="334"/>
      <c r="BT18" s="334"/>
      <c r="BU18" s="334"/>
      <c r="BV18" s="334"/>
      <c r="BW18" s="334"/>
      <c r="BX18" s="334"/>
      <c r="BY18" s="334"/>
      <c r="BZ18" s="334"/>
      <c r="CA18" s="334"/>
      <c r="CB18" s="334"/>
      <c r="CC18" s="334"/>
      <c r="CD18" s="334"/>
      <c r="CE18" s="334"/>
      <c r="CF18" s="334"/>
      <c r="CG18" s="334"/>
      <c r="CH18" s="334"/>
      <c r="CI18" s="334"/>
      <c r="CJ18" s="334"/>
      <c r="CK18" s="334"/>
      <c r="CL18" s="334"/>
      <c r="CM18" s="334"/>
      <c r="CN18" s="334"/>
      <c r="CO18" s="334"/>
      <c r="CP18" s="334"/>
      <c r="CQ18" s="334"/>
      <c r="CR18" s="334"/>
      <c r="CS18" s="334"/>
      <c r="CT18" s="334"/>
      <c r="CU18" s="334"/>
      <c r="CV18" s="334"/>
      <c r="CW18" s="334"/>
      <c r="CX18" s="334"/>
      <c r="CY18" s="334"/>
      <c r="CZ18" s="334"/>
      <c r="DA18" s="334"/>
      <c r="DB18" s="334"/>
      <c r="DC18" s="334"/>
      <c r="DD18" s="334"/>
      <c r="DE18" s="334"/>
      <c r="DF18" s="334"/>
      <c r="DG18" s="334"/>
      <c r="DH18" s="334"/>
      <c r="DI18" s="334"/>
      <c r="DJ18" s="334"/>
      <c r="DK18" s="334"/>
      <c r="DL18" s="334"/>
      <c r="DM18" s="334"/>
      <c r="DN18" s="334"/>
      <c r="DO18" s="334"/>
      <c r="DP18" s="334"/>
      <c r="DQ18" s="334"/>
      <c r="DR18" s="334"/>
      <c r="DS18" s="334"/>
      <c r="DT18" s="334"/>
      <c r="DU18" s="334"/>
      <c r="DV18" s="334"/>
      <c r="DW18" s="334"/>
      <c r="DX18" s="334"/>
      <c r="DY18" s="334"/>
      <c r="DZ18" s="334"/>
      <c r="EA18" s="334"/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334"/>
      <c r="EU18" s="334"/>
      <c r="EV18" s="334"/>
      <c r="EW18" s="334"/>
      <c r="EX18" s="334"/>
      <c r="EY18" s="334"/>
      <c r="EZ18" s="334"/>
      <c r="FA18" s="334"/>
      <c r="FB18" s="334"/>
      <c r="FC18" s="334"/>
      <c r="FD18" s="334"/>
      <c r="FE18" s="334"/>
      <c r="FF18" s="334"/>
      <c r="FG18" s="334"/>
      <c r="FH18" s="334"/>
      <c r="FI18" s="334"/>
      <c r="FJ18" s="334"/>
      <c r="FK18" s="334"/>
      <c r="FL18" s="334"/>
      <c r="FM18" s="334"/>
      <c r="FN18" s="334"/>
      <c r="FO18" s="334"/>
      <c r="FP18" s="334"/>
      <c r="FQ18" s="334"/>
      <c r="FR18" s="334"/>
      <c r="FS18" s="334"/>
      <c r="FT18" s="334"/>
      <c r="FU18" s="334"/>
      <c r="FV18" s="334"/>
      <c r="FW18" s="334"/>
      <c r="FX18" s="334"/>
      <c r="FY18" s="334"/>
      <c r="FZ18" s="334"/>
      <c r="GA18" s="334"/>
      <c r="GB18" s="334"/>
      <c r="GC18" s="334"/>
      <c r="GD18" s="334"/>
      <c r="GE18" s="334"/>
      <c r="GF18" s="334"/>
      <c r="GG18" s="334"/>
      <c r="GH18" s="334"/>
      <c r="GI18" s="334"/>
      <c r="GJ18" s="334"/>
      <c r="GK18" s="334"/>
      <c r="GL18" s="334"/>
      <c r="GM18" s="334"/>
      <c r="GN18" s="334"/>
      <c r="GO18" s="334"/>
      <c r="GP18" s="334"/>
      <c r="GQ18" s="334"/>
      <c r="GR18" s="334"/>
      <c r="GS18" s="334"/>
      <c r="GT18" s="334"/>
      <c r="GU18" s="334"/>
      <c r="GV18" s="334"/>
      <c r="GW18" s="334"/>
      <c r="GX18" s="334"/>
      <c r="GY18" s="334"/>
      <c r="GZ18" s="334"/>
      <c r="HA18" s="334"/>
      <c r="HB18" s="334"/>
      <c r="HC18" s="334"/>
      <c r="HD18" s="334"/>
      <c r="HE18" s="334"/>
      <c r="HF18" s="334"/>
      <c r="HG18" s="334"/>
      <c r="HH18" s="334"/>
      <c r="HI18" s="334"/>
      <c r="HJ18" s="334"/>
      <c r="HK18" s="334"/>
      <c r="HL18" s="334"/>
      <c r="HM18" s="334"/>
      <c r="HN18" s="334"/>
      <c r="HO18" s="334"/>
      <c r="HP18" s="334"/>
      <c r="HQ18" s="334"/>
      <c r="HR18" s="334"/>
      <c r="HS18" s="334"/>
      <c r="HT18" s="334"/>
      <c r="HU18" s="334"/>
      <c r="HV18" s="334"/>
      <c r="HW18" s="334"/>
      <c r="HX18" s="334"/>
      <c r="HY18" s="334"/>
      <c r="HZ18" s="334"/>
      <c r="IA18" s="334"/>
      <c r="IB18" s="334"/>
      <c r="IC18" s="334"/>
      <c r="ID18" s="334"/>
      <c r="IE18" s="334"/>
      <c r="IF18" s="334"/>
      <c r="IG18" s="334"/>
      <c r="IH18" s="334"/>
      <c r="II18" s="334"/>
      <c r="IJ18" s="334"/>
      <c r="IK18" s="334"/>
      <c r="IL18" s="334"/>
      <c r="IM18" s="334"/>
      <c r="IN18" s="334"/>
      <c r="IO18" s="334"/>
      <c r="IP18" s="334"/>
      <c r="IQ18" s="334"/>
      <c r="IR18" s="334"/>
      <c r="IS18" s="334"/>
      <c r="IT18" s="334"/>
      <c r="IU18" s="334"/>
      <c r="IV18" s="334"/>
      <c r="IW18" s="334"/>
    </row>
    <row r="19" customFormat="false" ht="12.75" hidden="false" customHeight="false" outlineLevel="0" collapsed="false">
      <c r="A19" s="370"/>
      <c r="B19" s="335"/>
      <c r="C19" s="335"/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72"/>
      <c r="Q19" s="372"/>
      <c r="R19" s="372"/>
      <c r="S19" s="372"/>
      <c r="T19" s="335"/>
      <c r="U19" s="335"/>
      <c r="W19" s="376"/>
      <c r="X19" s="376"/>
      <c r="Y19" s="334"/>
      <c r="Z19" s="334"/>
      <c r="AA19" s="334"/>
      <c r="AB19" s="334"/>
      <c r="AC19" s="334"/>
      <c r="AD19" s="334"/>
      <c r="AE19" s="334"/>
      <c r="AF19" s="334"/>
      <c r="AG19" s="334"/>
      <c r="AH19" s="334"/>
      <c r="AI19" s="334"/>
      <c r="AJ19" s="334"/>
      <c r="AK19" s="334"/>
      <c r="AL19" s="334"/>
      <c r="AM19" s="334"/>
      <c r="AN19" s="334"/>
      <c r="AO19" s="334"/>
      <c r="AP19" s="334"/>
      <c r="AQ19" s="334"/>
      <c r="AR19" s="334"/>
      <c r="AS19" s="334"/>
      <c r="AT19" s="334"/>
      <c r="AU19" s="334"/>
      <c r="AV19" s="334"/>
      <c r="AW19" s="334"/>
      <c r="AX19" s="334"/>
      <c r="AY19" s="334"/>
      <c r="AZ19" s="334"/>
      <c r="BA19" s="334"/>
      <c r="BB19" s="334"/>
      <c r="BC19" s="334"/>
      <c r="BD19" s="334"/>
      <c r="BE19" s="334"/>
      <c r="BF19" s="334"/>
      <c r="BG19" s="334"/>
      <c r="BH19" s="334"/>
      <c r="BI19" s="334"/>
      <c r="BJ19" s="334"/>
      <c r="BK19" s="334"/>
      <c r="BL19" s="334"/>
      <c r="BM19" s="334"/>
      <c r="BN19" s="334"/>
      <c r="BO19" s="334"/>
      <c r="BP19" s="334"/>
      <c r="BQ19" s="334"/>
      <c r="BR19" s="334"/>
      <c r="BS19" s="334"/>
      <c r="BT19" s="334"/>
      <c r="BU19" s="334"/>
      <c r="BV19" s="334"/>
      <c r="BW19" s="334"/>
      <c r="BX19" s="334"/>
      <c r="BY19" s="334"/>
      <c r="BZ19" s="334"/>
      <c r="CA19" s="334"/>
      <c r="CB19" s="334"/>
      <c r="CC19" s="334"/>
      <c r="CD19" s="334"/>
      <c r="CE19" s="334"/>
      <c r="CF19" s="334"/>
      <c r="CG19" s="334"/>
      <c r="CH19" s="334"/>
      <c r="CI19" s="334"/>
      <c r="CJ19" s="334"/>
      <c r="CK19" s="334"/>
      <c r="CL19" s="334"/>
      <c r="CM19" s="334"/>
      <c r="CN19" s="334"/>
      <c r="CO19" s="334"/>
      <c r="CP19" s="334"/>
      <c r="CQ19" s="334"/>
      <c r="CR19" s="334"/>
      <c r="CS19" s="334"/>
      <c r="CT19" s="334"/>
      <c r="CU19" s="334"/>
      <c r="CV19" s="334"/>
      <c r="CW19" s="334"/>
      <c r="CX19" s="334"/>
      <c r="CY19" s="334"/>
      <c r="CZ19" s="334"/>
      <c r="DA19" s="334"/>
      <c r="DB19" s="334"/>
      <c r="DC19" s="334"/>
      <c r="DD19" s="334"/>
      <c r="DE19" s="334"/>
      <c r="DF19" s="334"/>
      <c r="DG19" s="334"/>
      <c r="DH19" s="334"/>
      <c r="DI19" s="334"/>
      <c r="DJ19" s="334"/>
      <c r="DK19" s="334"/>
      <c r="DL19" s="334"/>
      <c r="DM19" s="334"/>
      <c r="DN19" s="334"/>
      <c r="DO19" s="334"/>
      <c r="DP19" s="334"/>
      <c r="DQ19" s="334"/>
      <c r="DR19" s="334"/>
      <c r="DS19" s="334"/>
      <c r="DT19" s="334"/>
      <c r="DU19" s="334"/>
      <c r="DV19" s="334"/>
      <c r="DW19" s="334"/>
      <c r="DX19" s="334"/>
      <c r="DY19" s="334"/>
      <c r="DZ19" s="334"/>
      <c r="EA19" s="334"/>
      <c r="EB19" s="334"/>
      <c r="EC19" s="334"/>
      <c r="ED19" s="334"/>
      <c r="EE19" s="334"/>
      <c r="EF19" s="334"/>
      <c r="EG19" s="334"/>
      <c r="EH19" s="334"/>
      <c r="EI19" s="334"/>
      <c r="EJ19" s="334"/>
      <c r="EK19" s="334"/>
      <c r="EL19" s="334"/>
      <c r="EM19" s="334"/>
      <c r="EN19" s="334"/>
      <c r="EO19" s="334"/>
      <c r="EP19" s="334"/>
      <c r="EQ19" s="334"/>
      <c r="ER19" s="334"/>
      <c r="ES19" s="334"/>
      <c r="ET19" s="334"/>
      <c r="EU19" s="334"/>
      <c r="EV19" s="334"/>
      <c r="EW19" s="334"/>
      <c r="EX19" s="334"/>
      <c r="EY19" s="334"/>
      <c r="EZ19" s="334"/>
      <c r="FA19" s="334"/>
      <c r="FB19" s="334"/>
      <c r="FC19" s="334"/>
      <c r="FD19" s="334"/>
      <c r="FE19" s="334"/>
      <c r="FF19" s="334"/>
      <c r="FG19" s="334"/>
      <c r="FH19" s="334"/>
      <c r="FI19" s="334"/>
      <c r="FJ19" s="334"/>
      <c r="FK19" s="334"/>
      <c r="FL19" s="334"/>
      <c r="FM19" s="334"/>
      <c r="FN19" s="334"/>
      <c r="FO19" s="334"/>
      <c r="FP19" s="334"/>
      <c r="FQ19" s="334"/>
      <c r="FR19" s="334"/>
      <c r="FS19" s="334"/>
      <c r="FT19" s="334"/>
      <c r="FU19" s="334"/>
      <c r="FV19" s="334"/>
      <c r="FW19" s="334"/>
      <c r="FX19" s="334"/>
      <c r="FY19" s="334"/>
      <c r="FZ19" s="334"/>
      <c r="GA19" s="334"/>
      <c r="GB19" s="334"/>
      <c r="GC19" s="334"/>
      <c r="GD19" s="334"/>
      <c r="GE19" s="334"/>
      <c r="GF19" s="334"/>
      <c r="GG19" s="334"/>
      <c r="GH19" s="334"/>
      <c r="GI19" s="334"/>
      <c r="GJ19" s="334"/>
      <c r="GK19" s="334"/>
      <c r="GL19" s="334"/>
      <c r="GM19" s="334"/>
      <c r="GN19" s="334"/>
      <c r="GO19" s="334"/>
      <c r="GP19" s="334"/>
      <c r="GQ19" s="334"/>
      <c r="GR19" s="334"/>
      <c r="GS19" s="334"/>
      <c r="GT19" s="334"/>
      <c r="GU19" s="334"/>
      <c r="GV19" s="334"/>
      <c r="GW19" s="334"/>
      <c r="GX19" s="334"/>
      <c r="GY19" s="334"/>
      <c r="GZ19" s="334"/>
      <c r="HA19" s="334"/>
      <c r="HB19" s="334"/>
      <c r="HC19" s="334"/>
      <c r="HD19" s="334"/>
      <c r="HE19" s="334"/>
      <c r="HF19" s="334"/>
      <c r="HG19" s="334"/>
      <c r="HH19" s="334"/>
      <c r="HI19" s="334"/>
      <c r="HJ19" s="334"/>
      <c r="HK19" s="334"/>
      <c r="HL19" s="334"/>
      <c r="HM19" s="334"/>
      <c r="HN19" s="334"/>
      <c r="HO19" s="334"/>
      <c r="HP19" s="334"/>
      <c r="HQ19" s="334"/>
      <c r="HR19" s="334"/>
      <c r="HS19" s="334"/>
      <c r="HT19" s="334"/>
      <c r="HU19" s="334"/>
      <c r="HV19" s="334"/>
      <c r="HW19" s="334"/>
      <c r="HX19" s="334"/>
      <c r="HY19" s="334"/>
      <c r="HZ19" s="334"/>
      <c r="IA19" s="334"/>
      <c r="IB19" s="334"/>
      <c r="IC19" s="334"/>
      <c r="ID19" s="334"/>
      <c r="IE19" s="334"/>
      <c r="IF19" s="334"/>
      <c r="IG19" s="334"/>
      <c r="IH19" s="334"/>
      <c r="II19" s="334"/>
      <c r="IJ19" s="334"/>
      <c r="IK19" s="334"/>
      <c r="IL19" s="334"/>
      <c r="IM19" s="334"/>
      <c r="IN19" s="334"/>
      <c r="IO19" s="334"/>
      <c r="IP19" s="334"/>
      <c r="IQ19" s="334"/>
      <c r="IR19" s="334"/>
      <c r="IS19" s="334"/>
      <c r="IT19" s="334"/>
      <c r="IU19" s="334"/>
      <c r="IV19" s="334"/>
      <c r="IW19" s="334"/>
    </row>
    <row r="20" customFormat="false" ht="12.75" hidden="false" customHeight="false" outlineLevel="0" collapsed="false">
      <c r="A20" s="370" t="s">
        <v>376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35"/>
      <c r="O20" s="335"/>
      <c r="P20" s="371"/>
      <c r="Q20" s="371"/>
      <c r="R20" s="371"/>
      <c r="S20" s="371"/>
      <c r="T20" s="335"/>
      <c r="U20" s="335"/>
      <c r="W20" s="376"/>
      <c r="X20" s="376"/>
    </row>
    <row r="21" customFormat="false" ht="12.75" hidden="false" customHeight="false" outlineLevel="0" collapsed="false">
      <c r="A21" s="373" t="s">
        <v>371</v>
      </c>
      <c r="B21" s="374" t="n">
        <f aca="false">'Out Years Data Input'!C224/1000</f>
        <v>550.5</v>
      </c>
      <c r="C21" s="374" t="n">
        <f aca="false">'Out Years Data Input'!F224/1000</f>
        <v>550.5</v>
      </c>
      <c r="D21" s="374" t="n">
        <f aca="false">'Out Years Data Input'!I224/1000</f>
        <v>550.5</v>
      </c>
      <c r="E21" s="374" t="n">
        <f aca="false">'Out Years Data Input'!L224/1000</f>
        <v>550.5</v>
      </c>
      <c r="F21" s="374" t="n">
        <f aca="false">'Out Years Data Input'!O224/1000</f>
        <v>550.5</v>
      </c>
      <c r="G21" s="374" t="n">
        <f aca="false">'Out Years Data Input'!R224/1000</f>
        <v>630.5</v>
      </c>
      <c r="H21" s="374" t="n">
        <f aca="false">'Out Years Data Input'!U224/1000</f>
        <v>670.5</v>
      </c>
      <c r="I21" s="374" t="n">
        <f aca="false">'Out Years Data Input'!X224/1000</f>
        <v>670.5</v>
      </c>
      <c r="J21" s="374" t="n">
        <f aca="false">'Out Years Data Input'!AA224/1000</f>
        <v>670.5</v>
      </c>
      <c r="K21" s="374" t="n">
        <f aca="false">'Out Years Data Input'!AD224/1000</f>
        <v>670.5</v>
      </c>
      <c r="L21" s="374" t="n">
        <f aca="false">'Out Years Data Input'!AG224/1000</f>
        <v>649</v>
      </c>
      <c r="M21" s="374" t="n">
        <f aca="false">'Out Years Data Input'!AJ224/1000</f>
        <v>649</v>
      </c>
      <c r="N21" s="335" t="n">
        <f aca="false">AVERAGE(B21:M21)</f>
        <v>613.583333333333</v>
      </c>
      <c r="O21" s="375"/>
      <c r="P21" s="375"/>
      <c r="Q21" s="375"/>
      <c r="R21" s="375"/>
      <c r="S21" s="375"/>
      <c r="T21" s="335"/>
      <c r="U21" s="335"/>
      <c r="W21" s="376"/>
      <c r="X21" s="376"/>
    </row>
    <row r="22" customFormat="false" ht="12.75" hidden="false" customHeight="false" outlineLevel="0" collapsed="false">
      <c r="A22" s="373" t="s">
        <v>372</v>
      </c>
      <c r="B22" s="374" t="n">
        <f aca="false">'Out Years Data Input'!C101/1000</f>
        <v>357.825</v>
      </c>
      <c r="C22" s="374" t="n">
        <f aca="false">'Out Years Data Input'!F101/1000</f>
        <v>346.815</v>
      </c>
      <c r="D22" s="374" t="n">
        <f aca="false">'Out Years Data Input'!I101/1000</f>
        <v>330.3</v>
      </c>
      <c r="E22" s="374" t="n">
        <f aca="false">'Out Years Data Input'!L101/1000</f>
        <v>297.27</v>
      </c>
      <c r="F22" s="374" t="n">
        <f aca="false">'Out Years Data Input'!O101/1000</f>
        <v>297.27</v>
      </c>
      <c r="G22" s="374" t="n">
        <f aca="false">'Out Years Data Input'!R101/1000</f>
        <v>435.045</v>
      </c>
      <c r="H22" s="374" t="n">
        <f aca="false">'Out Years Data Input'!U101/1000</f>
        <v>469.35</v>
      </c>
      <c r="I22" s="374" t="n">
        <f aca="false">'Out Years Data Input'!X101/1000</f>
        <v>449.235</v>
      </c>
      <c r="J22" s="374" t="n">
        <f aca="false">'Out Years Data Input'!AA101/1000</f>
        <v>469.35</v>
      </c>
      <c r="K22" s="374" t="n">
        <f aca="false">'Out Years Data Input'!AD101/1000</f>
        <v>476.055</v>
      </c>
      <c r="L22" s="374" t="n">
        <f aca="false">'Out Years Data Input'!AG101/1000</f>
        <v>493.24</v>
      </c>
      <c r="M22" s="374" t="n">
        <f aca="false">'Out Years Data Input'!AJ101/1000</f>
        <v>454.3</v>
      </c>
      <c r="N22" s="335" t="n">
        <f aca="false">AVERAGE(B22:M22)</f>
        <v>406.337916666667</v>
      </c>
      <c r="O22" s="375"/>
      <c r="P22" s="375"/>
      <c r="Q22" s="375"/>
      <c r="R22" s="375"/>
      <c r="S22" s="375"/>
      <c r="T22" s="335"/>
      <c r="U22" s="335"/>
      <c r="W22" s="376"/>
      <c r="X22" s="376"/>
    </row>
    <row r="23" customFormat="false" ht="12.75" hidden="false" customHeight="false" outlineLevel="0" collapsed="false">
      <c r="A23" s="373" t="s">
        <v>373</v>
      </c>
      <c r="B23" s="374" t="n">
        <v>0</v>
      </c>
      <c r="C23" s="374" t="n">
        <v>0</v>
      </c>
      <c r="D23" s="374" t="n">
        <v>0</v>
      </c>
      <c r="E23" s="374" t="n">
        <v>0</v>
      </c>
      <c r="F23" s="374" t="n">
        <v>0</v>
      </c>
      <c r="G23" s="374" t="n">
        <v>0</v>
      </c>
      <c r="H23" s="374" t="n">
        <v>0</v>
      </c>
      <c r="I23" s="374" t="n">
        <v>0</v>
      </c>
      <c r="J23" s="374" t="n">
        <v>0</v>
      </c>
      <c r="K23" s="374" t="n">
        <v>0</v>
      </c>
      <c r="L23" s="374" t="n">
        <v>0</v>
      </c>
      <c r="M23" s="374" t="n">
        <v>0</v>
      </c>
      <c r="N23" s="335" t="n">
        <f aca="false">AVERAGE(B23:M23)</f>
        <v>0</v>
      </c>
      <c r="O23" s="375"/>
      <c r="P23" s="375"/>
      <c r="Q23" s="375"/>
      <c r="R23" s="375"/>
      <c r="S23" s="375"/>
      <c r="T23" s="335"/>
      <c r="U23" s="335"/>
      <c r="W23" s="382"/>
      <c r="X23" s="376"/>
    </row>
    <row r="24" customFormat="false" ht="12.75" hidden="false" customHeight="false" outlineLevel="0" collapsed="false">
      <c r="A24" s="373" t="s">
        <v>377</v>
      </c>
      <c r="B24" s="374" t="n">
        <v>0</v>
      </c>
      <c r="C24" s="374" t="n">
        <v>0</v>
      </c>
      <c r="D24" s="374" t="n">
        <v>0</v>
      </c>
      <c r="E24" s="374" t="n">
        <v>0</v>
      </c>
      <c r="F24" s="374" t="n">
        <v>0</v>
      </c>
      <c r="G24" s="374" t="n">
        <v>0</v>
      </c>
      <c r="H24" s="374" t="n">
        <v>0</v>
      </c>
      <c r="I24" s="374" t="n">
        <v>0</v>
      </c>
      <c r="J24" s="374" t="n">
        <v>0</v>
      </c>
      <c r="K24" s="374" t="n">
        <v>0</v>
      </c>
      <c r="L24" s="374" t="n">
        <v>0</v>
      </c>
      <c r="M24" s="374" t="n">
        <v>0</v>
      </c>
      <c r="N24" s="335" t="n">
        <f aca="false">AVERAGE(B24:M24)</f>
        <v>0</v>
      </c>
      <c r="O24" s="375"/>
      <c r="P24" s="375"/>
      <c r="Q24" s="375"/>
      <c r="R24" s="375"/>
      <c r="S24" s="375"/>
      <c r="T24" s="335"/>
      <c r="U24" s="335"/>
      <c r="W24" s="382"/>
      <c r="X24" s="376"/>
    </row>
    <row r="25" customFormat="false" ht="12.75" hidden="false" customHeight="false" outlineLevel="0" collapsed="false">
      <c r="A25" s="373" t="s">
        <v>378</v>
      </c>
      <c r="B25" s="377" t="n">
        <f aca="false">'Out Years Data Input'!C125/1000</f>
        <v>0</v>
      </c>
      <c r="C25" s="377" t="n">
        <f aca="false">'Out Years Data Input'!F125/1000</f>
        <v>0</v>
      </c>
      <c r="D25" s="377" t="n">
        <f aca="false">'Out Years Data Input'!I125/1000</f>
        <v>0</v>
      </c>
      <c r="E25" s="377" t="n">
        <f aca="false">'Out Years Data Input'!L125/1000</f>
        <v>0</v>
      </c>
      <c r="F25" s="377" t="n">
        <f aca="false">'Out Years Data Input'!O125/1000</f>
        <v>0</v>
      </c>
      <c r="G25" s="377" t="n">
        <f aca="false">'Out Years Data Input'!R125/1000</f>
        <v>0</v>
      </c>
      <c r="H25" s="377" t="n">
        <f aca="false">'Out Years Data Input'!U125/1000</f>
        <v>0</v>
      </c>
      <c r="I25" s="377" t="n">
        <f aca="false">'Out Years Data Input'!X125/1000</f>
        <v>0</v>
      </c>
      <c r="J25" s="377" t="n">
        <f aca="false">'Out Years Data Input'!AA125/1000</f>
        <v>0</v>
      </c>
      <c r="K25" s="377" t="n">
        <f aca="false">'Out Years Data Input'!AD125/1000</f>
        <v>0</v>
      </c>
      <c r="L25" s="377" t="n">
        <f aca="false">'Out Years Data Input'!AG125/1000</f>
        <v>0</v>
      </c>
      <c r="M25" s="377" t="n">
        <f aca="false">'Out Years Data Input'!AJ125/1000</f>
        <v>0</v>
      </c>
      <c r="N25" s="383" t="n">
        <f aca="false">AVERAGE(B25:M25)</f>
        <v>0</v>
      </c>
      <c r="O25" s="375"/>
      <c r="P25" s="375"/>
      <c r="Q25" s="375"/>
      <c r="R25" s="375"/>
      <c r="S25" s="375"/>
      <c r="T25" s="378"/>
      <c r="U25" s="378"/>
      <c r="W25" s="376"/>
      <c r="X25" s="376"/>
    </row>
    <row r="26" customFormat="false" ht="12.75" hidden="false" customHeight="false" outlineLevel="0" collapsed="false">
      <c r="A26" s="370" t="s">
        <v>379</v>
      </c>
      <c r="B26" s="335" t="n">
        <f aca="false">SUM(B22:B25)</f>
        <v>357.825</v>
      </c>
      <c r="C26" s="335" t="n">
        <f aca="false">SUM(C22:C25)</f>
        <v>346.815</v>
      </c>
      <c r="D26" s="335" t="n">
        <f aca="false">SUM(D22:D25)</f>
        <v>330.3</v>
      </c>
      <c r="E26" s="335" t="n">
        <f aca="false">SUM(E22:E25)</f>
        <v>297.27</v>
      </c>
      <c r="F26" s="335" t="n">
        <f aca="false">SUM(F22:F25)</f>
        <v>297.27</v>
      </c>
      <c r="G26" s="335" t="n">
        <f aca="false">SUM(G22:G25)</f>
        <v>435.045</v>
      </c>
      <c r="H26" s="335" t="n">
        <f aca="false">SUM(H22:H25)</f>
        <v>469.35</v>
      </c>
      <c r="I26" s="335" t="n">
        <f aca="false">SUM(I22:I25)</f>
        <v>449.235</v>
      </c>
      <c r="J26" s="335" t="n">
        <f aca="false">SUM(J22:J25)</f>
        <v>469.35</v>
      </c>
      <c r="K26" s="335" t="n">
        <f aca="false">SUM(K22:K25)</f>
        <v>476.055</v>
      </c>
      <c r="L26" s="335" t="n">
        <f aca="false">SUM(L22:L25)</f>
        <v>493.24</v>
      </c>
      <c r="M26" s="335" t="n">
        <f aca="false">SUM(M22:M25)</f>
        <v>454.3</v>
      </c>
      <c r="N26" s="379" t="n">
        <f aca="false">AVERAGE(B26:M26)</f>
        <v>406.337916666667</v>
      </c>
      <c r="O26" s="379"/>
      <c r="P26" s="379"/>
      <c r="Q26" s="379"/>
      <c r="R26" s="379"/>
      <c r="S26" s="380"/>
      <c r="T26" s="335"/>
      <c r="U26" s="335"/>
      <c r="W26" s="376"/>
      <c r="X26" s="376"/>
    </row>
    <row r="27" customFormat="false" ht="12.75" hidden="false" customHeight="false" outlineLevel="0" collapsed="false">
      <c r="A27" s="370"/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72"/>
      <c r="Q27" s="372"/>
      <c r="R27" s="372"/>
      <c r="S27" s="372"/>
      <c r="T27" s="335"/>
      <c r="U27" s="335"/>
      <c r="W27" s="376"/>
    </row>
    <row r="28" customFormat="false" ht="12.75" hidden="false" customHeight="false" outlineLevel="0" collapsed="false">
      <c r="A28" s="370" t="s">
        <v>380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35"/>
      <c r="O28" s="335"/>
      <c r="P28" s="371"/>
      <c r="Q28" s="371"/>
      <c r="R28" s="371"/>
      <c r="S28" s="371"/>
      <c r="T28" s="335"/>
      <c r="U28" s="335"/>
      <c r="W28" s="382"/>
      <c r="X28" s="376"/>
    </row>
    <row r="29" customFormat="false" ht="12.75" hidden="false" customHeight="false" outlineLevel="0" collapsed="false">
      <c r="A29" s="373" t="s">
        <v>371</v>
      </c>
      <c r="B29" s="374" t="n">
        <f aca="false">'Out Years Data Input'!C225/1000</f>
        <v>60</v>
      </c>
      <c r="C29" s="374" t="n">
        <f aca="false">'Out Years Data Input'!F225/1000</f>
        <v>60</v>
      </c>
      <c r="D29" s="374" t="n">
        <f aca="false">'Out Years Data Input'!I225/1000</f>
        <v>60</v>
      </c>
      <c r="E29" s="374" t="n">
        <f aca="false">'Out Years Data Input'!L225/1000</f>
        <v>60</v>
      </c>
      <c r="F29" s="374" t="n">
        <f aca="false">'Out Years Data Input'!O225/1000</f>
        <v>60</v>
      </c>
      <c r="G29" s="374" t="n">
        <f aca="false">'Out Years Data Input'!R225/1000</f>
        <v>60</v>
      </c>
      <c r="H29" s="374" t="n">
        <f aca="false">'Out Years Data Input'!U225/1000</f>
        <v>60</v>
      </c>
      <c r="I29" s="374" t="n">
        <f aca="false">'Out Years Data Input'!X225/1000</f>
        <v>60</v>
      </c>
      <c r="J29" s="374" t="n">
        <f aca="false">'Out Years Data Input'!AA225/1000</f>
        <v>60</v>
      </c>
      <c r="K29" s="374" t="n">
        <f aca="false">'Out Years Data Input'!AD225/1000</f>
        <v>60</v>
      </c>
      <c r="L29" s="374" t="n">
        <f aca="false">'Out Years Data Input'!AG225/1000</f>
        <v>60</v>
      </c>
      <c r="M29" s="374" t="n">
        <f aca="false">'Out Years Data Input'!AJ225/1000</f>
        <v>60</v>
      </c>
      <c r="N29" s="335" t="n">
        <f aca="false">AVERAGE(B29:M29)</f>
        <v>60</v>
      </c>
      <c r="O29" s="375"/>
      <c r="P29" s="375"/>
      <c r="Q29" s="375"/>
      <c r="R29" s="375"/>
      <c r="S29" s="375"/>
      <c r="T29" s="335"/>
      <c r="U29" s="335"/>
      <c r="W29" s="382"/>
      <c r="X29" s="376"/>
    </row>
    <row r="30" customFormat="false" ht="12.75" hidden="false" customHeight="false" outlineLevel="0" collapsed="false">
      <c r="A30" s="373" t="s">
        <v>372</v>
      </c>
      <c r="B30" s="374" t="n">
        <f aca="false">'Out Years Data Input'!C102/1000</f>
        <v>51.6</v>
      </c>
      <c r="C30" s="374" t="n">
        <f aca="false">'Out Years Data Input'!F102/1000</f>
        <v>52.2</v>
      </c>
      <c r="D30" s="374" t="n">
        <f aca="false">'Out Years Data Input'!I102/1000</f>
        <v>56.4</v>
      </c>
      <c r="E30" s="374" t="n">
        <f aca="false">'Out Years Data Input'!L102/1000</f>
        <v>49.2</v>
      </c>
      <c r="F30" s="374" t="n">
        <f aca="false">'Out Years Data Input'!O102/1000</f>
        <v>52.2</v>
      </c>
      <c r="G30" s="374" t="n">
        <f aca="false">'Out Years Data Input'!R102/1000</f>
        <v>55.2</v>
      </c>
      <c r="H30" s="374" t="n">
        <f aca="false">'Out Years Data Input'!U102/1000</f>
        <v>54.6</v>
      </c>
      <c r="I30" s="374" t="n">
        <f aca="false">'Out Years Data Input'!X102/1000</f>
        <v>56.4</v>
      </c>
      <c r="J30" s="374" t="n">
        <f aca="false">'Out Years Data Input'!AA102/1000</f>
        <v>52.2</v>
      </c>
      <c r="K30" s="374" t="n">
        <f aca="false">'Out Years Data Input'!AD102/1000</f>
        <v>56.4</v>
      </c>
      <c r="L30" s="374" t="n">
        <f aca="false">'Out Years Data Input'!AG102/1000</f>
        <v>58.8</v>
      </c>
      <c r="M30" s="374" t="n">
        <f aca="false">'Out Years Data Input'!AJ102/1000</f>
        <v>59.4</v>
      </c>
      <c r="N30" s="335" t="n">
        <f aca="false">AVERAGE(B30:M30)</f>
        <v>54.55</v>
      </c>
      <c r="O30" s="375"/>
      <c r="P30" s="375"/>
      <c r="Q30" s="375"/>
      <c r="R30" s="375"/>
      <c r="S30" s="375"/>
      <c r="T30" s="335"/>
      <c r="U30" s="335"/>
      <c r="W30" s="382"/>
      <c r="X30" s="376"/>
    </row>
    <row r="31" customFormat="false" ht="12.75" hidden="false" customHeight="false" outlineLevel="0" collapsed="false">
      <c r="A31" s="373" t="s">
        <v>373</v>
      </c>
      <c r="B31" s="374" t="n">
        <v>0</v>
      </c>
      <c r="C31" s="374" t="n">
        <v>0</v>
      </c>
      <c r="D31" s="374" t="n">
        <v>0</v>
      </c>
      <c r="E31" s="374" t="n">
        <v>0</v>
      </c>
      <c r="F31" s="374" t="n">
        <v>0</v>
      </c>
      <c r="G31" s="374" t="n">
        <v>0</v>
      </c>
      <c r="H31" s="374" t="n">
        <v>0</v>
      </c>
      <c r="I31" s="374" t="n">
        <v>0</v>
      </c>
      <c r="J31" s="374" t="n">
        <v>0</v>
      </c>
      <c r="K31" s="374" t="n">
        <v>0</v>
      </c>
      <c r="L31" s="374" t="n">
        <v>0</v>
      </c>
      <c r="M31" s="374" t="n">
        <v>0</v>
      </c>
      <c r="N31" s="335" t="n">
        <f aca="false">AVERAGE(B31:M31)</f>
        <v>0</v>
      </c>
      <c r="O31" s="375"/>
      <c r="P31" s="375"/>
      <c r="Q31" s="375"/>
      <c r="R31" s="375"/>
      <c r="S31" s="375"/>
      <c r="T31" s="335"/>
      <c r="U31" s="335"/>
      <c r="W31" s="382"/>
      <c r="X31" s="376"/>
    </row>
    <row r="32" customFormat="false" ht="12.75" hidden="false" customHeight="false" outlineLevel="0" collapsed="false">
      <c r="A32" s="373" t="s">
        <v>378</v>
      </c>
      <c r="B32" s="377" t="n">
        <f aca="false">'Out Years Data Input'!C126/1000</f>
        <v>0</v>
      </c>
      <c r="C32" s="377" t="n">
        <f aca="false">'Out Years Data Input'!F126/1000</f>
        <v>0</v>
      </c>
      <c r="D32" s="377" t="n">
        <f aca="false">'Out Years Data Input'!I126/1000</f>
        <v>0</v>
      </c>
      <c r="E32" s="377" t="n">
        <f aca="false">'Out Years Data Input'!L126/1000</f>
        <v>0</v>
      </c>
      <c r="F32" s="377" t="n">
        <f aca="false">'Out Years Data Input'!O126/1000</f>
        <v>0</v>
      </c>
      <c r="G32" s="377" t="n">
        <f aca="false">'Out Years Data Input'!R126/1000</f>
        <v>0</v>
      </c>
      <c r="H32" s="377" t="n">
        <f aca="false">'Out Years Data Input'!U126/1000</f>
        <v>0</v>
      </c>
      <c r="I32" s="377" t="n">
        <f aca="false">'Out Years Data Input'!X126/1000</f>
        <v>0</v>
      </c>
      <c r="J32" s="377" t="n">
        <f aca="false">'Out Years Data Input'!AA126/1000</f>
        <v>0</v>
      </c>
      <c r="K32" s="377" t="n">
        <f aca="false">'Out Years Data Input'!AD126/1000</f>
        <v>0</v>
      </c>
      <c r="L32" s="377" t="n">
        <f aca="false">'Out Years Data Input'!AG126/1000</f>
        <v>0</v>
      </c>
      <c r="M32" s="377" t="n">
        <f aca="false">'Out Years Data Input'!AJ126/1000</f>
        <v>0</v>
      </c>
      <c r="N32" s="383" t="n">
        <f aca="false">AVERAGE(B32:M32)</f>
        <v>0</v>
      </c>
      <c r="O32" s="375"/>
      <c r="P32" s="375"/>
      <c r="Q32" s="375"/>
      <c r="R32" s="375"/>
      <c r="S32" s="375"/>
      <c r="T32" s="378"/>
      <c r="U32" s="378"/>
      <c r="W32" s="382"/>
      <c r="X32" s="376"/>
    </row>
    <row r="33" customFormat="false" ht="12.75" hidden="false" customHeight="false" outlineLevel="0" collapsed="false">
      <c r="A33" s="370" t="s">
        <v>381</v>
      </c>
      <c r="B33" s="335" t="n">
        <f aca="false">SUM(B30:B32)</f>
        <v>51.6</v>
      </c>
      <c r="C33" s="335" t="n">
        <f aca="false">SUM(C30:C32)</f>
        <v>52.2</v>
      </c>
      <c r="D33" s="335" t="n">
        <f aca="false">SUM(D30:D32)</f>
        <v>56.4</v>
      </c>
      <c r="E33" s="335" t="n">
        <f aca="false">SUM(E30:E32)</f>
        <v>49.2</v>
      </c>
      <c r="F33" s="335" t="n">
        <f aca="false">SUM(F30:F32)</f>
        <v>52.2</v>
      </c>
      <c r="G33" s="335" t="n">
        <f aca="false">SUM(G30:G32)</f>
        <v>55.2</v>
      </c>
      <c r="H33" s="335" t="n">
        <f aca="false">SUM(H30:H32)</f>
        <v>54.6</v>
      </c>
      <c r="I33" s="335" t="n">
        <f aca="false">SUM(I30:I32)</f>
        <v>56.4</v>
      </c>
      <c r="J33" s="335" t="n">
        <f aca="false">SUM(J30:J32)</f>
        <v>52.2</v>
      </c>
      <c r="K33" s="335" t="n">
        <f aca="false">SUM(K30:K32)</f>
        <v>56.4</v>
      </c>
      <c r="L33" s="335" t="n">
        <f aca="false">SUM(L30:L32)</f>
        <v>58.8</v>
      </c>
      <c r="M33" s="335" t="n">
        <f aca="false">SUM(M30:M32)</f>
        <v>59.4</v>
      </c>
      <c r="N33" s="379" t="n">
        <f aca="false">AVERAGE(B33:M33)</f>
        <v>54.55</v>
      </c>
      <c r="O33" s="379"/>
      <c r="P33" s="379"/>
      <c r="Q33" s="379"/>
      <c r="R33" s="379"/>
      <c r="S33" s="380"/>
      <c r="T33" s="335"/>
      <c r="U33" s="335"/>
      <c r="W33" s="382"/>
      <c r="X33" s="376"/>
    </row>
    <row r="34" customFormat="false" ht="12.75" hidden="false" customHeight="false" outlineLevel="0" collapsed="false">
      <c r="A34" s="370"/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72"/>
      <c r="Q34" s="372"/>
      <c r="R34" s="372"/>
      <c r="S34" s="372"/>
      <c r="T34" s="335"/>
      <c r="U34" s="335"/>
      <c r="W34" s="382"/>
      <c r="X34" s="376"/>
    </row>
    <row r="35" customFormat="false" ht="12.75" hidden="false" customHeight="false" outlineLevel="0" collapsed="false">
      <c r="A35" s="370" t="s">
        <v>382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35"/>
      <c r="O35" s="335"/>
      <c r="P35" s="371"/>
      <c r="Q35" s="371"/>
      <c r="R35" s="371"/>
      <c r="S35" s="371"/>
      <c r="T35" s="335"/>
      <c r="U35" s="335"/>
      <c r="W35" s="382"/>
      <c r="X35" s="376"/>
    </row>
    <row r="36" customFormat="false" ht="12.75" hidden="false" customHeight="false" outlineLevel="0" collapsed="false">
      <c r="A36" s="373" t="s">
        <v>371</v>
      </c>
      <c r="B36" s="374" t="n">
        <f aca="false">'Out Years Data Input'!C226/1000</f>
        <v>211.1</v>
      </c>
      <c r="C36" s="374" t="n">
        <f aca="false">'Out Years Data Input'!F226/1000</f>
        <v>211.1</v>
      </c>
      <c r="D36" s="374" t="n">
        <f aca="false">'Out Years Data Input'!I226/1000</f>
        <v>231.1</v>
      </c>
      <c r="E36" s="374" t="n">
        <f aca="false">'Out Years Data Input'!L226/1000</f>
        <v>231.1</v>
      </c>
      <c r="F36" s="374" t="n">
        <f aca="false">'Out Years Data Input'!O226/1000</f>
        <v>231.1</v>
      </c>
      <c r="G36" s="374" t="n">
        <f aca="false">'Out Years Data Input'!R226/1000</f>
        <v>231.1</v>
      </c>
      <c r="H36" s="374" t="n">
        <f aca="false">'Out Years Data Input'!U226/1000</f>
        <v>231.1</v>
      </c>
      <c r="I36" s="374" t="n">
        <f aca="false">'Out Years Data Input'!X226/1000</f>
        <v>231.1</v>
      </c>
      <c r="J36" s="374" t="n">
        <f aca="false">'Out Years Data Input'!AA226/1000</f>
        <v>231.1</v>
      </c>
      <c r="K36" s="374" t="n">
        <f aca="false">'Out Years Data Input'!AD226/1000</f>
        <v>231.1</v>
      </c>
      <c r="L36" s="374" t="n">
        <f aca="false">'Out Years Data Input'!AG226/1000</f>
        <v>252.6</v>
      </c>
      <c r="M36" s="374" t="n">
        <f aca="false">'Out Years Data Input'!AJ226/1000</f>
        <v>252.6</v>
      </c>
      <c r="N36" s="335" t="n">
        <f aca="false">AVERAGE(B36:M36)</f>
        <v>231.35</v>
      </c>
      <c r="O36" s="375"/>
      <c r="P36" s="375"/>
      <c r="Q36" s="375"/>
      <c r="R36" s="375"/>
      <c r="S36" s="375"/>
      <c r="T36" s="335"/>
      <c r="U36" s="335"/>
      <c r="W36" s="382"/>
      <c r="X36" s="376"/>
    </row>
    <row r="37" customFormat="false" ht="12.75" hidden="false" customHeight="false" outlineLevel="0" collapsed="false">
      <c r="A37" s="373" t="s">
        <v>372</v>
      </c>
      <c r="B37" s="374" t="n">
        <f aca="false">'Out Years Data Input'!C103/1000</f>
        <v>181.546</v>
      </c>
      <c r="C37" s="374" t="n">
        <f aca="false">'Out Years Data Input'!F103/1000</f>
        <v>183.657</v>
      </c>
      <c r="D37" s="374" t="n">
        <f aca="false">'Out Years Data Input'!I103/1000</f>
        <v>217.234</v>
      </c>
      <c r="E37" s="374" t="n">
        <f aca="false">'Out Years Data Input'!L103/1000</f>
        <v>189.502</v>
      </c>
      <c r="F37" s="374" t="n">
        <f aca="false">'Out Years Data Input'!O103/1000</f>
        <v>201.057</v>
      </c>
      <c r="G37" s="374" t="n">
        <f aca="false">'Out Years Data Input'!R103/1000</f>
        <v>212.612</v>
      </c>
      <c r="H37" s="374" t="n">
        <f aca="false">'Out Years Data Input'!U103/1000</f>
        <v>210.301</v>
      </c>
      <c r="I37" s="374" t="n">
        <f aca="false">'Out Years Data Input'!X103/1000</f>
        <v>217.234</v>
      </c>
      <c r="J37" s="374" t="n">
        <f aca="false">'Out Years Data Input'!AA103/1000</f>
        <v>201.057</v>
      </c>
      <c r="K37" s="374" t="n">
        <f aca="false">'Out Years Data Input'!AD103/1000</f>
        <v>217.234</v>
      </c>
      <c r="L37" s="374" t="n">
        <f aca="false">'Out Years Data Input'!AG103/1000</f>
        <v>247.548</v>
      </c>
      <c r="M37" s="374" t="n">
        <f aca="false">'Out Years Data Input'!AJ103/1000</f>
        <v>250.074</v>
      </c>
      <c r="N37" s="335" t="n">
        <f aca="false">AVERAGE(B37:M37)</f>
        <v>210.754666666667</v>
      </c>
      <c r="O37" s="375"/>
      <c r="P37" s="375"/>
      <c r="Q37" s="375"/>
      <c r="R37" s="375"/>
      <c r="S37" s="375"/>
      <c r="T37" s="335"/>
      <c r="U37" s="335"/>
      <c r="W37" s="382"/>
      <c r="X37" s="376"/>
    </row>
    <row r="38" customFormat="false" ht="12.75" hidden="false" customHeight="false" outlineLevel="0" collapsed="false">
      <c r="A38" s="373" t="s">
        <v>373</v>
      </c>
      <c r="B38" s="374" t="n">
        <v>0</v>
      </c>
      <c r="C38" s="374" t="n">
        <v>0</v>
      </c>
      <c r="D38" s="374" t="n">
        <v>0</v>
      </c>
      <c r="E38" s="374" t="n">
        <v>0</v>
      </c>
      <c r="F38" s="374" t="n">
        <v>0</v>
      </c>
      <c r="G38" s="374" t="n">
        <v>0</v>
      </c>
      <c r="H38" s="374" t="n">
        <v>0</v>
      </c>
      <c r="I38" s="374" t="n">
        <v>0</v>
      </c>
      <c r="J38" s="374" t="n">
        <v>0</v>
      </c>
      <c r="K38" s="374" t="n">
        <v>0</v>
      </c>
      <c r="L38" s="374" t="n">
        <v>0</v>
      </c>
      <c r="M38" s="374" t="n">
        <v>0</v>
      </c>
      <c r="N38" s="335" t="n">
        <f aca="false">AVERAGE(B38:M38)</f>
        <v>0</v>
      </c>
      <c r="O38" s="375"/>
      <c r="P38" s="375"/>
      <c r="Q38" s="375"/>
      <c r="R38" s="375"/>
      <c r="S38" s="375"/>
      <c r="T38" s="335"/>
      <c r="U38" s="335"/>
      <c r="W38" s="382"/>
      <c r="X38" s="376"/>
    </row>
    <row r="39" customFormat="false" ht="12.75" hidden="false" customHeight="false" outlineLevel="0" collapsed="false">
      <c r="A39" s="373" t="s">
        <v>383</v>
      </c>
      <c r="B39" s="374" t="n">
        <v>0</v>
      </c>
      <c r="C39" s="374" t="n">
        <v>0</v>
      </c>
      <c r="D39" s="374" t="n">
        <v>0</v>
      </c>
      <c r="E39" s="374" t="n">
        <v>0</v>
      </c>
      <c r="F39" s="374" t="n">
        <v>0</v>
      </c>
      <c r="G39" s="374" t="n">
        <v>0</v>
      </c>
      <c r="H39" s="374" t="n">
        <v>0</v>
      </c>
      <c r="I39" s="374" t="n">
        <v>0</v>
      </c>
      <c r="J39" s="374" t="n">
        <v>0</v>
      </c>
      <c r="K39" s="374" t="n">
        <v>0</v>
      </c>
      <c r="L39" s="374" t="n">
        <v>0</v>
      </c>
      <c r="M39" s="374" t="n">
        <v>0</v>
      </c>
      <c r="N39" s="335" t="n">
        <f aca="false">AVERAGE(B39:M39)</f>
        <v>0</v>
      </c>
      <c r="O39" s="375"/>
      <c r="P39" s="375"/>
      <c r="Q39" s="375"/>
      <c r="R39" s="375"/>
      <c r="S39" s="375"/>
      <c r="T39" s="335"/>
      <c r="U39" s="335"/>
      <c r="W39" s="382"/>
      <c r="X39" s="376"/>
    </row>
    <row r="40" customFormat="false" ht="12.75" hidden="false" customHeight="false" outlineLevel="0" collapsed="false">
      <c r="A40" s="373" t="s">
        <v>378</v>
      </c>
      <c r="B40" s="377" t="n">
        <f aca="false">'Out Years Data Input'!C127/1000</f>
        <v>0</v>
      </c>
      <c r="C40" s="377" t="n">
        <f aca="false">'Out Years Data Input'!F127/1000</f>
        <v>0</v>
      </c>
      <c r="D40" s="377" t="n">
        <f aca="false">'Out Years Data Input'!I127/1000</f>
        <v>0</v>
      </c>
      <c r="E40" s="377" t="n">
        <f aca="false">'Out Years Data Input'!L127/1000</f>
        <v>0</v>
      </c>
      <c r="F40" s="377" t="n">
        <f aca="false">'Out Years Data Input'!O127/1000</f>
        <v>0</v>
      </c>
      <c r="G40" s="377" t="n">
        <f aca="false">'Out Years Data Input'!R127/1000</f>
        <v>0</v>
      </c>
      <c r="H40" s="377" t="n">
        <f aca="false">'Out Years Data Input'!U127/1000</f>
        <v>0</v>
      </c>
      <c r="I40" s="377" t="n">
        <f aca="false">'Out Years Data Input'!X127/1000</f>
        <v>0</v>
      </c>
      <c r="J40" s="377" t="n">
        <f aca="false">'Out Years Data Input'!AA127/1000</f>
        <v>0</v>
      </c>
      <c r="K40" s="377" t="n">
        <f aca="false">'Out Years Data Input'!AD127/1000</f>
        <v>0</v>
      </c>
      <c r="L40" s="377" t="n">
        <f aca="false">'Out Years Data Input'!AG127/1000</f>
        <v>0</v>
      </c>
      <c r="M40" s="377" t="n">
        <f aca="false">'Out Years Data Input'!AJ127/1000</f>
        <v>0</v>
      </c>
      <c r="N40" s="378" t="n">
        <f aca="false">AVERAGE(B40:M40)</f>
        <v>0</v>
      </c>
      <c r="O40" s="375"/>
      <c r="P40" s="375"/>
      <c r="Q40" s="375"/>
      <c r="R40" s="375"/>
      <c r="S40" s="375"/>
      <c r="T40" s="378"/>
      <c r="U40" s="378"/>
      <c r="X40" s="384"/>
    </row>
    <row r="41" customFormat="false" ht="12.75" hidden="false" customHeight="false" outlineLevel="0" collapsed="false">
      <c r="A41" s="370" t="s">
        <v>384</v>
      </c>
      <c r="B41" s="335" t="n">
        <f aca="false">SUM(B37:B40)</f>
        <v>181.546</v>
      </c>
      <c r="C41" s="335" t="n">
        <f aca="false">SUM(C37:C40)</f>
        <v>183.657</v>
      </c>
      <c r="D41" s="335" t="n">
        <f aca="false">SUM(D37:D40)</f>
        <v>217.234</v>
      </c>
      <c r="E41" s="335" t="n">
        <f aca="false">SUM(E37:E40)</f>
        <v>189.502</v>
      </c>
      <c r="F41" s="335" t="n">
        <f aca="false">SUM(F37:F40)</f>
        <v>201.057</v>
      </c>
      <c r="G41" s="335" t="n">
        <f aca="false">SUM(G37:G40)</f>
        <v>212.612</v>
      </c>
      <c r="H41" s="335" t="n">
        <f aca="false">SUM(H37:H40)</f>
        <v>210.301</v>
      </c>
      <c r="I41" s="335" t="n">
        <f aca="false">SUM(I37:I40)</f>
        <v>217.234</v>
      </c>
      <c r="J41" s="335" t="n">
        <f aca="false">SUM(J37:J40)</f>
        <v>201.057</v>
      </c>
      <c r="K41" s="335" t="n">
        <f aca="false">SUM(K37:K40)</f>
        <v>217.234</v>
      </c>
      <c r="L41" s="335" t="n">
        <f aca="false">SUM(L37:L40)</f>
        <v>247.548</v>
      </c>
      <c r="M41" s="335" t="n">
        <f aca="false">SUM(M37:M40)</f>
        <v>250.074</v>
      </c>
      <c r="N41" s="335" t="n">
        <f aca="false">SUM(N37:N40)</f>
        <v>210.754666666667</v>
      </c>
      <c r="O41" s="335"/>
      <c r="P41" s="335"/>
      <c r="Q41" s="335"/>
      <c r="R41" s="335"/>
      <c r="S41" s="375"/>
      <c r="T41" s="335"/>
      <c r="U41" s="335"/>
      <c r="W41" s="385"/>
    </row>
    <row r="42" customFormat="false" ht="12.75" hidden="false" customHeight="false" outlineLevel="0" collapsed="false">
      <c r="A42" s="386" t="s">
        <v>385</v>
      </c>
      <c r="B42" s="379" t="n">
        <f aca="false">SUM(B41+B33+B26+B18)</f>
        <v>1019.714</v>
      </c>
      <c r="C42" s="379" t="n">
        <f aca="false">SUM(C41+C33+C26+C18)</f>
        <v>1022.067</v>
      </c>
      <c r="D42" s="379" t="n">
        <f aca="false">SUM(D41+D33+D26+D18)</f>
        <v>998.014</v>
      </c>
      <c r="E42" s="379" t="n">
        <f aca="false">SUM(E41+E33+E26+E18)</f>
        <v>910.348</v>
      </c>
      <c r="F42" s="379" t="n">
        <f aca="false">SUM(F41+F33+F26+F18)</f>
        <v>910.125</v>
      </c>
      <c r="G42" s="379" t="n">
        <f aca="false">SUM(G41+G33+G26+G18)</f>
        <v>1072.307</v>
      </c>
      <c r="H42" s="379" t="n">
        <f aca="false">SUM(H41+H33+H26+H18)</f>
        <v>1101.238</v>
      </c>
      <c r="I42" s="379" t="n">
        <f aca="false">SUM(I41+I33+I26+I18)</f>
        <v>1116.949</v>
      </c>
      <c r="J42" s="379" t="n">
        <f aca="false">SUM(J41+J33+J26+J18)</f>
        <v>1111.761</v>
      </c>
      <c r="K42" s="379" t="n">
        <f aca="false">SUM(K41+K33+K26+K18)</f>
        <v>1119.139</v>
      </c>
      <c r="L42" s="379" t="n">
        <f aca="false">SUM(L41+L33+L26+L18)</f>
        <v>1075.444</v>
      </c>
      <c r="M42" s="379" t="n">
        <f aca="false">SUM(M41+M33+M26+M18)</f>
        <v>1071.649</v>
      </c>
      <c r="N42" s="379" t="n">
        <f aca="false">SUM(N41+N33+N26+N18)</f>
        <v>1044.06291666667</v>
      </c>
      <c r="O42" s="387"/>
      <c r="P42" s="387"/>
      <c r="Q42" s="387"/>
      <c r="R42" s="387"/>
      <c r="S42" s="375"/>
      <c r="T42" s="387"/>
      <c r="U42" s="387"/>
      <c r="W42" s="388"/>
      <c r="X42" s="388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4"/>
      <c r="AK42" s="334"/>
      <c r="AL42" s="334"/>
      <c r="AM42" s="334"/>
      <c r="AN42" s="334"/>
      <c r="AO42" s="334"/>
      <c r="AP42" s="334"/>
      <c r="AQ42" s="334"/>
      <c r="AR42" s="334"/>
      <c r="AS42" s="334"/>
      <c r="AT42" s="334"/>
      <c r="AU42" s="334"/>
      <c r="AV42" s="334"/>
      <c r="AW42" s="334"/>
      <c r="AX42" s="334"/>
      <c r="AY42" s="334"/>
      <c r="AZ42" s="334"/>
      <c r="BA42" s="334"/>
      <c r="BB42" s="334"/>
      <c r="BC42" s="334"/>
      <c r="BD42" s="334"/>
      <c r="BE42" s="334"/>
      <c r="BF42" s="334"/>
      <c r="BG42" s="334"/>
      <c r="BH42" s="334"/>
      <c r="BI42" s="334"/>
      <c r="BJ42" s="334"/>
      <c r="BK42" s="334"/>
      <c r="BL42" s="334"/>
      <c r="BM42" s="334"/>
      <c r="BN42" s="334"/>
      <c r="BO42" s="334"/>
      <c r="BP42" s="334"/>
      <c r="BQ42" s="334"/>
      <c r="BR42" s="334"/>
      <c r="BS42" s="334"/>
      <c r="BT42" s="334"/>
      <c r="BU42" s="334"/>
      <c r="BV42" s="334"/>
      <c r="BW42" s="334"/>
      <c r="BX42" s="334"/>
      <c r="BY42" s="334"/>
      <c r="BZ42" s="334"/>
      <c r="CA42" s="334"/>
      <c r="CB42" s="334"/>
      <c r="CC42" s="334"/>
      <c r="CD42" s="334"/>
      <c r="CE42" s="334"/>
      <c r="CF42" s="334"/>
      <c r="CG42" s="334"/>
      <c r="CH42" s="334"/>
      <c r="CI42" s="334"/>
      <c r="CJ42" s="334"/>
      <c r="CK42" s="334"/>
      <c r="CL42" s="334"/>
      <c r="CM42" s="334"/>
      <c r="CN42" s="334"/>
      <c r="CO42" s="334"/>
      <c r="CP42" s="334"/>
      <c r="CQ42" s="334"/>
      <c r="CR42" s="334"/>
      <c r="CS42" s="334"/>
      <c r="CT42" s="334"/>
      <c r="CU42" s="334"/>
      <c r="CV42" s="334"/>
      <c r="CW42" s="334"/>
      <c r="CX42" s="334"/>
      <c r="CY42" s="334"/>
      <c r="CZ42" s="334"/>
      <c r="DA42" s="334"/>
      <c r="DB42" s="334"/>
      <c r="DC42" s="334"/>
      <c r="DD42" s="334"/>
      <c r="DE42" s="334"/>
      <c r="DF42" s="334"/>
      <c r="DG42" s="334"/>
      <c r="DH42" s="334"/>
      <c r="DI42" s="334"/>
      <c r="DJ42" s="334"/>
      <c r="DK42" s="334"/>
      <c r="DL42" s="334"/>
      <c r="DM42" s="334"/>
      <c r="DN42" s="334"/>
      <c r="DO42" s="334"/>
      <c r="DP42" s="334"/>
      <c r="DQ42" s="334"/>
      <c r="DR42" s="334"/>
      <c r="DS42" s="334"/>
      <c r="DT42" s="334"/>
      <c r="DU42" s="334"/>
      <c r="DV42" s="334"/>
      <c r="DW42" s="334"/>
      <c r="DX42" s="334"/>
      <c r="DY42" s="334"/>
      <c r="DZ42" s="334"/>
      <c r="EA42" s="334"/>
      <c r="EB42" s="334"/>
      <c r="EC42" s="334"/>
      <c r="ED42" s="334"/>
      <c r="EE42" s="334"/>
      <c r="EF42" s="334"/>
      <c r="EG42" s="334"/>
      <c r="EH42" s="334"/>
      <c r="EI42" s="334"/>
      <c r="EJ42" s="334"/>
      <c r="EK42" s="334"/>
      <c r="EL42" s="334"/>
      <c r="EM42" s="334"/>
      <c r="EN42" s="334"/>
      <c r="EO42" s="334"/>
      <c r="EP42" s="334"/>
      <c r="EQ42" s="334"/>
      <c r="ER42" s="334"/>
      <c r="ES42" s="334"/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34"/>
      <c r="FE42" s="334"/>
      <c r="FF42" s="334"/>
      <c r="FG42" s="334"/>
      <c r="FH42" s="334"/>
      <c r="FI42" s="334"/>
      <c r="FJ42" s="334"/>
      <c r="FK42" s="334"/>
      <c r="FL42" s="334"/>
      <c r="FM42" s="334"/>
      <c r="FN42" s="334"/>
      <c r="FO42" s="334"/>
      <c r="FP42" s="334"/>
      <c r="FQ42" s="334"/>
      <c r="FR42" s="334"/>
      <c r="FS42" s="334"/>
      <c r="FT42" s="334"/>
      <c r="FU42" s="334"/>
      <c r="FV42" s="334"/>
      <c r="FW42" s="334"/>
      <c r="FX42" s="334"/>
      <c r="FY42" s="334"/>
      <c r="FZ42" s="334"/>
      <c r="GA42" s="334"/>
      <c r="GB42" s="334"/>
      <c r="GC42" s="334"/>
      <c r="GD42" s="334"/>
      <c r="GE42" s="334"/>
      <c r="GF42" s="334"/>
      <c r="GG42" s="334"/>
      <c r="GH42" s="334"/>
      <c r="GI42" s="334"/>
      <c r="GJ42" s="334"/>
      <c r="GK42" s="334"/>
      <c r="GL42" s="334"/>
      <c r="GM42" s="334"/>
      <c r="GN42" s="334"/>
      <c r="GO42" s="334"/>
      <c r="GP42" s="334"/>
      <c r="GQ42" s="334"/>
      <c r="GR42" s="334"/>
      <c r="GS42" s="334"/>
      <c r="GT42" s="334"/>
      <c r="GU42" s="334"/>
      <c r="GV42" s="334"/>
      <c r="GW42" s="334"/>
      <c r="GX42" s="334"/>
      <c r="GY42" s="334"/>
      <c r="GZ42" s="334"/>
      <c r="HA42" s="334"/>
      <c r="HB42" s="334"/>
      <c r="HC42" s="334"/>
      <c r="HD42" s="334"/>
      <c r="HE42" s="334"/>
      <c r="HF42" s="334"/>
      <c r="HG42" s="334"/>
      <c r="HH42" s="334"/>
      <c r="HI42" s="334"/>
      <c r="HJ42" s="334"/>
      <c r="HK42" s="334"/>
      <c r="HL42" s="334"/>
      <c r="HM42" s="334"/>
      <c r="HN42" s="334"/>
      <c r="HO42" s="334"/>
      <c r="HP42" s="334"/>
      <c r="HQ42" s="334"/>
      <c r="HR42" s="334"/>
      <c r="HS42" s="334"/>
      <c r="HT42" s="334"/>
      <c r="HU42" s="334"/>
      <c r="HV42" s="334"/>
      <c r="HW42" s="334"/>
      <c r="HX42" s="334"/>
      <c r="HY42" s="334"/>
      <c r="HZ42" s="334"/>
      <c r="IA42" s="334"/>
      <c r="IB42" s="334"/>
      <c r="IC42" s="334"/>
      <c r="ID42" s="334"/>
      <c r="IE42" s="334"/>
      <c r="IF42" s="334"/>
      <c r="IG42" s="334"/>
      <c r="IH42" s="334"/>
      <c r="II42" s="334"/>
      <c r="IJ42" s="334"/>
      <c r="IK42" s="334"/>
      <c r="IL42" s="334"/>
      <c r="IM42" s="334"/>
      <c r="IN42" s="334"/>
      <c r="IO42" s="334"/>
      <c r="IP42" s="334"/>
      <c r="IQ42" s="334"/>
      <c r="IR42" s="334"/>
      <c r="IS42" s="334"/>
      <c r="IT42" s="334"/>
      <c r="IU42" s="334"/>
      <c r="IV42" s="334"/>
      <c r="IW42" s="334"/>
    </row>
    <row r="43" customFormat="false" ht="12.75" hidden="false" customHeight="false" outlineLevel="0" collapsed="false">
      <c r="A43" s="386" t="s">
        <v>386</v>
      </c>
      <c r="B43" s="379" t="n">
        <f aca="false">SUM(B14+B21+B29+B36)</f>
        <v>1087.9</v>
      </c>
      <c r="C43" s="379" t="n">
        <f aca="false">SUM(C14+C21+C29+C36)</f>
        <v>1087.9</v>
      </c>
      <c r="D43" s="379" t="n">
        <f aca="false">SUM(D14+D21+D29+D36)</f>
        <v>1087.9</v>
      </c>
      <c r="E43" s="379" t="n">
        <f aca="false">SUM(E14+E21+E29+E36)</f>
        <v>1087.9</v>
      </c>
      <c r="F43" s="379" t="n">
        <f aca="false">SUM(F14+F21+F29+F36)</f>
        <v>1087.9</v>
      </c>
      <c r="G43" s="379" t="n">
        <f aca="false">SUM(G14+G21+G29+G36)</f>
        <v>1167.9</v>
      </c>
      <c r="H43" s="379" t="n">
        <f aca="false">SUM(H14+H21+H29+H36)</f>
        <v>1207.9</v>
      </c>
      <c r="I43" s="379" t="n">
        <f aca="false">SUM(I14+I21+I29+I36)</f>
        <v>1207.9</v>
      </c>
      <c r="J43" s="379" t="n">
        <f aca="false">SUM(J14+J21+J29+J36)</f>
        <v>1207.9</v>
      </c>
      <c r="K43" s="379" t="n">
        <f aca="false">SUM(K14+K21+K29+K36)</f>
        <v>1207.9</v>
      </c>
      <c r="L43" s="379" t="n">
        <f aca="false">SUM(L14+L21+L29+L36)</f>
        <v>1207.9</v>
      </c>
      <c r="M43" s="379" t="n">
        <f aca="false">SUM(M14+M21+M29+M36)</f>
        <v>1207.9</v>
      </c>
      <c r="N43" s="379" t="n">
        <f aca="false">SUM(N14+N21+N29+N36)</f>
        <v>1154.56666666667</v>
      </c>
      <c r="O43" s="387"/>
      <c r="P43" s="387"/>
      <c r="Q43" s="387"/>
      <c r="R43" s="387"/>
      <c r="S43" s="375"/>
      <c r="T43" s="387"/>
      <c r="U43" s="387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/>
      <c r="AQ43" s="334"/>
      <c r="AR43" s="334"/>
      <c r="AS43" s="334"/>
      <c r="AT43" s="334"/>
      <c r="AU43" s="334"/>
      <c r="AV43" s="334"/>
      <c r="AW43" s="334"/>
      <c r="AX43" s="334"/>
      <c r="AY43" s="334"/>
      <c r="AZ43" s="334"/>
      <c r="BA43" s="334"/>
      <c r="BB43" s="334"/>
      <c r="BC43" s="334"/>
      <c r="BD43" s="334"/>
      <c r="BE43" s="334"/>
      <c r="BF43" s="334"/>
      <c r="BG43" s="334"/>
      <c r="BH43" s="334"/>
      <c r="BI43" s="334"/>
      <c r="BJ43" s="334"/>
      <c r="BK43" s="334"/>
      <c r="BL43" s="334"/>
      <c r="BM43" s="334"/>
      <c r="BN43" s="334"/>
      <c r="BO43" s="334"/>
      <c r="BP43" s="334"/>
      <c r="BQ43" s="334"/>
      <c r="BR43" s="334"/>
      <c r="BS43" s="334"/>
      <c r="BT43" s="334"/>
      <c r="BU43" s="334"/>
      <c r="BV43" s="334"/>
      <c r="BW43" s="334"/>
      <c r="BX43" s="334"/>
      <c r="BY43" s="334"/>
      <c r="BZ43" s="334"/>
      <c r="CA43" s="334"/>
      <c r="CB43" s="334"/>
      <c r="CC43" s="334"/>
      <c r="CD43" s="334"/>
      <c r="CE43" s="334"/>
      <c r="CF43" s="334"/>
      <c r="CG43" s="334"/>
      <c r="CH43" s="334"/>
      <c r="CI43" s="334"/>
      <c r="CJ43" s="334"/>
      <c r="CK43" s="334"/>
      <c r="CL43" s="334"/>
      <c r="CM43" s="334"/>
      <c r="CN43" s="334"/>
      <c r="CO43" s="334"/>
      <c r="CP43" s="334"/>
      <c r="CQ43" s="334"/>
      <c r="CR43" s="334"/>
      <c r="CS43" s="334"/>
      <c r="CT43" s="334"/>
      <c r="CU43" s="334"/>
      <c r="CV43" s="334"/>
      <c r="CW43" s="334"/>
      <c r="CX43" s="334"/>
      <c r="CY43" s="334"/>
      <c r="CZ43" s="334"/>
      <c r="DA43" s="334"/>
      <c r="DB43" s="334"/>
      <c r="DC43" s="334"/>
      <c r="DD43" s="334"/>
      <c r="DE43" s="334"/>
      <c r="DF43" s="334"/>
      <c r="DG43" s="334"/>
      <c r="DH43" s="334"/>
      <c r="DI43" s="334"/>
      <c r="DJ43" s="334"/>
      <c r="DK43" s="334"/>
      <c r="DL43" s="334"/>
      <c r="DM43" s="334"/>
      <c r="DN43" s="334"/>
      <c r="DO43" s="334"/>
      <c r="DP43" s="334"/>
      <c r="DQ43" s="334"/>
      <c r="DR43" s="334"/>
      <c r="DS43" s="334"/>
      <c r="DT43" s="334"/>
      <c r="DU43" s="334"/>
      <c r="DV43" s="334"/>
      <c r="DW43" s="334"/>
      <c r="DX43" s="334"/>
      <c r="DY43" s="334"/>
      <c r="DZ43" s="334"/>
      <c r="EA43" s="334"/>
      <c r="EB43" s="334"/>
      <c r="EC43" s="334"/>
      <c r="ED43" s="334"/>
      <c r="EE43" s="334"/>
      <c r="EF43" s="334"/>
      <c r="EG43" s="334"/>
      <c r="EH43" s="334"/>
      <c r="EI43" s="334"/>
      <c r="EJ43" s="334"/>
      <c r="EK43" s="334"/>
      <c r="EL43" s="334"/>
      <c r="EM43" s="334"/>
      <c r="EN43" s="334"/>
      <c r="EO43" s="334"/>
      <c r="EP43" s="334"/>
      <c r="EQ43" s="334"/>
      <c r="ER43" s="334"/>
      <c r="ES43" s="334"/>
      <c r="ET43" s="334"/>
      <c r="EU43" s="334"/>
      <c r="EV43" s="334"/>
      <c r="EW43" s="334"/>
      <c r="EX43" s="334"/>
      <c r="EY43" s="334"/>
      <c r="EZ43" s="334"/>
      <c r="FA43" s="334"/>
      <c r="FB43" s="334"/>
      <c r="FC43" s="334"/>
      <c r="FD43" s="334"/>
      <c r="FE43" s="334"/>
      <c r="FF43" s="334"/>
      <c r="FG43" s="334"/>
      <c r="FH43" s="334"/>
      <c r="FI43" s="334"/>
      <c r="FJ43" s="334"/>
      <c r="FK43" s="334"/>
      <c r="FL43" s="334"/>
      <c r="FM43" s="334"/>
      <c r="FN43" s="334"/>
      <c r="FO43" s="334"/>
      <c r="FP43" s="334"/>
      <c r="FQ43" s="334"/>
      <c r="FR43" s="334"/>
      <c r="FS43" s="334"/>
      <c r="FT43" s="334"/>
      <c r="FU43" s="334"/>
      <c r="FV43" s="334"/>
      <c r="FW43" s="334"/>
      <c r="FX43" s="334"/>
      <c r="FY43" s="334"/>
      <c r="FZ43" s="334"/>
      <c r="GA43" s="334"/>
      <c r="GB43" s="334"/>
      <c r="GC43" s="334"/>
      <c r="GD43" s="334"/>
      <c r="GE43" s="334"/>
      <c r="GF43" s="334"/>
      <c r="GG43" s="334"/>
      <c r="GH43" s="334"/>
      <c r="GI43" s="334"/>
      <c r="GJ43" s="334"/>
      <c r="GK43" s="334"/>
      <c r="GL43" s="334"/>
      <c r="GM43" s="334"/>
      <c r="GN43" s="334"/>
      <c r="GO43" s="334"/>
      <c r="GP43" s="334"/>
      <c r="GQ43" s="334"/>
      <c r="GR43" s="334"/>
      <c r="GS43" s="334"/>
      <c r="GT43" s="334"/>
      <c r="GU43" s="334"/>
      <c r="GV43" s="334"/>
      <c r="GW43" s="334"/>
      <c r="GX43" s="334"/>
      <c r="GY43" s="334"/>
      <c r="GZ43" s="334"/>
      <c r="HA43" s="334"/>
      <c r="HB43" s="334"/>
      <c r="HC43" s="334"/>
      <c r="HD43" s="334"/>
      <c r="HE43" s="334"/>
      <c r="HF43" s="334"/>
      <c r="HG43" s="334"/>
      <c r="HH43" s="334"/>
      <c r="HI43" s="334"/>
      <c r="HJ43" s="334"/>
      <c r="HK43" s="334"/>
      <c r="HL43" s="334"/>
      <c r="HM43" s="334"/>
      <c r="HN43" s="334"/>
      <c r="HO43" s="334"/>
      <c r="HP43" s="334"/>
      <c r="HQ43" s="334"/>
      <c r="HR43" s="334"/>
      <c r="HS43" s="334"/>
      <c r="HT43" s="334"/>
      <c r="HU43" s="334"/>
      <c r="HV43" s="334"/>
      <c r="HW43" s="334"/>
      <c r="HX43" s="334"/>
      <c r="HY43" s="334"/>
      <c r="HZ43" s="334"/>
      <c r="IA43" s="334"/>
      <c r="IB43" s="334"/>
      <c r="IC43" s="334"/>
      <c r="ID43" s="334"/>
      <c r="IE43" s="334"/>
      <c r="IF43" s="334"/>
      <c r="IG43" s="334"/>
      <c r="IH43" s="334"/>
      <c r="II43" s="334"/>
      <c r="IJ43" s="334"/>
      <c r="IK43" s="334"/>
      <c r="IL43" s="334"/>
      <c r="IM43" s="334"/>
      <c r="IN43" s="334"/>
      <c r="IO43" s="334"/>
      <c r="IP43" s="334"/>
      <c r="IQ43" s="334"/>
      <c r="IR43" s="334"/>
      <c r="IS43" s="334"/>
      <c r="IT43" s="334"/>
      <c r="IU43" s="334"/>
      <c r="IV43" s="334"/>
      <c r="IW43" s="334"/>
    </row>
    <row r="44" customFormat="false" ht="12.75" hidden="false" customHeight="false" outlineLevel="0" collapsed="false">
      <c r="A44" s="389"/>
      <c r="B44" s="390" t="n">
        <f aca="false">B42/B43</f>
        <v>0.937323283390018</v>
      </c>
      <c r="C44" s="390" t="n">
        <f aca="false">C42/C43</f>
        <v>0.939486166007905</v>
      </c>
      <c r="D44" s="390" t="n">
        <f aca="false">D42/D43</f>
        <v>0.917376597113705</v>
      </c>
      <c r="E44" s="390" t="n">
        <f aca="false">E42/E43</f>
        <v>0.836793822961669</v>
      </c>
      <c r="F44" s="390" t="n">
        <f aca="false">F42/F43</f>
        <v>0.836588840886111</v>
      </c>
      <c r="G44" s="390" t="n">
        <f aca="false">G42/G43</f>
        <v>0.918149670348489</v>
      </c>
      <c r="H44" s="390" t="n">
        <f aca="false">H42/H43</f>
        <v>0.911696332477854</v>
      </c>
      <c r="I44" s="390" t="n">
        <f aca="false">I42/I43</f>
        <v>0.924703203907608</v>
      </c>
      <c r="J44" s="390" t="n">
        <f aca="false">J42/J43</f>
        <v>0.920408146369733</v>
      </c>
      <c r="K44" s="390" t="n">
        <f aca="false">K42/K43</f>
        <v>0.926516267902972</v>
      </c>
      <c r="L44" s="390" t="n">
        <f aca="false">L42/L43</f>
        <v>0.8903419157215</v>
      </c>
      <c r="M44" s="390" t="n">
        <f aca="false">M42/M43</f>
        <v>0.887200099345972</v>
      </c>
      <c r="N44" s="391" t="n">
        <f aca="false">AVERAGE(B44:M44)</f>
        <v>0.903882028869462</v>
      </c>
      <c r="O44" s="335"/>
      <c r="P44" s="375"/>
      <c r="Q44" s="375"/>
      <c r="R44" s="375"/>
      <c r="S44" s="375"/>
      <c r="T44" s="335"/>
      <c r="U44" s="335"/>
    </row>
    <row r="45" customFormat="false" ht="15.75" hidden="false" customHeight="false" outlineLevel="0" collapsed="false">
      <c r="A45" s="369" t="s">
        <v>387</v>
      </c>
      <c r="B45" s="392"/>
      <c r="C45" s="392"/>
      <c r="D45" s="392"/>
      <c r="E45" s="392"/>
      <c r="F45" s="392"/>
      <c r="G45" s="392"/>
      <c r="H45" s="392"/>
      <c r="I45" s="392"/>
      <c r="J45" s="392"/>
      <c r="K45" s="392"/>
      <c r="L45" s="392"/>
      <c r="M45" s="392"/>
      <c r="N45" s="393"/>
      <c r="O45" s="393"/>
      <c r="P45" s="367"/>
      <c r="Q45" s="367"/>
      <c r="R45" s="367"/>
      <c r="S45" s="367"/>
      <c r="T45" s="393"/>
      <c r="U45" s="393"/>
    </row>
    <row r="46" customFormat="false" ht="12.75" hidden="false" customHeight="false" outlineLevel="0" collapsed="false">
      <c r="A46" s="370" t="s">
        <v>388</v>
      </c>
      <c r="B46" s="381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35"/>
      <c r="O46" s="335"/>
      <c r="P46" s="371"/>
      <c r="Q46" s="371"/>
      <c r="R46" s="371"/>
      <c r="S46" s="371"/>
      <c r="T46" s="335"/>
      <c r="U46" s="335"/>
    </row>
    <row r="47" customFormat="false" ht="12.75" hidden="false" customHeight="false" outlineLevel="0" collapsed="false">
      <c r="A47" s="373" t="s">
        <v>371</v>
      </c>
      <c r="B47" s="374" t="n">
        <f aca="false">('Out Years Data Input'!C214/1000)+('Out Years Data Input'!C215/1000)</f>
        <v>80</v>
      </c>
      <c r="C47" s="374" t="n">
        <f aca="false">('Out Years Data Input'!F214/1000)+('Out Years Data Input'!F215/1000)</f>
        <v>80</v>
      </c>
      <c r="D47" s="374" t="n">
        <f aca="false">('Out Years Data Input'!I214/1000)+('Out Years Data Input'!I215/1000)</f>
        <v>80</v>
      </c>
      <c r="E47" s="374" t="n">
        <f aca="false">('Out Years Data Input'!L214/1000)+('Out Years Data Input'!L215/1000)</f>
        <v>80</v>
      </c>
      <c r="F47" s="374" t="n">
        <f aca="false">('Out Years Data Input'!O214/1000)+('Out Years Data Input'!O215/1000)</f>
        <v>80</v>
      </c>
      <c r="G47" s="374" t="n">
        <f aca="false">('Out Years Data Input'!R214/1000)+('Out Years Data Input'!R215/1000)</f>
        <v>80</v>
      </c>
      <c r="H47" s="374" t="n">
        <f aca="false">('Out Years Data Input'!U214/1000)+('Out Years Data Input'!U215/1000)</f>
        <v>80</v>
      </c>
      <c r="I47" s="374" t="n">
        <f aca="false">('Out Years Data Input'!X214/1000)+('Out Years Data Input'!X215/1000)</f>
        <v>80</v>
      </c>
      <c r="J47" s="374" t="n">
        <f aca="false">('Out Years Data Input'!AA214/1000)+('Out Years Data Input'!AA215/1000)</f>
        <v>80</v>
      </c>
      <c r="K47" s="374" t="n">
        <f aca="false">('Out Years Data Input'!AD214/1000)+('Out Years Data Input'!AD215/1000)</f>
        <v>80</v>
      </c>
      <c r="L47" s="374" t="n">
        <f aca="false">('Out Years Data Input'!AG214/1000)+('Out Years Data Input'!AG215/1000)</f>
        <v>80</v>
      </c>
      <c r="M47" s="374" t="n">
        <f aca="false">('Out Years Data Input'!AJ214/1000)+('Out Years Data Input'!AJ215/1000)</f>
        <v>80</v>
      </c>
      <c r="N47" s="335" t="n">
        <f aca="false">AVERAGE(B47:M47)</f>
        <v>80</v>
      </c>
      <c r="O47" s="375"/>
      <c r="P47" s="375"/>
      <c r="Q47" s="375"/>
      <c r="R47" s="375"/>
      <c r="S47" s="375"/>
      <c r="T47" s="335"/>
      <c r="U47" s="335"/>
    </row>
    <row r="48" customFormat="false" ht="12.75" hidden="false" customHeight="false" outlineLevel="0" collapsed="false">
      <c r="A48" s="373" t="s">
        <v>372</v>
      </c>
      <c r="B48" s="374" t="n">
        <f aca="false">('Out Years Data Input'!C91/1000)+('Out Years Data Input'!C92/1000)</f>
        <v>35.2</v>
      </c>
      <c r="C48" s="374" t="n">
        <f aca="false">('Out Years Data Input'!F91/1000)+('Out Years Data Input'!F92/1000)</f>
        <v>35.2</v>
      </c>
      <c r="D48" s="374" t="n">
        <f aca="false">('Out Years Data Input'!I91/1000)+('Out Years Data Input'!I92/1000)</f>
        <v>35.2</v>
      </c>
      <c r="E48" s="374" t="n">
        <f aca="false">('Out Years Data Input'!L91/1000)+('Out Years Data Input'!L92/1000)</f>
        <v>44.8</v>
      </c>
      <c r="F48" s="374" t="n">
        <f aca="false">('Out Years Data Input'!O91/1000)+('Out Years Data Input'!O92/1000)</f>
        <v>45.6</v>
      </c>
      <c r="G48" s="374" t="n">
        <f aca="false">('Out Years Data Input'!R91/1000)+('Out Years Data Input'!R92/1000)</f>
        <v>44.8</v>
      </c>
      <c r="H48" s="374" t="n">
        <f aca="false">('Out Years Data Input'!U91/1000)+('Out Years Data Input'!U92/1000)</f>
        <v>42.4</v>
      </c>
      <c r="I48" s="374" t="n">
        <f aca="false">('Out Years Data Input'!X91/1000)+('Out Years Data Input'!X92/1000)</f>
        <v>42.4</v>
      </c>
      <c r="J48" s="374" t="n">
        <f aca="false">('Out Years Data Input'!AA91/1000)+('Out Years Data Input'!AA92/1000)</f>
        <v>39.2</v>
      </c>
      <c r="K48" s="374" t="n">
        <f aca="false">('Out Years Data Input'!AD91/1000)+('Out Years Data Input'!AD92/1000)</f>
        <v>41.6</v>
      </c>
      <c r="L48" s="374" t="n">
        <f aca="false">('Out Years Data Input'!AG91/1000)+('Out Years Data Input'!AG92/1000)</f>
        <v>42.4</v>
      </c>
      <c r="M48" s="374" t="n">
        <f aca="false">('Out Years Data Input'!AJ91/1000)+('Out Years Data Input'!AJ92/1000)</f>
        <v>44</v>
      </c>
      <c r="N48" s="335" t="n">
        <f aca="false">AVERAGE(B48:M48)</f>
        <v>41.0666666666667</v>
      </c>
      <c r="O48" s="375"/>
      <c r="P48" s="375"/>
      <c r="Q48" s="375"/>
      <c r="R48" s="375"/>
      <c r="S48" s="375"/>
      <c r="T48" s="335"/>
      <c r="U48" s="335"/>
    </row>
    <row r="49" customFormat="false" ht="12.75" hidden="false" customHeight="false" outlineLevel="0" collapsed="false">
      <c r="A49" s="373" t="s">
        <v>373</v>
      </c>
      <c r="B49" s="374" t="n">
        <v>0</v>
      </c>
      <c r="C49" s="374" t="n">
        <v>0</v>
      </c>
      <c r="D49" s="374" t="n">
        <v>0</v>
      </c>
      <c r="E49" s="374" t="n">
        <v>0</v>
      </c>
      <c r="F49" s="374" t="n">
        <v>0</v>
      </c>
      <c r="G49" s="374" t="n">
        <v>0</v>
      </c>
      <c r="H49" s="374" t="n">
        <v>0</v>
      </c>
      <c r="I49" s="374" t="n">
        <v>0</v>
      </c>
      <c r="J49" s="374" t="n">
        <v>0</v>
      </c>
      <c r="K49" s="374" t="n">
        <v>0</v>
      </c>
      <c r="L49" s="374" t="n">
        <v>0</v>
      </c>
      <c r="M49" s="374" t="n">
        <v>0</v>
      </c>
      <c r="N49" s="335" t="n">
        <f aca="false">AVERAGE(B49:M49)</f>
        <v>0</v>
      </c>
      <c r="O49" s="375"/>
      <c r="P49" s="375"/>
      <c r="Q49" s="375"/>
      <c r="R49" s="375"/>
      <c r="S49" s="375"/>
      <c r="T49" s="335"/>
      <c r="U49" s="335"/>
    </row>
    <row r="50" customFormat="false" ht="12.75" hidden="false" customHeight="false" outlineLevel="0" collapsed="false">
      <c r="A50" s="373" t="s">
        <v>378</v>
      </c>
      <c r="B50" s="377" t="n">
        <f aca="false">('Out Years Data Input'!C115/1000)+('Out Years Data Input'!C116/1000)</f>
        <v>0</v>
      </c>
      <c r="C50" s="377" t="n">
        <f aca="false">('Out Years Data Input'!F115/1000)+('Out Years Data Input'!F116/1000)</f>
        <v>0</v>
      </c>
      <c r="D50" s="377" t="n">
        <f aca="false">('Out Years Data Input'!I115/1000)+('Out Years Data Input'!I116/1000)</f>
        <v>0</v>
      </c>
      <c r="E50" s="377" t="n">
        <f aca="false">('Out Years Data Input'!L115/1000)+('Out Years Data Input'!L116/1000)</f>
        <v>0</v>
      </c>
      <c r="F50" s="377" t="n">
        <f aca="false">('Out Years Data Input'!O115/1000)+('Out Years Data Input'!O116/1000)</f>
        <v>0</v>
      </c>
      <c r="G50" s="377" t="n">
        <f aca="false">('Out Years Data Input'!R115/1000)+('Out Years Data Input'!R116/1000)</f>
        <v>0</v>
      </c>
      <c r="H50" s="377" t="n">
        <f aca="false">('Out Years Data Input'!U115/1000)+('Out Years Data Input'!U116/1000)</f>
        <v>0</v>
      </c>
      <c r="I50" s="377" t="n">
        <f aca="false">('Out Years Data Input'!X115/1000)+('Out Years Data Input'!X116/1000)</f>
        <v>0</v>
      </c>
      <c r="J50" s="377" t="n">
        <f aca="false">('Out Years Data Input'!AA115/1000)+('Out Years Data Input'!AA116/1000)</f>
        <v>0</v>
      </c>
      <c r="K50" s="377" t="n">
        <f aca="false">('Out Years Data Input'!AD115/1000)+('Out Years Data Input'!AD116/1000)</f>
        <v>0</v>
      </c>
      <c r="L50" s="377" t="n">
        <f aca="false">('Out Years Data Input'!AG115/1000)+('Out Years Data Input'!AG116/1000)</f>
        <v>0</v>
      </c>
      <c r="M50" s="377" t="n">
        <f aca="false">('Out Years Data Input'!AJ115/1000)+('Out Years Data Input'!AJ116/1000)</f>
        <v>0</v>
      </c>
      <c r="N50" s="378" t="n">
        <f aca="false">AVERAGE(B50:M50)</f>
        <v>0</v>
      </c>
      <c r="O50" s="375"/>
      <c r="P50" s="375"/>
      <c r="Q50" s="375"/>
      <c r="R50" s="375"/>
      <c r="S50" s="375"/>
      <c r="T50" s="378"/>
      <c r="U50" s="378"/>
    </row>
    <row r="51" customFormat="false" ht="12.75" hidden="false" customHeight="false" outlineLevel="0" collapsed="false">
      <c r="A51" s="370" t="s">
        <v>389</v>
      </c>
      <c r="B51" s="335" t="n">
        <f aca="false">SUM(B48:B50)</f>
        <v>35.2</v>
      </c>
      <c r="C51" s="335" t="n">
        <f aca="false">SUM(C48:C50)</f>
        <v>35.2</v>
      </c>
      <c r="D51" s="335" t="n">
        <f aca="false">SUM(D48:D50)</f>
        <v>35.2</v>
      </c>
      <c r="E51" s="335" t="n">
        <f aca="false">SUM(E48:E50)</f>
        <v>44.8</v>
      </c>
      <c r="F51" s="335" t="n">
        <f aca="false">SUM(F48:F50)</f>
        <v>45.6</v>
      </c>
      <c r="G51" s="335" t="n">
        <f aca="false">SUM(G48:G50)</f>
        <v>44.8</v>
      </c>
      <c r="H51" s="335" t="n">
        <f aca="false">SUM(H48:H50)</f>
        <v>42.4</v>
      </c>
      <c r="I51" s="335" t="n">
        <f aca="false">SUM(I48:I50)</f>
        <v>42.4</v>
      </c>
      <c r="J51" s="335" t="n">
        <f aca="false">SUM(J48:J50)</f>
        <v>39.2</v>
      </c>
      <c r="K51" s="335" t="n">
        <f aca="false">SUM(K48:K50)</f>
        <v>41.6</v>
      </c>
      <c r="L51" s="335" t="n">
        <f aca="false">SUM(L48:L50)</f>
        <v>42.4</v>
      </c>
      <c r="M51" s="335" t="n">
        <f aca="false">SUM(M48:M50)</f>
        <v>44</v>
      </c>
      <c r="N51" s="379" t="n">
        <f aca="false">AVERAGE(B51:M51)</f>
        <v>41.0666666666667</v>
      </c>
      <c r="O51" s="335"/>
      <c r="P51" s="335"/>
      <c r="Q51" s="335"/>
      <c r="R51" s="335"/>
      <c r="S51" s="372"/>
      <c r="T51" s="335"/>
      <c r="U51" s="335"/>
    </row>
    <row r="52" customFormat="false" ht="12.75" hidden="false" customHeight="false" outlineLevel="0" collapsed="false">
      <c r="A52" s="370"/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72"/>
      <c r="Q52" s="372"/>
      <c r="R52" s="372"/>
      <c r="S52" s="372"/>
      <c r="T52" s="335"/>
      <c r="U52" s="335"/>
    </row>
    <row r="53" customFormat="false" ht="12.75" hidden="false" customHeight="false" outlineLevel="0" collapsed="false">
      <c r="A53" s="370" t="s">
        <v>390</v>
      </c>
      <c r="B53" s="381"/>
      <c r="C53" s="381"/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35"/>
      <c r="O53" s="335"/>
      <c r="P53" s="371"/>
      <c r="Q53" s="371"/>
      <c r="R53" s="371"/>
      <c r="S53" s="371"/>
      <c r="T53" s="335"/>
      <c r="U53" s="335"/>
    </row>
    <row r="54" customFormat="false" ht="12.75" hidden="false" customHeight="false" outlineLevel="0" collapsed="false">
      <c r="A54" s="373" t="s">
        <v>371</v>
      </c>
      <c r="B54" s="374" t="n">
        <f aca="false">'Out Years Data Input'!C211/1000</f>
        <v>635.214</v>
      </c>
      <c r="C54" s="374" t="n">
        <f aca="false">'Out Years Data Input'!F211/1000</f>
        <v>635.214</v>
      </c>
      <c r="D54" s="374" t="n">
        <f aca="false">'Out Years Data Input'!I211/1000</f>
        <v>590.214</v>
      </c>
      <c r="E54" s="374" t="n">
        <f aca="false">'Out Years Data Input'!L211/1000</f>
        <v>590.214</v>
      </c>
      <c r="F54" s="374" t="n">
        <f aca="false">'Out Years Data Input'!O211/1000</f>
        <v>576.827</v>
      </c>
      <c r="G54" s="374" t="n">
        <f aca="false">'Out Years Data Input'!R211/1000</f>
        <v>581.047</v>
      </c>
      <c r="H54" s="374" t="n">
        <f aca="false">'Out Years Data Input'!U211/1000</f>
        <v>585.617</v>
      </c>
      <c r="I54" s="374" t="n">
        <f aca="false">'Out Years Data Input'!X211/1000</f>
        <v>582.391</v>
      </c>
      <c r="J54" s="374" t="n">
        <f aca="false">'Out Years Data Input'!AA211/1000</f>
        <v>576.047</v>
      </c>
      <c r="K54" s="374" t="n">
        <f aca="false">'Out Years Data Input'!AD211/1000</f>
        <v>552</v>
      </c>
      <c r="L54" s="374" t="n">
        <f aca="false">'Out Years Data Input'!AG211/1000</f>
        <v>597</v>
      </c>
      <c r="M54" s="374" t="n">
        <f aca="false">'Out Years Data Input'!AJ211/1000</f>
        <v>597</v>
      </c>
      <c r="N54" s="335" t="n">
        <f aca="false">AVERAGE(B54:M54)</f>
        <v>591.565416666667</v>
      </c>
      <c r="O54" s="375"/>
      <c r="P54" s="375"/>
      <c r="Q54" s="375"/>
      <c r="R54" s="375"/>
      <c r="S54" s="375"/>
      <c r="T54" s="335"/>
      <c r="U54" s="335"/>
    </row>
    <row r="55" customFormat="false" ht="12.75" hidden="false" customHeight="false" outlineLevel="0" collapsed="false">
      <c r="A55" s="373" t="s">
        <v>372</v>
      </c>
      <c r="B55" s="374" t="n">
        <f aca="false">'Out Years Data Input'!C88/1000</f>
        <v>244.294</v>
      </c>
      <c r="C55" s="374" t="n">
        <f aca="false">'Out Years Data Input'!F88/1000</f>
        <v>255.594</v>
      </c>
      <c r="D55" s="374" t="n">
        <f aca="false">'Out Years Data Input'!I88/1000</f>
        <v>233.294</v>
      </c>
      <c r="E55" s="374" t="n">
        <f aca="false">'Out Years Data Input'!L88/1000</f>
        <v>306.62</v>
      </c>
      <c r="F55" s="374" t="n">
        <f aca="false">'Out Years Data Input'!O88/1000</f>
        <v>308.791</v>
      </c>
      <c r="G55" s="374" t="n">
        <f aca="false">'Out Years Data Input'!R88/1000</f>
        <v>301.486</v>
      </c>
      <c r="H55" s="374" t="n">
        <f aca="false">'Out Years Data Input'!U88/1000</f>
        <v>287.577</v>
      </c>
      <c r="I55" s="374" t="n">
        <f aca="false">'Out Years Data Input'!X88/1000</f>
        <v>296.467</v>
      </c>
      <c r="J55" s="374" t="n">
        <f aca="false">'Out Years Data Input'!AA88/1000</f>
        <v>262.063</v>
      </c>
      <c r="K55" s="374" t="n">
        <f aca="false">'Out Years Data Input'!AD88/1000</f>
        <v>276.44</v>
      </c>
      <c r="L55" s="374" t="n">
        <f aca="false">'Out Years Data Input'!AG88/1000</f>
        <v>302.61</v>
      </c>
      <c r="M55" s="374" t="n">
        <f aca="false">'Out Years Data Input'!AJ88/1000</f>
        <v>301.05</v>
      </c>
      <c r="N55" s="335" t="n">
        <f aca="false">AVERAGE(B55:M55)</f>
        <v>281.357166666667</v>
      </c>
      <c r="O55" s="375"/>
      <c r="P55" s="375"/>
      <c r="Q55" s="375"/>
      <c r="R55" s="375"/>
      <c r="S55" s="375"/>
      <c r="T55" s="335"/>
      <c r="U55" s="335"/>
    </row>
    <row r="56" customFormat="false" ht="12.75" hidden="false" customHeight="false" outlineLevel="0" collapsed="false">
      <c r="A56" s="373" t="s">
        <v>373</v>
      </c>
      <c r="B56" s="374" t="n">
        <v>0</v>
      </c>
      <c r="C56" s="374" t="n">
        <v>0</v>
      </c>
      <c r="D56" s="374" t="n">
        <v>0</v>
      </c>
      <c r="E56" s="374" t="n">
        <v>0</v>
      </c>
      <c r="F56" s="374" t="n">
        <v>0</v>
      </c>
      <c r="G56" s="374" t="n">
        <v>0</v>
      </c>
      <c r="H56" s="374" t="n">
        <v>0</v>
      </c>
      <c r="I56" s="374" t="n">
        <v>0</v>
      </c>
      <c r="J56" s="374" t="n">
        <v>0</v>
      </c>
      <c r="K56" s="374" t="n">
        <v>0</v>
      </c>
      <c r="L56" s="374" t="n">
        <v>0</v>
      </c>
      <c r="M56" s="374" t="n">
        <v>0</v>
      </c>
      <c r="N56" s="335" t="n">
        <f aca="false">AVERAGE(B56:M56)</f>
        <v>0</v>
      </c>
      <c r="O56" s="375"/>
      <c r="P56" s="375"/>
      <c r="Q56" s="375"/>
      <c r="R56" s="375"/>
      <c r="S56" s="375"/>
      <c r="T56" s="335"/>
      <c r="U56" s="335"/>
    </row>
    <row r="57" customFormat="false" ht="12.75" hidden="false" customHeight="false" outlineLevel="0" collapsed="false">
      <c r="A57" s="373" t="s">
        <v>391</v>
      </c>
      <c r="B57" s="374" t="n">
        <v>0</v>
      </c>
      <c r="C57" s="374" t="n">
        <v>0</v>
      </c>
      <c r="D57" s="374" t="n">
        <v>0</v>
      </c>
      <c r="E57" s="374" t="n">
        <v>0</v>
      </c>
      <c r="F57" s="374" t="n">
        <v>0</v>
      </c>
      <c r="G57" s="374" t="n">
        <v>0</v>
      </c>
      <c r="H57" s="374" t="n">
        <v>0</v>
      </c>
      <c r="I57" s="374" t="n">
        <v>0</v>
      </c>
      <c r="J57" s="374" t="n">
        <v>0</v>
      </c>
      <c r="K57" s="374" t="n">
        <v>0</v>
      </c>
      <c r="L57" s="374" t="n">
        <v>0</v>
      </c>
      <c r="M57" s="374" t="n">
        <v>0</v>
      </c>
      <c r="N57" s="335" t="n">
        <f aca="false">AVERAGE(B57:M57)</f>
        <v>0</v>
      </c>
      <c r="O57" s="375"/>
      <c r="P57" s="375"/>
      <c r="Q57" s="375"/>
      <c r="R57" s="375"/>
      <c r="S57" s="375"/>
      <c r="T57" s="335"/>
      <c r="U57" s="335"/>
    </row>
    <row r="58" customFormat="false" ht="12.75" hidden="false" customHeight="false" outlineLevel="0" collapsed="false">
      <c r="A58" s="373" t="s">
        <v>378</v>
      </c>
      <c r="B58" s="377" t="n">
        <f aca="false">'Out Years Data Input'!C112/1000</f>
        <v>35.2</v>
      </c>
      <c r="C58" s="377" t="n">
        <f aca="false">'Out Years Data Input'!F112/1000</f>
        <v>23.9</v>
      </c>
      <c r="D58" s="377" t="n">
        <f aca="false">'Out Years Data Input'!I112/1000</f>
        <v>26.4</v>
      </c>
      <c r="E58" s="377" t="n">
        <f aca="false">'Out Years Data Input'!L112/1000</f>
        <v>23.9</v>
      </c>
      <c r="F58" s="377" t="n">
        <f aca="false">'Out Years Data Input'!O112/1000</f>
        <v>20</v>
      </c>
      <c r="G58" s="377" t="n">
        <f aca="false">'Out Years Data Input'!R112/1000</f>
        <v>23.9</v>
      </c>
      <c r="H58" s="377" t="n">
        <f aca="false">'Out Years Data Input'!U112/1000</f>
        <v>22.8</v>
      </c>
      <c r="I58" s="377" t="n">
        <f aca="false">'Out Years Data Input'!X112/1000</f>
        <v>12.2</v>
      </c>
      <c r="J58" s="377" t="n">
        <f aca="false">'Out Years Data Input'!AA112/1000</f>
        <v>20.2</v>
      </c>
      <c r="K58" s="377" t="n">
        <f aca="false">'Out Years Data Input'!AD112/1000</f>
        <v>10.6</v>
      </c>
      <c r="L58" s="377" t="n">
        <f aca="false">'Out Years Data Input'!AG112/1000</f>
        <v>13.8</v>
      </c>
      <c r="M58" s="377" t="n">
        <f aca="false">'Out Years Data Input'!AJ112/1000</f>
        <v>27.3</v>
      </c>
      <c r="N58" s="378" t="n">
        <f aca="false">AVERAGE(B58:M58)</f>
        <v>21.6833333333333</v>
      </c>
      <c r="O58" s="375"/>
      <c r="P58" s="375"/>
      <c r="Q58" s="375"/>
      <c r="R58" s="375"/>
      <c r="S58" s="375"/>
      <c r="T58" s="378"/>
      <c r="U58" s="378"/>
    </row>
    <row r="59" customFormat="false" ht="12.75" hidden="false" customHeight="false" outlineLevel="0" collapsed="false">
      <c r="A59" s="370" t="s">
        <v>392</v>
      </c>
      <c r="B59" s="335" t="n">
        <f aca="false">SUM(B55:B58)</f>
        <v>279.494</v>
      </c>
      <c r="C59" s="335" t="n">
        <f aca="false">SUM(C55:C58)</f>
        <v>279.494</v>
      </c>
      <c r="D59" s="335" t="n">
        <f aca="false">SUM(D55:D58)</f>
        <v>259.694</v>
      </c>
      <c r="E59" s="335" t="n">
        <f aca="false">SUM(E55:E58)</f>
        <v>330.52</v>
      </c>
      <c r="F59" s="335" t="n">
        <f aca="false">SUM(F55:F58)</f>
        <v>328.791</v>
      </c>
      <c r="G59" s="335" t="n">
        <f aca="false">SUM(G55:G58)</f>
        <v>325.386</v>
      </c>
      <c r="H59" s="335" t="n">
        <f aca="false">SUM(H55:H58)</f>
        <v>310.377</v>
      </c>
      <c r="I59" s="335" t="n">
        <f aca="false">SUM(I55:I58)</f>
        <v>308.667</v>
      </c>
      <c r="J59" s="335" t="n">
        <f aca="false">SUM(J55:J58)</f>
        <v>282.263</v>
      </c>
      <c r="K59" s="335" t="n">
        <f aca="false">SUM(K55:K58)</f>
        <v>287.04</v>
      </c>
      <c r="L59" s="335" t="n">
        <f aca="false">SUM(L55:L58)</f>
        <v>316.41</v>
      </c>
      <c r="M59" s="335" t="n">
        <f aca="false">SUM(M55:M58)</f>
        <v>328.35</v>
      </c>
      <c r="N59" s="335" t="n">
        <f aca="false">SUM(N55:N58)</f>
        <v>303.0405</v>
      </c>
      <c r="O59" s="335"/>
      <c r="P59" s="335"/>
      <c r="Q59" s="335"/>
      <c r="R59" s="335"/>
      <c r="S59" s="372"/>
      <c r="T59" s="335"/>
      <c r="U59" s="335"/>
    </row>
    <row r="60" customFormat="false" ht="12.75" hidden="false" customHeight="false" outlineLevel="0" collapsed="false">
      <c r="A60" s="370"/>
      <c r="B60" s="335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72"/>
      <c r="Q60" s="372"/>
      <c r="R60" s="372"/>
      <c r="S60" s="372"/>
      <c r="T60" s="335"/>
      <c r="U60" s="335"/>
    </row>
    <row r="61" customFormat="false" ht="12.75" hidden="false" customHeight="false" outlineLevel="0" collapsed="false">
      <c r="A61" s="370" t="s">
        <v>393</v>
      </c>
      <c r="B61" s="381"/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1"/>
      <c r="N61" s="335"/>
      <c r="O61" s="335"/>
      <c r="P61" s="371"/>
      <c r="Q61" s="371"/>
      <c r="R61" s="371"/>
      <c r="S61" s="371"/>
      <c r="T61" s="335"/>
      <c r="U61" s="335"/>
    </row>
    <row r="62" customFormat="false" ht="12.75" hidden="false" customHeight="false" outlineLevel="0" collapsed="false">
      <c r="A62" s="373" t="s">
        <v>371</v>
      </c>
      <c r="B62" s="374" t="n">
        <f aca="false">'Out Years Data Input'!C212/1000</f>
        <v>0</v>
      </c>
      <c r="C62" s="374" t="n">
        <f aca="false">'Out Years Data Input'!F212/1000</f>
        <v>0</v>
      </c>
      <c r="D62" s="374" t="n">
        <f aca="false">'Out Years Data Input'!I212/1000</f>
        <v>0</v>
      </c>
      <c r="E62" s="374" t="n">
        <f aca="false">'Out Years Data Input'!L212/1000</f>
        <v>0</v>
      </c>
      <c r="F62" s="374" t="n">
        <f aca="false">'Out Years Data Input'!O212/1000</f>
        <v>0</v>
      </c>
      <c r="G62" s="374" t="n">
        <f aca="false">'Out Years Data Input'!R212/1000</f>
        <v>0</v>
      </c>
      <c r="H62" s="374" t="n">
        <f aca="false">'Out Years Data Input'!U212/1000</f>
        <v>0</v>
      </c>
      <c r="I62" s="374" t="n">
        <f aca="false">'Out Years Data Input'!X212/1000</f>
        <v>0</v>
      </c>
      <c r="J62" s="374" t="n">
        <f aca="false">'Out Years Data Input'!AA212/1000</f>
        <v>0</v>
      </c>
      <c r="K62" s="374" t="n">
        <f aca="false">'Out Years Data Input'!AD212/1000</f>
        <v>0</v>
      </c>
      <c r="L62" s="374" t="n">
        <f aca="false">'Out Years Data Input'!AG212/1000</f>
        <v>0</v>
      </c>
      <c r="M62" s="374" t="n">
        <f aca="false">'Out Years Data Input'!AJ212/1000</f>
        <v>0</v>
      </c>
      <c r="N62" s="335" t="n">
        <f aca="false">AVERAGE(B62:M62)</f>
        <v>0</v>
      </c>
      <c r="O62" s="375"/>
      <c r="P62" s="375"/>
      <c r="Q62" s="375"/>
      <c r="R62" s="375"/>
      <c r="S62" s="375"/>
      <c r="T62" s="335"/>
      <c r="U62" s="335"/>
    </row>
    <row r="63" customFormat="false" ht="12.75" hidden="false" customHeight="false" outlineLevel="0" collapsed="false">
      <c r="A63" s="373" t="s">
        <v>372</v>
      </c>
      <c r="B63" s="374" t="n">
        <f aca="false">'Out Years Data Input'!C89/1000</f>
        <v>0</v>
      </c>
      <c r="C63" s="374" t="n">
        <f aca="false">'Out Years Data Input'!F89/1000</f>
        <v>0</v>
      </c>
      <c r="D63" s="374" t="n">
        <f aca="false">'Out Years Data Input'!I89/1000</f>
        <v>0</v>
      </c>
      <c r="E63" s="374" t="n">
        <f aca="false">'Out Years Data Input'!L89/1000</f>
        <v>0</v>
      </c>
      <c r="F63" s="374" t="n">
        <f aca="false">'Out Years Data Input'!O89/1000</f>
        <v>0</v>
      </c>
      <c r="G63" s="374" t="n">
        <f aca="false">'Out Years Data Input'!R89/1000</f>
        <v>0</v>
      </c>
      <c r="H63" s="374" t="n">
        <f aca="false">'Out Years Data Input'!U89/1000</f>
        <v>0</v>
      </c>
      <c r="I63" s="374" t="n">
        <f aca="false">'Out Years Data Input'!X89/1000</f>
        <v>0</v>
      </c>
      <c r="J63" s="374" t="n">
        <f aca="false">'Out Years Data Input'!AA89/1000</f>
        <v>0</v>
      </c>
      <c r="K63" s="374" t="n">
        <f aca="false">'Out Years Data Input'!AD89/1000</f>
        <v>0</v>
      </c>
      <c r="L63" s="374" t="n">
        <f aca="false">'Out Years Data Input'!AG89/1000</f>
        <v>0</v>
      </c>
      <c r="M63" s="374" t="n">
        <f aca="false">'Out Years Data Input'!AJ89/1000</f>
        <v>0</v>
      </c>
      <c r="N63" s="335" t="n">
        <f aca="false">AVERAGE(B63:M63)</f>
        <v>0</v>
      </c>
      <c r="O63" s="375"/>
      <c r="P63" s="375"/>
      <c r="Q63" s="375"/>
      <c r="R63" s="375"/>
      <c r="S63" s="375"/>
      <c r="T63" s="335"/>
      <c r="U63" s="335"/>
    </row>
    <row r="64" customFormat="false" ht="12.75" hidden="false" customHeight="false" outlineLevel="0" collapsed="false">
      <c r="A64" s="373" t="s">
        <v>373</v>
      </c>
      <c r="B64" s="374" t="n">
        <v>0</v>
      </c>
      <c r="C64" s="374" t="n">
        <v>0</v>
      </c>
      <c r="D64" s="374" t="n">
        <v>0</v>
      </c>
      <c r="E64" s="374" t="n">
        <v>0</v>
      </c>
      <c r="F64" s="374" t="n">
        <v>0</v>
      </c>
      <c r="G64" s="374" t="n">
        <v>0</v>
      </c>
      <c r="H64" s="374" t="n">
        <v>0</v>
      </c>
      <c r="I64" s="374" t="n">
        <v>0</v>
      </c>
      <c r="J64" s="374" t="n">
        <v>0</v>
      </c>
      <c r="K64" s="374" t="n">
        <v>0</v>
      </c>
      <c r="L64" s="374" t="n">
        <v>0</v>
      </c>
      <c r="M64" s="374" t="n">
        <v>0</v>
      </c>
      <c r="N64" s="335" t="n">
        <f aca="false">AVERAGE(B64:M64)</f>
        <v>0</v>
      </c>
      <c r="O64" s="375"/>
      <c r="P64" s="375"/>
      <c r="Q64" s="375"/>
      <c r="R64" s="375"/>
      <c r="S64" s="375"/>
      <c r="T64" s="335"/>
      <c r="U64" s="335"/>
    </row>
    <row r="65" customFormat="false" ht="12.75" hidden="false" customHeight="false" outlineLevel="0" collapsed="false">
      <c r="A65" s="373" t="s">
        <v>378</v>
      </c>
      <c r="B65" s="377" t="n">
        <f aca="false">'Out Years Data Input'!C113/1000</f>
        <v>0</v>
      </c>
      <c r="C65" s="377" t="n">
        <f aca="false">'Out Years Data Input'!F113/1000</f>
        <v>0</v>
      </c>
      <c r="D65" s="377" t="n">
        <f aca="false">'Out Years Data Input'!I113/1000</f>
        <v>0</v>
      </c>
      <c r="E65" s="377" t="n">
        <f aca="false">'Out Years Data Input'!L113/1000</f>
        <v>0</v>
      </c>
      <c r="F65" s="377" t="n">
        <f aca="false">'Out Years Data Input'!O113/1000</f>
        <v>0</v>
      </c>
      <c r="G65" s="377" t="n">
        <f aca="false">'Out Years Data Input'!R113/1000</f>
        <v>0</v>
      </c>
      <c r="H65" s="377" t="n">
        <f aca="false">'Out Years Data Input'!U113/1000</f>
        <v>0</v>
      </c>
      <c r="I65" s="377" t="n">
        <f aca="false">'Out Years Data Input'!X113/1000</f>
        <v>0</v>
      </c>
      <c r="J65" s="377" t="n">
        <f aca="false">'Out Years Data Input'!AA113/1000</f>
        <v>0</v>
      </c>
      <c r="K65" s="377" t="n">
        <f aca="false">'Out Years Data Input'!AD113/1000</f>
        <v>0</v>
      </c>
      <c r="L65" s="377" t="n">
        <f aca="false">'Out Years Data Input'!AG113/1000</f>
        <v>0</v>
      </c>
      <c r="M65" s="377" t="n">
        <f aca="false">'Out Years Data Input'!AJ113/1000</f>
        <v>0</v>
      </c>
      <c r="N65" s="383" t="n">
        <f aca="false">AVERAGE(B65:M65)</f>
        <v>0</v>
      </c>
      <c r="O65" s="375"/>
      <c r="P65" s="375"/>
      <c r="Q65" s="375"/>
      <c r="R65" s="375"/>
      <c r="S65" s="375"/>
      <c r="T65" s="378"/>
      <c r="U65" s="378"/>
    </row>
    <row r="66" customFormat="false" ht="12.75" hidden="false" customHeight="false" outlineLevel="0" collapsed="false">
      <c r="A66" s="370" t="s">
        <v>394</v>
      </c>
      <c r="B66" s="335" t="n">
        <f aca="false">SUM(B63:B65)</f>
        <v>0</v>
      </c>
      <c r="C66" s="335" t="n">
        <f aca="false">SUM(C63:C65)</f>
        <v>0</v>
      </c>
      <c r="D66" s="335" t="n">
        <f aca="false">SUM(D63:D65)</f>
        <v>0</v>
      </c>
      <c r="E66" s="335" t="n">
        <f aca="false">SUM(E63:E65)</f>
        <v>0</v>
      </c>
      <c r="F66" s="335" t="n">
        <f aca="false">SUM(F63:F65)</f>
        <v>0</v>
      </c>
      <c r="G66" s="335" t="n">
        <f aca="false">SUM(G63:G65)</f>
        <v>0</v>
      </c>
      <c r="H66" s="335" t="n">
        <f aca="false">SUM(H63:H65)</f>
        <v>0</v>
      </c>
      <c r="I66" s="335" t="n">
        <f aca="false">SUM(I63:I65)</f>
        <v>0</v>
      </c>
      <c r="J66" s="335" t="n">
        <f aca="false">SUM(J63:J65)</f>
        <v>0</v>
      </c>
      <c r="K66" s="335" t="n">
        <f aca="false">SUM(K63:K65)</f>
        <v>0</v>
      </c>
      <c r="L66" s="335" t="n">
        <f aca="false">SUM(L63:L65)</f>
        <v>0</v>
      </c>
      <c r="M66" s="335" t="n">
        <f aca="false">SUM(M63:M65)</f>
        <v>0</v>
      </c>
      <c r="N66" s="379" t="n">
        <f aca="false">AVERAGE(B66:M66)</f>
        <v>0</v>
      </c>
      <c r="O66" s="335"/>
      <c r="P66" s="335"/>
      <c r="Q66" s="335"/>
      <c r="R66" s="335"/>
      <c r="S66" s="372"/>
      <c r="T66" s="335"/>
      <c r="U66" s="335"/>
    </row>
    <row r="67" customFormat="false" ht="12.75" hidden="false" customHeight="false" outlineLevel="0" collapsed="false">
      <c r="A67" s="370"/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72"/>
      <c r="Q67" s="372"/>
      <c r="R67" s="372"/>
      <c r="S67" s="372"/>
      <c r="T67" s="335"/>
      <c r="U67" s="335"/>
    </row>
    <row r="68" customFormat="false" ht="12.75" hidden="false" customHeight="false" outlineLevel="0" collapsed="false">
      <c r="A68" s="370" t="s">
        <v>395</v>
      </c>
      <c r="B68" s="381"/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35"/>
      <c r="O68" s="335"/>
      <c r="P68" s="371"/>
      <c r="Q68" s="371"/>
      <c r="R68" s="371"/>
      <c r="S68" s="371"/>
      <c r="T68" s="335"/>
      <c r="U68" s="335"/>
    </row>
    <row r="69" customFormat="false" ht="12.75" hidden="false" customHeight="false" outlineLevel="0" collapsed="false">
      <c r="A69" s="373" t="s">
        <v>371</v>
      </c>
      <c r="B69" s="374" t="n">
        <f aca="false">'Out Years Data Input'!C213/1000</f>
        <v>80</v>
      </c>
      <c r="C69" s="374" t="n">
        <f aca="false">'Out Years Data Input'!F213/1000</f>
        <v>80</v>
      </c>
      <c r="D69" s="374" t="n">
        <f aca="false">'Out Years Data Input'!I213/1000</f>
        <v>80</v>
      </c>
      <c r="E69" s="374" t="n">
        <f aca="false">'Out Years Data Input'!L213/1000</f>
        <v>80</v>
      </c>
      <c r="F69" s="374" t="n">
        <f aca="false">'Out Years Data Input'!O213/1000</f>
        <v>80</v>
      </c>
      <c r="G69" s="374" t="n">
        <f aca="false">'Out Years Data Input'!R213/1000</f>
        <v>80</v>
      </c>
      <c r="H69" s="374" t="n">
        <f aca="false">'Out Years Data Input'!U213/1000</f>
        <v>80</v>
      </c>
      <c r="I69" s="374" t="n">
        <f aca="false">'Out Years Data Input'!X213/1000</f>
        <v>80</v>
      </c>
      <c r="J69" s="374" t="n">
        <f aca="false">'Out Years Data Input'!AA213/1000</f>
        <v>80</v>
      </c>
      <c r="K69" s="374" t="n">
        <f aca="false">'Out Years Data Input'!AD213/1000</f>
        <v>80</v>
      </c>
      <c r="L69" s="374" t="n">
        <f aca="false">'Out Years Data Input'!AG213/1000</f>
        <v>80</v>
      </c>
      <c r="M69" s="374" t="n">
        <f aca="false">'Out Years Data Input'!AJ213/1000</f>
        <v>80</v>
      </c>
      <c r="N69" s="335" t="n">
        <f aca="false">AVERAGE(B69:M69)</f>
        <v>80</v>
      </c>
      <c r="O69" s="375"/>
      <c r="P69" s="375"/>
      <c r="Q69" s="375"/>
      <c r="R69" s="375"/>
      <c r="S69" s="375"/>
      <c r="T69" s="335"/>
      <c r="U69" s="335"/>
    </row>
    <row r="70" customFormat="false" ht="12.75" hidden="false" customHeight="false" outlineLevel="0" collapsed="false">
      <c r="A70" s="373" t="s">
        <v>372</v>
      </c>
      <c r="B70" s="374" t="n">
        <f aca="false">'Out Years Data Input'!C90/1000</f>
        <v>54.9</v>
      </c>
      <c r="C70" s="374" t="n">
        <f aca="false">'Out Years Data Input'!F90/1000</f>
        <v>59</v>
      </c>
      <c r="D70" s="374" t="n">
        <f aca="false">'Out Years Data Input'!I90/1000</f>
        <v>54.3</v>
      </c>
      <c r="E70" s="374" t="n">
        <f aca="false">'Out Years Data Input'!L90/1000</f>
        <v>65.6</v>
      </c>
      <c r="F70" s="374" t="n">
        <f aca="false">'Out Years Data Input'!O90/1000</f>
        <v>61</v>
      </c>
      <c r="G70" s="374" t="n">
        <f aca="false">'Out Years Data Input'!R90/1000</f>
        <v>47.4</v>
      </c>
      <c r="H70" s="374" t="n">
        <f aca="false">'Out Years Data Input'!U90/1000</f>
        <v>71.7</v>
      </c>
      <c r="I70" s="374" t="n">
        <f aca="false">'Out Years Data Input'!X90/1000</f>
        <v>63</v>
      </c>
      <c r="J70" s="374" t="n">
        <f aca="false">'Out Years Data Input'!AA90/1000</f>
        <v>70.3</v>
      </c>
      <c r="K70" s="374" t="n">
        <f aca="false">'Out Years Data Input'!AD90/1000</f>
        <v>50.4</v>
      </c>
      <c r="L70" s="374" t="n">
        <f aca="false">'Out Years Data Input'!AG90/1000</f>
        <v>58.6</v>
      </c>
      <c r="M70" s="374" t="n">
        <f aca="false">'Out Years Data Input'!AJ90/1000</f>
        <v>44.2</v>
      </c>
      <c r="N70" s="335" t="n">
        <f aca="false">AVERAGE(B70:M70)</f>
        <v>58.3666666666667</v>
      </c>
      <c r="O70" s="375"/>
      <c r="P70" s="375"/>
      <c r="Q70" s="375"/>
      <c r="R70" s="375"/>
      <c r="S70" s="375"/>
      <c r="T70" s="335"/>
      <c r="U70" s="335"/>
    </row>
    <row r="71" customFormat="false" ht="12.75" hidden="false" customHeight="false" outlineLevel="0" collapsed="false">
      <c r="A71" s="373" t="s">
        <v>373</v>
      </c>
      <c r="B71" s="374" t="n">
        <v>0</v>
      </c>
      <c r="C71" s="374" t="n">
        <v>0</v>
      </c>
      <c r="D71" s="374" t="n">
        <v>0</v>
      </c>
      <c r="E71" s="374" t="n">
        <v>0</v>
      </c>
      <c r="F71" s="374" t="n">
        <v>0</v>
      </c>
      <c r="G71" s="374" t="n">
        <v>0</v>
      </c>
      <c r="H71" s="374" t="n">
        <v>0</v>
      </c>
      <c r="I71" s="374" t="n">
        <v>0</v>
      </c>
      <c r="J71" s="374" t="n">
        <v>0</v>
      </c>
      <c r="K71" s="374" t="n">
        <v>0</v>
      </c>
      <c r="L71" s="374" t="n">
        <v>0</v>
      </c>
      <c r="M71" s="374" t="n">
        <v>0</v>
      </c>
      <c r="N71" s="335" t="n">
        <f aca="false">AVERAGE(B71:M71)</f>
        <v>0</v>
      </c>
      <c r="O71" s="375"/>
      <c r="P71" s="375"/>
      <c r="Q71" s="375"/>
      <c r="R71" s="375"/>
      <c r="S71" s="375"/>
      <c r="T71" s="335"/>
      <c r="U71" s="335"/>
    </row>
    <row r="72" customFormat="false" ht="12.75" hidden="false" customHeight="false" outlineLevel="0" collapsed="false">
      <c r="A72" s="373" t="s">
        <v>378</v>
      </c>
      <c r="B72" s="377" t="n">
        <f aca="false">'Out Years Data Input'!C114/1000</f>
        <v>1.9</v>
      </c>
      <c r="C72" s="377" t="n">
        <f aca="false">'Out Years Data Input'!F114/1000</f>
        <v>1.8</v>
      </c>
      <c r="D72" s="377" t="n">
        <f aca="false">'Out Years Data Input'!I114/1000</f>
        <v>2.5</v>
      </c>
      <c r="E72" s="377" t="n">
        <f aca="false">'Out Years Data Input'!L114/1000</f>
        <v>8</v>
      </c>
      <c r="F72" s="377" t="n">
        <f aca="false">'Out Years Data Input'!O114/1000</f>
        <v>7</v>
      </c>
      <c r="G72" s="377" t="n">
        <f aca="false">'Out Years Data Input'!R114/1000</f>
        <v>20.6</v>
      </c>
      <c r="H72" s="377" t="n">
        <f aca="false">'Out Years Data Input'!U114/1000</f>
        <v>1.9</v>
      </c>
      <c r="I72" s="377" t="n">
        <f aca="false">'Out Years Data Input'!X114/1000</f>
        <v>1.8</v>
      </c>
      <c r="J72" s="377" t="n">
        <f aca="false">'Out Years Data Input'!AA114/1000</f>
        <v>2.5</v>
      </c>
      <c r="K72" s="377" t="n">
        <f aca="false">'Out Years Data Input'!AD114/1000</f>
        <v>8</v>
      </c>
      <c r="L72" s="377" t="n">
        <f aca="false">'Out Years Data Input'!AG114/1000</f>
        <v>7</v>
      </c>
      <c r="M72" s="377" t="n">
        <f aca="false">'Out Years Data Input'!AJ114/1000</f>
        <v>20.6</v>
      </c>
      <c r="N72" s="378" t="n">
        <f aca="false">AVERAGE(B72:M72)</f>
        <v>6.96666666666667</v>
      </c>
      <c r="O72" s="375"/>
      <c r="P72" s="375"/>
      <c r="Q72" s="375"/>
      <c r="R72" s="375"/>
      <c r="S72" s="375"/>
      <c r="T72" s="378"/>
      <c r="U72" s="378"/>
    </row>
    <row r="73" customFormat="false" ht="12.75" hidden="false" customHeight="false" outlineLevel="0" collapsed="false">
      <c r="A73" s="370" t="s">
        <v>396</v>
      </c>
      <c r="B73" s="379" t="n">
        <f aca="false">SUM(B70:B72)</f>
        <v>56.8</v>
      </c>
      <c r="C73" s="335" t="n">
        <f aca="false">SUM(C70:C72)</f>
        <v>60.8</v>
      </c>
      <c r="D73" s="335" t="n">
        <f aca="false">SUM(D70:D72)</f>
        <v>56.8</v>
      </c>
      <c r="E73" s="335" t="n">
        <f aca="false">SUM(E70:E72)</f>
        <v>73.6</v>
      </c>
      <c r="F73" s="335" t="n">
        <f aca="false">SUM(F70:F72)</f>
        <v>68</v>
      </c>
      <c r="G73" s="335" t="n">
        <f aca="false">SUM(G70:G72)</f>
        <v>68</v>
      </c>
      <c r="H73" s="335" t="n">
        <f aca="false">SUM(H70:H72)</f>
        <v>73.6</v>
      </c>
      <c r="I73" s="335" t="n">
        <f aca="false">SUM(I70:I72)</f>
        <v>64.8</v>
      </c>
      <c r="J73" s="335" t="n">
        <f aca="false">SUM(J70:J72)</f>
        <v>72.8</v>
      </c>
      <c r="K73" s="335" t="n">
        <f aca="false">SUM(K70:K72)</f>
        <v>58.4</v>
      </c>
      <c r="L73" s="335" t="n">
        <f aca="false">SUM(L70:L72)</f>
        <v>65.6</v>
      </c>
      <c r="M73" s="335" t="n">
        <f aca="false">SUM(M70:M72)</f>
        <v>64.8</v>
      </c>
      <c r="N73" s="335" t="n">
        <f aca="false">SUM(N70:N72)</f>
        <v>65.3333333333333</v>
      </c>
      <c r="O73" s="394"/>
      <c r="P73" s="394"/>
      <c r="Q73" s="394"/>
      <c r="R73" s="394"/>
      <c r="S73" s="394"/>
      <c r="T73" s="394"/>
      <c r="U73" s="394"/>
    </row>
    <row r="74" customFormat="false" ht="12.75" hidden="false" customHeight="false" outlineLevel="0" collapsed="false">
      <c r="A74" s="386" t="s">
        <v>397</v>
      </c>
      <c r="B74" s="378" t="n">
        <f aca="false">SUM(B51+B59+B66+B73)</f>
        <v>371.494</v>
      </c>
      <c r="C74" s="379" t="n">
        <f aca="false">SUM(C51+C59+C66+C73)</f>
        <v>375.494</v>
      </c>
      <c r="D74" s="379" t="n">
        <f aca="false">SUM(D51+D59+D66+D73)</f>
        <v>351.694</v>
      </c>
      <c r="E74" s="379" t="n">
        <f aca="false">SUM(E51+E59+E66+E73)</f>
        <v>448.92</v>
      </c>
      <c r="F74" s="379" t="n">
        <f aca="false">SUM(F51+F59+F66+F73)</f>
        <v>442.391</v>
      </c>
      <c r="G74" s="379" t="n">
        <f aca="false">SUM(G51+G59+G66+G73)</f>
        <v>438.186</v>
      </c>
      <c r="H74" s="379" t="n">
        <f aca="false">SUM(H51+H59+H66+H73)</f>
        <v>426.377</v>
      </c>
      <c r="I74" s="379" t="n">
        <f aca="false">SUM(I51+I59+I66+I73)</f>
        <v>415.867</v>
      </c>
      <c r="J74" s="379" t="n">
        <f aca="false">SUM(J51+J59+J66+J73)</f>
        <v>394.263</v>
      </c>
      <c r="K74" s="379" t="n">
        <f aca="false">SUM(K51+K59+K66+K73)</f>
        <v>387.04</v>
      </c>
      <c r="L74" s="379" t="n">
        <f aca="false">SUM(L51+L59+L66+L73)</f>
        <v>424.41</v>
      </c>
      <c r="M74" s="379" t="n">
        <f aca="false">SUM(M51+M59+M66+M73)</f>
        <v>437.15</v>
      </c>
      <c r="N74" s="379" t="n">
        <f aca="false">SUM(N51+N59+N66+N73)</f>
        <v>409.4405</v>
      </c>
      <c r="O74" s="394"/>
      <c r="P74" s="394"/>
      <c r="Q74" s="394"/>
      <c r="R74" s="394"/>
      <c r="S74" s="394"/>
      <c r="T74" s="394"/>
      <c r="U74" s="394"/>
    </row>
    <row r="75" customFormat="false" ht="12.75" hidden="false" customHeight="false" outlineLevel="0" collapsed="false">
      <c r="A75" s="386" t="s">
        <v>398</v>
      </c>
      <c r="B75" s="379" t="n">
        <f aca="false">SUM(B47+B54+B62+B69)</f>
        <v>795.214</v>
      </c>
      <c r="C75" s="379" t="n">
        <f aca="false">SUM(C47+C54+C62+C69)</f>
        <v>795.214</v>
      </c>
      <c r="D75" s="379" t="n">
        <f aca="false">SUM(D47+D54+D62+D69)</f>
        <v>750.214</v>
      </c>
      <c r="E75" s="379" t="n">
        <f aca="false">SUM(E47+E54+E62+E69)</f>
        <v>750.214</v>
      </c>
      <c r="F75" s="379" t="n">
        <f aca="false">SUM(F47+F54+F62+F69)</f>
        <v>736.827</v>
      </c>
      <c r="G75" s="379" t="n">
        <f aca="false">SUM(G47+G54+G62+G69)</f>
        <v>741.047</v>
      </c>
      <c r="H75" s="379" t="n">
        <f aca="false">SUM(H47+H54+H62+H69)</f>
        <v>745.617</v>
      </c>
      <c r="I75" s="379" t="n">
        <f aca="false">SUM(I47+I54+I62+I69)</f>
        <v>742.391</v>
      </c>
      <c r="J75" s="379" t="n">
        <f aca="false">SUM(J47+J54+J62+J69)</f>
        <v>736.047</v>
      </c>
      <c r="K75" s="379" t="n">
        <f aca="false">SUM(K47+K54+K62+K69)</f>
        <v>712</v>
      </c>
      <c r="L75" s="379" t="n">
        <f aca="false">SUM(L47+L54+L62+L69)</f>
        <v>757</v>
      </c>
      <c r="M75" s="379" t="n">
        <f aca="false">SUM(M47+M54+M62+M69)</f>
        <v>757</v>
      </c>
      <c r="N75" s="379" t="n">
        <f aca="false">SUM(N47+N54+N62+N69)</f>
        <v>751.565416666667</v>
      </c>
      <c r="O75" s="394"/>
      <c r="P75" s="394"/>
      <c r="Q75" s="394"/>
      <c r="R75" s="394"/>
      <c r="S75" s="394"/>
      <c r="T75" s="394"/>
      <c r="U75" s="394"/>
    </row>
    <row r="76" customFormat="false" ht="12.75" hidden="false" customHeight="false" outlineLevel="0" collapsed="false">
      <c r="A76" s="370"/>
      <c r="B76" s="383"/>
      <c r="C76" s="383"/>
      <c r="D76" s="383"/>
      <c r="E76" s="383"/>
      <c r="F76" s="383"/>
      <c r="G76" s="383"/>
      <c r="H76" s="383"/>
      <c r="I76" s="383"/>
      <c r="J76" s="383"/>
      <c r="K76" s="383"/>
      <c r="L76" s="383"/>
      <c r="M76" s="383"/>
      <c r="N76" s="383"/>
      <c r="O76" s="383"/>
      <c r="P76" s="375"/>
      <c r="Q76" s="375"/>
      <c r="R76" s="375"/>
      <c r="S76" s="375"/>
      <c r="T76" s="383"/>
      <c r="U76" s="383"/>
    </row>
    <row r="77" customFormat="false" ht="15.75" hidden="false" customHeight="false" outlineLevel="0" collapsed="false">
      <c r="A77" s="369" t="s">
        <v>399</v>
      </c>
      <c r="B77" s="395"/>
      <c r="C77" s="395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35"/>
      <c r="O77" s="335"/>
      <c r="P77" s="375"/>
      <c r="Q77" s="375"/>
      <c r="R77" s="375"/>
      <c r="S77" s="375"/>
      <c r="T77" s="335"/>
      <c r="U77" s="335"/>
    </row>
    <row r="78" customFormat="false" ht="12.75" hidden="false" customHeight="false" outlineLevel="0" collapsed="false">
      <c r="A78" s="370" t="s">
        <v>400</v>
      </c>
      <c r="B78" s="381"/>
      <c r="C78" s="381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35"/>
      <c r="O78" s="335"/>
      <c r="P78" s="371"/>
      <c r="Q78" s="371"/>
      <c r="R78" s="371"/>
      <c r="S78" s="371"/>
      <c r="T78" s="335"/>
      <c r="U78" s="335"/>
    </row>
    <row r="79" customFormat="false" ht="12.75" hidden="false" customHeight="false" outlineLevel="0" collapsed="false">
      <c r="A79" s="373" t="s">
        <v>401</v>
      </c>
      <c r="B79" s="374" t="n">
        <f aca="false">'Out Years Data Input'!C217/1000</f>
        <v>333</v>
      </c>
      <c r="C79" s="374" t="n">
        <f aca="false">'Out Years Data Input'!F217/1000</f>
        <v>333</v>
      </c>
      <c r="D79" s="374" t="n">
        <f aca="false">'Out Years Data Input'!I217/1000</f>
        <v>333</v>
      </c>
      <c r="E79" s="374" t="n">
        <f aca="false">'Out Years Data Input'!L217/1000</f>
        <v>333</v>
      </c>
      <c r="F79" s="374" t="n">
        <f aca="false">'Out Years Data Input'!O217/1000</f>
        <v>333</v>
      </c>
      <c r="G79" s="374" t="n">
        <f aca="false">'Out Years Data Input'!R217/1000</f>
        <v>333</v>
      </c>
      <c r="H79" s="374" t="n">
        <f aca="false">'Out Years Data Input'!U217/1000</f>
        <v>362</v>
      </c>
      <c r="I79" s="374" t="n">
        <f aca="false">'Out Years Data Input'!X217/1000</f>
        <v>362</v>
      </c>
      <c r="J79" s="374" t="n">
        <f aca="false">'Out Years Data Input'!AA217/1000</f>
        <v>362</v>
      </c>
      <c r="K79" s="374" t="n">
        <f aca="false">'Out Years Data Input'!AD217/1000</f>
        <v>333</v>
      </c>
      <c r="L79" s="374" t="n">
        <f aca="false">'Out Years Data Input'!AG217/1000</f>
        <v>333</v>
      </c>
      <c r="M79" s="374" t="n">
        <f aca="false">'Out Years Data Input'!AJ217/1000</f>
        <v>333</v>
      </c>
      <c r="N79" s="335" t="n">
        <f aca="false">AVERAGE(B79:M79)</f>
        <v>340.25</v>
      </c>
      <c r="O79" s="375"/>
      <c r="P79" s="375"/>
      <c r="Q79" s="375"/>
      <c r="R79" s="375"/>
      <c r="S79" s="375"/>
      <c r="T79" s="335"/>
      <c r="U79" s="335"/>
    </row>
    <row r="80" customFormat="false" ht="12.75" hidden="false" customHeight="false" outlineLevel="0" collapsed="false">
      <c r="A80" s="373" t="s">
        <v>402</v>
      </c>
      <c r="B80" s="374" t="n">
        <f aca="false">'Out Years Data Input'!C94/1000</f>
        <v>166.57</v>
      </c>
      <c r="C80" s="374" t="n">
        <f aca="false">'Out Years Data Input'!F94/1000</f>
        <v>273.14</v>
      </c>
      <c r="D80" s="374" t="n">
        <f aca="false">'Out Years Data Input'!I94/1000</f>
        <v>277.4</v>
      </c>
      <c r="E80" s="374" t="n">
        <f aca="false">'Out Years Data Input'!L94/1000</f>
        <v>188.06</v>
      </c>
      <c r="F80" s="374" t="n">
        <f aca="false">'Out Years Data Input'!O94/1000</f>
        <v>166.65</v>
      </c>
      <c r="G80" s="374" t="n">
        <f aca="false">'Out Years Data Input'!R94/1000</f>
        <v>185</v>
      </c>
      <c r="H80" s="374" t="n">
        <f aca="false">'Out Years Data Input'!U94/1000</f>
        <v>124.92</v>
      </c>
      <c r="I80" s="374" t="n">
        <f aca="false">'Out Years Data Input'!X94/1000</f>
        <v>239.72</v>
      </c>
      <c r="J80" s="374" t="n">
        <f aca="false">'Out Years Data Input'!AA94/1000</f>
        <v>171.02</v>
      </c>
      <c r="K80" s="374" t="n">
        <f aca="false">'Out Years Data Input'!AD94/1000</f>
        <v>223.75</v>
      </c>
      <c r="L80" s="374" t="n">
        <f aca="false">'Out Years Data Input'!AG94/1000</f>
        <v>283.69</v>
      </c>
      <c r="M80" s="374" t="n">
        <f aca="false">'Out Years Data Input'!AJ94/1000</f>
        <v>297.5</v>
      </c>
      <c r="N80" s="335" t="n">
        <f aca="false">AVERAGE(B80:M80)</f>
        <v>216.451666666667</v>
      </c>
      <c r="O80" s="375"/>
      <c r="P80" s="375"/>
      <c r="Q80" s="375"/>
      <c r="R80" s="375"/>
      <c r="S80" s="375"/>
      <c r="T80" s="335"/>
      <c r="U80" s="335"/>
    </row>
    <row r="81" customFormat="false" ht="12.75" hidden="false" customHeight="false" outlineLevel="0" collapsed="false">
      <c r="A81" s="373" t="s">
        <v>373</v>
      </c>
      <c r="B81" s="374" t="n">
        <v>0</v>
      </c>
      <c r="C81" s="374" t="n">
        <v>0</v>
      </c>
      <c r="D81" s="374" t="n">
        <v>0</v>
      </c>
      <c r="E81" s="374" t="n">
        <v>0</v>
      </c>
      <c r="F81" s="374" t="n">
        <v>0</v>
      </c>
      <c r="G81" s="374" t="n">
        <v>0</v>
      </c>
      <c r="H81" s="374" t="n">
        <v>0</v>
      </c>
      <c r="I81" s="374" t="n">
        <v>0</v>
      </c>
      <c r="J81" s="374" t="n">
        <v>0</v>
      </c>
      <c r="K81" s="374" t="n">
        <v>0</v>
      </c>
      <c r="L81" s="374" t="n">
        <v>0</v>
      </c>
      <c r="M81" s="374" t="n">
        <v>0</v>
      </c>
      <c r="N81" s="335" t="n">
        <f aca="false">AVERAGE(B81:M81)</f>
        <v>0</v>
      </c>
      <c r="O81" s="375"/>
      <c r="P81" s="375"/>
      <c r="Q81" s="375"/>
      <c r="R81" s="375"/>
      <c r="S81" s="375"/>
      <c r="T81" s="335"/>
      <c r="U81" s="335"/>
    </row>
    <row r="82" customFormat="false" ht="12.75" hidden="false" customHeight="false" outlineLevel="0" collapsed="false">
      <c r="A82" s="373" t="s">
        <v>403</v>
      </c>
      <c r="B82" s="377" t="n">
        <f aca="false">'Out Years Data Input'!C118/1000</f>
        <v>129.8</v>
      </c>
      <c r="C82" s="377" t="n">
        <f aca="false">'Out Years Data Input'!F118/1000</f>
        <v>53.2</v>
      </c>
      <c r="D82" s="377" t="n">
        <f aca="false">'Out Years Data Input'!I118/1000</f>
        <v>55.6</v>
      </c>
      <c r="E82" s="377" t="n">
        <f aca="false">'Out Years Data Input'!L118/1000</f>
        <v>85</v>
      </c>
      <c r="F82" s="377" t="n">
        <f aca="false">'Out Years Data Input'!O118/1000</f>
        <v>116.4</v>
      </c>
      <c r="G82" s="377" t="n">
        <f aca="false">'Out Years Data Input'!R118/1000</f>
        <v>148</v>
      </c>
      <c r="H82" s="377" t="n">
        <f aca="false">'Out Years Data Input'!U118/1000</f>
        <v>114</v>
      </c>
      <c r="I82" s="377" t="n">
        <f aca="false">'Out Years Data Input'!X118/1000</f>
        <v>107.8</v>
      </c>
      <c r="J82" s="377" t="n">
        <f aca="false">'Out Years Data Input'!AA118/1000</f>
        <v>86</v>
      </c>
      <c r="K82" s="377" t="n">
        <f aca="false">'Out Years Data Input'!AD118/1000</f>
        <v>26</v>
      </c>
      <c r="L82" s="377" t="n">
        <f aca="false">'Out Years Data Input'!AG118/1000</f>
        <v>26</v>
      </c>
      <c r="M82" s="377" t="n">
        <f aca="false">'Out Years Data Input'!AJ118/1000</f>
        <v>102.1</v>
      </c>
      <c r="N82" s="383" t="n">
        <f aca="false">AVERAGE(B82:M82)</f>
        <v>87.4916666666667</v>
      </c>
      <c r="O82" s="375"/>
      <c r="P82" s="375"/>
      <c r="Q82" s="375"/>
      <c r="R82" s="375"/>
      <c r="S82" s="375"/>
      <c r="T82" s="378"/>
      <c r="U82" s="378"/>
    </row>
    <row r="83" customFormat="false" ht="12.75" hidden="false" customHeight="false" outlineLevel="0" collapsed="false">
      <c r="A83" s="370" t="s">
        <v>404</v>
      </c>
      <c r="B83" s="335" t="n">
        <f aca="false">SUM(B80:B82)</f>
        <v>296.37</v>
      </c>
      <c r="C83" s="335" t="n">
        <f aca="false">SUM(C80:C82)</f>
        <v>326.34</v>
      </c>
      <c r="D83" s="335" t="n">
        <f aca="false">SUM(D80:D82)</f>
        <v>333</v>
      </c>
      <c r="E83" s="335" t="n">
        <f aca="false">SUM(E80:E82)</f>
        <v>273.06</v>
      </c>
      <c r="F83" s="335" t="n">
        <f aca="false">SUM(F80:F82)</f>
        <v>283.05</v>
      </c>
      <c r="G83" s="335" t="n">
        <f aca="false">SUM(G80:G82)</f>
        <v>333</v>
      </c>
      <c r="H83" s="335" t="n">
        <f aca="false">SUM(H80:H82)</f>
        <v>238.92</v>
      </c>
      <c r="I83" s="335" t="n">
        <f aca="false">SUM(I80:I82)</f>
        <v>347.52</v>
      </c>
      <c r="J83" s="335" t="n">
        <f aca="false">SUM(J80:J82)</f>
        <v>257.02</v>
      </c>
      <c r="K83" s="335" t="n">
        <f aca="false">SUM(K80:K82)</f>
        <v>249.75</v>
      </c>
      <c r="L83" s="335" t="n">
        <f aca="false">SUM(L80:L82)</f>
        <v>309.69</v>
      </c>
      <c r="M83" s="335" t="n">
        <f aca="false">SUM(M80:M82)</f>
        <v>399.6</v>
      </c>
      <c r="N83" s="379" t="n">
        <f aca="false">AVERAGE(B83:M83)</f>
        <v>303.943333333333</v>
      </c>
      <c r="O83" s="335"/>
      <c r="P83" s="335"/>
      <c r="Q83" s="335"/>
      <c r="R83" s="335"/>
      <c r="S83" s="335"/>
      <c r="T83" s="335"/>
      <c r="U83" s="335"/>
    </row>
    <row r="84" customFormat="false" ht="12.75" hidden="false" customHeight="false" outlineLevel="0" collapsed="false">
      <c r="A84" s="370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72"/>
      <c r="Q84" s="372"/>
      <c r="R84" s="372"/>
      <c r="S84" s="372"/>
      <c r="T84" s="335"/>
      <c r="U84" s="335"/>
    </row>
    <row r="85" customFormat="false" ht="12.75" hidden="false" customHeight="false" outlineLevel="0" collapsed="false">
      <c r="A85" s="370" t="s">
        <v>405</v>
      </c>
      <c r="B85" s="381"/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335"/>
      <c r="O85" s="335"/>
      <c r="P85" s="371"/>
      <c r="Q85" s="371"/>
      <c r="R85" s="371"/>
      <c r="S85" s="371"/>
      <c r="T85" s="335"/>
      <c r="U85" s="335"/>
    </row>
    <row r="86" customFormat="false" ht="12.75" hidden="false" customHeight="false" outlineLevel="0" collapsed="false">
      <c r="A86" s="373" t="s">
        <v>401</v>
      </c>
      <c r="B86" s="374" t="n">
        <f aca="false">'Out Years Data Input'!C219/1000</f>
        <v>259</v>
      </c>
      <c r="C86" s="374" t="n">
        <f aca="false">'Out Years Data Input'!F219/1000</f>
        <v>259</v>
      </c>
      <c r="D86" s="374" t="n">
        <f aca="false">'Out Years Data Input'!I219/1000</f>
        <v>259</v>
      </c>
      <c r="E86" s="374" t="n">
        <f aca="false">'Out Years Data Input'!L219/1000</f>
        <v>259</v>
      </c>
      <c r="F86" s="374" t="n">
        <f aca="false">'Out Years Data Input'!O219/1000</f>
        <v>259</v>
      </c>
      <c r="G86" s="374" t="n">
        <f aca="false">'Out Years Data Input'!R219/1000</f>
        <v>259</v>
      </c>
      <c r="H86" s="374" t="n">
        <f aca="false">'Out Years Data Input'!U219/1000</f>
        <v>259</v>
      </c>
      <c r="I86" s="374" t="n">
        <f aca="false">'Out Years Data Input'!X219/1000</f>
        <v>259</v>
      </c>
      <c r="J86" s="374" t="n">
        <f aca="false">'Out Years Data Input'!AA219/1000</f>
        <v>251</v>
      </c>
      <c r="K86" s="374" t="n">
        <f aca="false">'Out Years Data Input'!AD219/1000</f>
        <v>259</v>
      </c>
      <c r="L86" s="374" t="n">
        <f aca="false">'Out Years Data Input'!AG219/1000</f>
        <v>259</v>
      </c>
      <c r="M86" s="374" t="n">
        <f aca="false">'Out Years Data Input'!AJ219/1000</f>
        <v>259</v>
      </c>
      <c r="N86" s="335" t="n">
        <f aca="false">AVERAGE(B86:M86)</f>
        <v>258.333333333333</v>
      </c>
      <c r="O86" s="375"/>
      <c r="P86" s="375"/>
      <c r="Q86" s="375"/>
      <c r="R86" s="375"/>
      <c r="S86" s="375"/>
      <c r="T86" s="335"/>
      <c r="U86" s="335"/>
    </row>
    <row r="87" customFormat="false" ht="12.75" hidden="false" customHeight="false" outlineLevel="0" collapsed="false">
      <c r="A87" s="373" t="s">
        <v>402</v>
      </c>
      <c r="B87" s="374" t="n">
        <f aca="false">'Out Years Data Input'!C96/1000</f>
        <v>201.09</v>
      </c>
      <c r="C87" s="374" t="n">
        <f aca="false">'Out Years Data Input'!F96/1000</f>
        <v>195.32</v>
      </c>
      <c r="D87" s="374" t="n">
        <f aca="false">'Out Years Data Input'!I96/1000</f>
        <v>185.33</v>
      </c>
      <c r="E87" s="374" t="n">
        <f aca="false">'Out Years Data Input'!L96/1000</f>
        <v>176.27</v>
      </c>
      <c r="F87" s="374" t="n">
        <f aca="false">'Out Years Data Input'!O96/1000</f>
        <v>172.62</v>
      </c>
      <c r="G87" s="374" t="n">
        <f aca="false">'Out Years Data Input'!R96/1000</f>
        <v>168.96</v>
      </c>
      <c r="H87" s="374" t="n">
        <f aca="false">'Out Years Data Input'!U96/1000</f>
        <v>212.56</v>
      </c>
      <c r="I87" s="374" t="n">
        <f aca="false">'Out Years Data Input'!X96/1000</f>
        <v>189.24</v>
      </c>
      <c r="J87" s="374" t="n">
        <f aca="false">'Out Years Data Input'!AA96/1000</f>
        <v>206.15</v>
      </c>
      <c r="K87" s="374" t="n">
        <f aca="false">'Out Years Data Input'!AD96/1000</f>
        <v>174.56</v>
      </c>
      <c r="L87" s="374" t="n">
        <f aca="false">'Out Years Data Input'!AG96/1000</f>
        <v>169.38</v>
      </c>
      <c r="M87" s="374" t="n">
        <f aca="false">'Out Years Data Input'!AJ96/1000</f>
        <v>159.24</v>
      </c>
      <c r="N87" s="335" t="n">
        <f aca="false">AVERAGE(B87:M87)</f>
        <v>184.226666666667</v>
      </c>
      <c r="O87" s="375"/>
      <c r="P87" s="375"/>
      <c r="Q87" s="375"/>
      <c r="R87" s="375"/>
      <c r="S87" s="375"/>
      <c r="T87" s="335"/>
      <c r="U87" s="335"/>
    </row>
    <row r="88" customFormat="false" ht="12.75" hidden="false" customHeight="false" outlineLevel="0" collapsed="false">
      <c r="A88" s="373" t="s">
        <v>373</v>
      </c>
      <c r="B88" s="374" t="n">
        <v>0</v>
      </c>
      <c r="C88" s="374" t="n">
        <v>0</v>
      </c>
      <c r="D88" s="374" t="n">
        <v>0</v>
      </c>
      <c r="E88" s="374" t="n">
        <v>0</v>
      </c>
      <c r="F88" s="374" t="n">
        <v>0</v>
      </c>
      <c r="G88" s="374" t="n">
        <v>0</v>
      </c>
      <c r="H88" s="374" t="n">
        <v>0</v>
      </c>
      <c r="I88" s="374" t="n">
        <v>0</v>
      </c>
      <c r="J88" s="374" t="n">
        <v>0</v>
      </c>
      <c r="K88" s="374" t="n">
        <v>0</v>
      </c>
      <c r="L88" s="374" t="n">
        <v>0</v>
      </c>
      <c r="M88" s="374" t="n">
        <v>0</v>
      </c>
      <c r="N88" s="335" t="n">
        <f aca="false">AVERAGE(B88:M88)</f>
        <v>0</v>
      </c>
      <c r="O88" s="375"/>
      <c r="P88" s="375"/>
      <c r="Q88" s="375"/>
      <c r="R88" s="375"/>
      <c r="S88" s="375"/>
      <c r="T88" s="335"/>
      <c r="U88" s="335"/>
    </row>
    <row r="89" customFormat="false" ht="12.75" hidden="false" customHeight="false" outlineLevel="0" collapsed="false">
      <c r="A89" s="373" t="s">
        <v>403</v>
      </c>
      <c r="B89" s="377" t="n">
        <f aca="false">'Out Years Data Input'!C120/1000</f>
        <v>8.7</v>
      </c>
      <c r="C89" s="377" t="n">
        <f aca="false">'Out Years Data Input'!F120/1000</f>
        <v>6.7</v>
      </c>
      <c r="D89" s="377" t="n">
        <f aca="false">'Out Years Data Input'!I120/1000</f>
        <v>14.1</v>
      </c>
      <c r="E89" s="377" t="n">
        <f aca="false">'Out Years Data Input'!L120/1000</f>
        <v>12.8</v>
      </c>
      <c r="F89" s="377" t="n">
        <f aca="false">'Out Years Data Input'!O120/1000</f>
        <v>29.4</v>
      </c>
      <c r="G89" s="377" t="n">
        <f aca="false">'Out Years Data Input'!R120/1000</f>
        <v>22.7</v>
      </c>
      <c r="H89" s="377" t="n">
        <f aca="false">'Out Years Data Input'!U120/1000</f>
        <v>5</v>
      </c>
      <c r="I89" s="377" t="n">
        <f aca="false">'Out Years Data Input'!X120/1000</f>
        <v>7.6</v>
      </c>
      <c r="J89" s="377" t="n">
        <f aca="false">'Out Years Data Input'!AA120/1000</f>
        <v>7.2</v>
      </c>
      <c r="K89" s="377" t="n">
        <f aca="false">'Out Years Data Input'!AD120/1000</f>
        <v>43</v>
      </c>
      <c r="L89" s="377" t="n">
        <f aca="false">'Out Years Data Input'!AG120/1000</f>
        <v>43</v>
      </c>
      <c r="M89" s="377" t="n">
        <f aca="false">'Out Years Data Input'!AJ120/1000</f>
        <v>11.7</v>
      </c>
      <c r="N89" s="378" t="n">
        <f aca="false">AVERAGE(B89:M89)</f>
        <v>17.6583333333333</v>
      </c>
      <c r="O89" s="375"/>
      <c r="P89" s="375"/>
      <c r="Q89" s="375"/>
      <c r="R89" s="375"/>
      <c r="S89" s="375"/>
      <c r="T89" s="378"/>
      <c r="U89" s="378"/>
    </row>
    <row r="90" customFormat="false" ht="12.75" hidden="false" customHeight="false" outlineLevel="0" collapsed="false">
      <c r="A90" s="370" t="s">
        <v>406</v>
      </c>
      <c r="B90" s="379" t="n">
        <f aca="false">SUM(B87:B89)</f>
        <v>209.79</v>
      </c>
      <c r="C90" s="379" t="n">
        <f aca="false">SUM(C87:C89)</f>
        <v>202.02</v>
      </c>
      <c r="D90" s="379" t="n">
        <f aca="false">SUM(D87:D89)</f>
        <v>199.43</v>
      </c>
      <c r="E90" s="379" t="n">
        <f aca="false">SUM(E87:E89)</f>
        <v>189.07</v>
      </c>
      <c r="F90" s="379" t="n">
        <f aca="false">SUM(F87:F89)</f>
        <v>202.02</v>
      </c>
      <c r="G90" s="379" t="n">
        <f aca="false">SUM(G87:G89)</f>
        <v>191.66</v>
      </c>
      <c r="H90" s="379" t="n">
        <f aca="false">SUM(H87:H89)</f>
        <v>217.56</v>
      </c>
      <c r="I90" s="379" t="n">
        <f aca="false">SUM(I87:I89)</f>
        <v>196.84</v>
      </c>
      <c r="J90" s="379" t="n">
        <f aca="false">SUM(J87:J89)</f>
        <v>213.35</v>
      </c>
      <c r="K90" s="379" t="n">
        <f aca="false">SUM(K87:K89)</f>
        <v>217.56</v>
      </c>
      <c r="L90" s="379" t="n">
        <f aca="false">SUM(L87:L89)</f>
        <v>212.38</v>
      </c>
      <c r="M90" s="379" t="n">
        <f aca="false">SUM(M87:M89)</f>
        <v>170.94</v>
      </c>
      <c r="N90" s="379" t="n">
        <f aca="false">SUM(N87:N89)</f>
        <v>201.885</v>
      </c>
      <c r="O90" s="394"/>
      <c r="P90" s="394"/>
      <c r="Q90" s="394"/>
      <c r="R90" s="394"/>
      <c r="S90" s="372"/>
      <c r="T90" s="394"/>
      <c r="U90" s="394"/>
      <c r="W90" s="334"/>
      <c r="X90" s="334"/>
      <c r="Y90" s="334"/>
      <c r="Z90" s="334"/>
      <c r="AA90" s="334"/>
      <c r="AB90" s="334"/>
      <c r="AC90" s="334"/>
      <c r="AD90" s="334"/>
      <c r="AE90" s="334"/>
      <c r="AF90" s="334"/>
      <c r="AG90" s="334"/>
      <c r="AH90" s="334"/>
      <c r="AI90" s="334"/>
      <c r="AJ90" s="334"/>
      <c r="AK90" s="334"/>
      <c r="AL90" s="334"/>
      <c r="AM90" s="334"/>
      <c r="AN90" s="334"/>
      <c r="AO90" s="334"/>
      <c r="AP90" s="334"/>
      <c r="AQ90" s="334"/>
      <c r="AR90" s="334"/>
      <c r="AS90" s="334"/>
      <c r="AT90" s="334"/>
      <c r="AU90" s="334"/>
      <c r="AV90" s="334"/>
      <c r="AW90" s="334"/>
      <c r="AX90" s="334"/>
      <c r="AY90" s="334"/>
      <c r="AZ90" s="334"/>
      <c r="BA90" s="334"/>
      <c r="BB90" s="334"/>
      <c r="BC90" s="334"/>
      <c r="BD90" s="334"/>
      <c r="BE90" s="334"/>
      <c r="BF90" s="334"/>
      <c r="BG90" s="334"/>
      <c r="BH90" s="334"/>
      <c r="BI90" s="334"/>
      <c r="BJ90" s="334"/>
      <c r="BK90" s="334"/>
      <c r="BL90" s="334"/>
      <c r="BM90" s="334"/>
      <c r="BN90" s="334"/>
      <c r="BO90" s="334"/>
      <c r="BP90" s="334"/>
      <c r="BQ90" s="334"/>
      <c r="BR90" s="334"/>
      <c r="BS90" s="334"/>
      <c r="BT90" s="334"/>
      <c r="BU90" s="334"/>
      <c r="BV90" s="334"/>
      <c r="BW90" s="334"/>
      <c r="BX90" s="334"/>
      <c r="BY90" s="334"/>
      <c r="BZ90" s="334"/>
      <c r="CA90" s="334"/>
      <c r="CB90" s="334"/>
      <c r="CC90" s="334"/>
      <c r="CD90" s="334"/>
      <c r="CE90" s="334"/>
      <c r="CF90" s="334"/>
      <c r="CG90" s="334"/>
      <c r="CH90" s="334"/>
      <c r="CI90" s="334"/>
      <c r="CJ90" s="334"/>
      <c r="CK90" s="334"/>
      <c r="CL90" s="334"/>
      <c r="CM90" s="334"/>
      <c r="CN90" s="334"/>
      <c r="CO90" s="334"/>
      <c r="CP90" s="334"/>
      <c r="CQ90" s="334"/>
      <c r="CR90" s="334"/>
      <c r="CS90" s="334"/>
      <c r="CT90" s="334"/>
      <c r="CU90" s="334"/>
      <c r="CV90" s="334"/>
      <c r="CW90" s="334"/>
      <c r="CX90" s="334"/>
      <c r="CY90" s="334"/>
      <c r="CZ90" s="334"/>
      <c r="DA90" s="334"/>
      <c r="DB90" s="334"/>
      <c r="DC90" s="334"/>
      <c r="DD90" s="334"/>
      <c r="DE90" s="334"/>
      <c r="DF90" s="334"/>
      <c r="DG90" s="334"/>
      <c r="DH90" s="334"/>
      <c r="DI90" s="334"/>
      <c r="DJ90" s="334"/>
      <c r="DK90" s="334"/>
      <c r="DL90" s="334"/>
      <c r="DM90" s="334"/>
      <c r="DN90" s="334"/>
      <c r="DO90" s="334"/>
      <c r="DP90" s="334"/>
      <c r="DQ90" s="334"/>
      <c r="DR90" s="334"/>
      <c r="DS90" s="334"/>
      <c r="DT90" s="334"/>
      <c r="DU90" s="334"/>
      <c r="DV90" s="334"/>
      <c r="DW90" s="334"/>
      <c r="DX90" s="334"/>
      <c r="DY90" s="334"/>
      <c r="DZ90" s="334"/>
      <c r="EA90" s="334"/>
      <c r="EB90" s="334"/>
      <c r="EC90" s="334"/>
      <c r="ED90" s="334"/>
      <c r="EE90" s="334"/>
      <c r="EF90" s="334"/>
      <c r="EG90" s="334"/>
      <c r="EH90" s="334"/>
      <c r="EI90" s="334"/>
      <c r="EJ90" s="334"/>
      <c r="EK90" s="334"/>
      <c r="EL90" s="334"/>
      <c r="EM90" s="334"/>
      <c r="EN90" s="334"/>
      <c r="EO90" s="334"/>
      <c r="EP90" s="334"/>
      <c r="EQ90" s="334"/>
      <c r="ER90" s="334"/>
      <c r="ES90" s="334"/>
      <c r="ET90" s="334"/>
      <c r="EU90" s="334"/>
      <c r="EV90" s="334"/>
      <c r="EW90" s="334"/>
      <c r="EX90" s="334"/>
      <c r="EY90" s="334"/>
      <c r="EZ90" s="334"/>
      <c r="FA90" s="334"/>
      <c r="FB90" s="334"/>
      <c r="FC90" s="334"/>
      <c r="FD90" s="334"/>
      <c r="FE90" s="334"/>
      <c r="FF90" s="334"/>
      <c r="FG90" s="334"/>
      <c r="FH90" s="334"/>
      <c r="FI90" s="334"/>
      <c r="FJ90" s="334"/>
      <c r="FK90" s="334"/>
      <c r="FL90" s="334"/>
      <c r="FM90" s="334"/>
      <c r="FN90" s="334"/>
      <c r="FO90" s="334"/>
      <c r="FP90" s="334"/>
      <c r="FQ90" s="334"/>
      <c r="FR90" s="334"/>
      <c r="FS90" s="334"/>
      <c r="FT90" s="334"/>
      <c r="FU90" s="334"/>
      <c r="FV90" s="334"/>
      <c r="FW90" s="334"/>
      <c r="FX90" s="334"/>
      <c r="FY90" s="334"/>
      <c r="FZ90" s="334"/>
      <c r="GA90" s="334"/>
      <c r="GB90" s="334"/>
      <c r="GC90" s="334"/>
      <c r="GD90" s="334"/>
      <c r="GE90" s="334"/>
      <c r="GF90" s="334"/>
      <c r="GG90" s="334"/>
      <c r="GH90" s="334"/>
      <c r="GI90" s="334"/>
      <c r="GJ90" s="334"/>
      <c r="GK90" s="334"/>
      <c r="GL90" s="334"/>
      <c r="GM90" s="334"/>
      <c r="GN90" s="334"/>
      <c r="GO90" s="334"/>
      <c r="GP90" s="334"/>
      <c r="GQ90" s="334"/>
      <c r="GR90" s="334"/>
      <c r="GS90" s="334"/>
      <c r="GT90" s="334"/>
      <c r="GU90" s="334"/>
      <c r="GV90" s="334"/>
      <c r="GW90" s="334"/>
      <c r="GX90" s="334"/>
      <c r="GY90" s="334"/>
      <c r="GZ90" s="334"/>
      <c r="HA90" s="334"/>
      <c r="HB90" s="334"/>
      <c r="HC90" s="334"/>
      <c r="HD90" s="334"/>
      <c r="HE90" s="334"/>
      <c r="HF90" s="334"/>
      <c r="HG90" s="334"/>
      <c r="HH90" s="334"/>
      <c r="HI90" s="334"/>
      <c r="HJ90" s="334"/>
      <c r="HK90" s="334"/>
      <c r="HL90" s="334"/>
      <c r="HM90" s="334"/>
      <c r="HN90" s="334"/>
      <c r="HO90" s="334"/>
      <c r="HP90" s="334"/>
      <c r="HQ90" s="334"/>
      <c r="HR90" s="334"/>
      <c r="HS90" s="334"/>
      <c r="HT90" s="334"/>
      <c r="HU90" s="334"/>
      <c r="HV90" s="334"/>
      <c r="HW90" s="334"/>
      <c r="HX90" s="334"/>
      <c r="HY90" s="334"/>
      <c r="HZ90" s="334"/>
      <c r="IA90" s="334"/>
      <c r="IB90" s="334"/>
      <c r="IC90" s="334"/>
      <c r="ID90" s="334"/>
      <c r="IE90" s="334"/>
      <c r="IF90" s="334"/>
      <c r="IG90" s="334"/>
      <c r="IH90" s="334"/>
      <c r="II90" s="334"/>
      <c r="IJ90" s="334"/>
      <c r="IK90" s="334"/>
      <c r="IL90" s="334"/>
      <c r="IM90" s="334"/>
      <c r="IN90" s="334"/>
      <c r="IO90" s="334"/>
      <c r="IP90" s="334"/>
      <c r="IQ90" s="334"/>
      <c r="IR90" s="334"/>
      <c r="IS90" s="334"/>
      <c r="IT90" s="334"/>
      <c r="IU90" s="334"/>
      <c r="IV90" s="334"/>
      <c r="IW90" s="334"/>
    </row>
    <row r="91" customFormat="false" ht="12.75" hidden="false" customHeight="false" outlineLevel="0" collapsed="false">
      <c r="A91" s="386" t="s">
        <v>407</v>
      </c>
      <c r="B91" s="378" t="n">
        <f aca="false">SUM(B83+B90)</f>
        <v>506.16</v>
      </c>
      <c r="C91" s="378" t="n">
        <f aca="false">SUM(C83+C90)</f>
        <v>528.36</v>
      </c>
      <c r="D91" s="378" t="n">
        <f aca="false">SUM(D83+D90)</f>
        <v>532.43</v>
      </c>
      <c r="E91" s="378" t="n">
        <f aca="false">SUM(E83+E90)</f>
        <v>462.13</v>
      </c>
      <c r="F91" s="378" t="n">
        <f aca="false">SUM(F83+F90)</f>
        <v>485.07</v>
      </c>
      <c r="G91" s="378" t="n">
        <f aca="false">SUM(G83+G90)</f>
        <v>524.66</v>
      </c>
      <c r="H91" s="378" t="n">
        <f aca="false">SUM(H83+H90)</f>
        <v>456.48</v>
      </c>
      <c r="I91" s="378" t="n">
        <f aca="false">SUM(I83+I90)</f>
        <v>544.36</v>
      </c>
      <c r="J91" s="378" t="n">
        <f aca="false">SUM(J83+J90)</f>
        <v>470.37</v>
      </c>
      <c r="K91" s="378" t="n">
        <f aca="false">SUM(K83+K90)</f>
        <v>467.31</v>
      </c>
      <c r="L91" s="378" t="n">
        <f aca="false">SUM(L83+L90)</f>
        <v>522.07</v>
      </c>
      <c r="M91" s="378" t="n">
        <f aca="false">SUM(M83+M90)</f>
        <v>570.54</v>
      </c>
      <c r="N91" s="378" t="n">
        <f aca="false">SUM(N83+N90)</f>
        <v>505.828333333333</v>
      </c>
      <c r="O91" s="396"/>
      <c r="P91" s="396"/>
      <c r="Q91" s="396"/>
      <c r="R91" s="396"/>
      <c r="S91" s="396"/>
      <c r="T91" s="394"/>
      <c r="U91" s="394"/>
      <c r="W91" s="334"/>
      <c r="X91" s="334"/>
      <c r="Y91" s="334"/>
      <c r="Z91" s="334"/>
      <c r="AA91" s="334"/>
      <c r="AB91" s="334"/>
      <c r="AC91" s="334"/>
      <c r="AD91" s="334"/>
      <c r="AE91" s="334"/>
      <c r="AF91" s="334"/>
      <c r="AG91" s="334"/>
      <c r="AH91" s="334"/>
      <c r="AI91" s="334"/>
      <c r="AJ91" s="334"/>
      <c r="AK91" s="334"/>
      <c r="AL91" s="334"/>
      <c r="AM91" s="334"/>
      <c r="AN91" s="334"/>
      <c r="AO91" s="334"/>
      <c r="AP91" s="334"/>
      <c r="AQ91" s="334"/>
      <c r="AR91" s="334"/>
      <c r="AS91" s="334"/>
      <c r="AT91" s="334"/>
      <c r="AU91" s="334"/>
      <c r="AV91" s="334"/>
      <c r="AW91" s="334"/>
      <c r="AX91" s="334"/>
      <c r="AY91" s="334"/>
      <c r="AZ91" s="334"/>
      <c r="BA91" s="334"/>
      <c r="BB91" s="334"/>
      <c r="BC91" s="334"/>
      <c r="BD91" s="334"/>
      <c r="BE91" s="334"/>
      <c r="BF91" s="334"/>
      <c r="BG91" s="334"/>
      <c r="BH91" s="334"/>
      <c r="BI91" s="334"/>
      <c r="BJ91" s="334"/>
      <c r="BK91" s="334"/>
      <c r="BL91" s="334"/>
      <c r="BM91" s="334"/>
      <c r="BN91" s="334"/>
      <c r="BO91" s="334"/>
      <c r="BP91" s="334"/>
      <c r="BQ91" s="334"/>
      <c r="BR91" s="334"/>
      <c r="BS91" s="334"/>
      <c r="BT91" s="334"/>
      <c r="BU91" s="334"/>
      <c r="BV91" s="334"/>
      <c r="BW91" s="334"/>
      <c r="BX91" s="334"/>
      <c r="BY91" s="334"/>
      <c r="BZ91" s="334"/>
      <c r="CA91" s="334"/>
      <c r="CB91" s="334"/>
      <c r="CC91" s="334"/>
      <c r="CD91" s="334"/>
      <c r="CE91" s="334"/>
      <c r="CF91" s="334"/>
      <c r="CG91" s="334"/>
      <c r="CH91" s="334"/>
      <c r="CI91" s="334"/>
      <c r="CJ91" s="334"/>
      <c r="CK91" s="334"/>
      <c r="CL91" s="334"/>
      <c r="CM91" s="334"/>
      <c r="CN91" s="334"/>
      <c r="CO91" s="334"/>
      <c r="CP91" s="334"/>
      <c r="CQ91" s="334"/>
      <c r="CR91" s="334"/>
      <c r="CS91" s="334"/>
      <c r="CT91" s="334"/>
      <c r="CU91" s="334"/>
      <c r="CV91" s="334"/>
      <c r="CW91" s="334"/>
      <c r="CX91" s="334"/>
      <c r="CY91" s="334"/>
      <c r="CZ91" s="334"/>
      <c r="DA91" s="334"/>
      <c r="DB91" s="334"/>
      <c r="DC91" s="334"/>
      <c r="DD91" s="334"/>
      <c r="DE91" s="334"/>
      <c r="DF91" s="334"/>
      <c r="DG91" s="334"/>
      <c r="DH91" s="334"/>
      <c r="DI91" s="334"/>
      <c r="DJ91" s="334"/>
      <c r="DK91" s="334"/>
      <c r="DL91" s="334"/>
      <c r="DM91" s="334"/>
      <c r="DN91" s="334"/>
      <c r="DO91" s="334"/>
      <c r="DP91" s="334"/>
      <c r="DQ91" s="334"/>
      <c r="DR91" s="334"/>
      <c r="DS91" s="334"/>
      <c r="DT91" s="334"/>
      <c r="DU91" s="334"/>
      <c r="DV91" s="334"/>
      <c r="DW91" s="334"/>
      <c r="DX91" s="334"/>
      <c r="DY91" s="334"/>
      <c r="DZ91" s="334"/>
      <c r="EA91" s="334"/>
      <c r="EB91" s="334"/>
      <c r="EC91" s="334"/>
      <c r="ED91" s="334"/>
      <c r="EE91" s="334"/>
      <c r="EF91" s="334"/>
      <c r="EG91" s="334"/>
      <c r="EH91" s="334"/>
      <c r="EI91" s="334"/>
      <c r="EJ91" s="334"/>
      <c r="EK91" s="334"/>
      <c r="EL91" s="334"/>
      <c r="EM91" s="334"/>
      <c r="EN91" s="334"/>
      <c r="EO91" s="334"/>
      <c r="EP91" s="334"/>
      <c r="EQ91" s="334"/>
      <c r="ER91" s="334"/>
      <c r="ES91" s="334"/>
      <c r="ET91" s="334"/>
      <c r="EU91" s="334"/>
      <c r="EV91" s="334"/>
      <c r="EW91" s="334"/>
      <c r="EX91" s="334"/>
      <c r="EY91" s="334"/>
      <c r="EZ91" s="334"/>
      <c r="FA91" s="334"/>
      <c r="FB91" s="334"/>
      <c r="FC91" s="334"/>
      <c r="FD91" s="334"/>
      <c r="FE91" s="334"/>
      <c r="FF91" s="334"/>
      <c r="FG91" s="334"/>
      <c r="FH91" s="334"/>
      <c r="FI91" s="334"/>
      <c r="FJ91" s="334"/>
      <c r="FK91" s="334"/>
      <c r="FL91" s="334"/>
      <c r="FM91" s="334"/>
      <c r="FN91" s="334"/>
      <c r="FO91" s="334"/>
      <c r="FP91" s="334"/>
      <c r="FQ91" s="334"/>
      <c r="FR91" s="334"/>
      <c r="FS91" s="334"/>
      <c r="FT91" s="334"/>
      <c r="FU91" s="334"/>
      <c r="FV91" s="334"/>
      <c r="FW91" s="334"/>
      <c r="FX91" s="334"/>
      <c r="FY91" s="334"/>
      <c r="FZ91" s="334"/>
      <c r="GA91" s="334"/>
      <c r="GB91" s="334"/>
      <c r="GC91" s="334"/>
      <c r="GD91" s="334"/>
      <c r="GE91" s="334"/>
      <c r="GF91" s="334"/>
      <c r="GG91" s="334"/>
      <c r="GH91" s="334"/>
      <c r="GI91" s="334"/>
      <c r="GJ91" s="334"/>
      <c r="GK91" s="334"/>
      <c r="GL91" s="334"/>
      <c r="GM91" s="334"/>
      <c r="GN91" s="334"/>
      <c r="GO91" s="334"/>
      <c r="GP91" s="334"/>
      <c r="GQ91" s="334"/>
      <c r="GR91" s="334"/>
      <c r="GS91" s="334"/>
      <c r="GT91" s="334"/>
      <c r="GU91" s="334"/>
      <c r="GV91" s="334"/>
      <c r="GW91" s="334"/>
      <c r="GX91" s="334"/>
      <c r="GY91" s="334"/>
      <c r="GZ91" s="334"/>
      <c r="HA91" s="334"/>
      <c r="HB91" s="334"/>
      <c r="HC91" s="334"/>
      <c r="HD91" s="334"/>
      <c r="HE91" s="334"/>
      <c r="HF91" s="334"/>
      <c r="HG91" s="334"/>
      <c r="HH91" s="334"/>
      <c r="HI91" s="334"/>
      <c r="HJ91" s="334"/>
      <c r="HK91" s="334"/>
      <c r="HL91" s="334"/>
      <c r="HM91" s="334"/>
      <c r="HN91" s="334"/>
      <c r="HO91" s="334"/>
      <c r="HP91" s="334"/>
      <c r="HQ91" s="334"/>
      <c r="HR91" s="334"/>
      <c r="HS91" s="334"/>
      <c r="HT91" s="334"/>
      <c r="HU91" s="334"/>
      <c r="HV91" s="334"/>
      <c r="HW91" s="334"/>
      <c r="HX91" s="334"/>
      <c r="HY91" s="334"/>
      <c r="HZ91" s="334"/>
      <c r="IA91" s="334"/>
      <c r="IB91" s="334"/>
      <c r="IC91" s="334"/>
      <c r="ID91" s="334"/>
      <c r="IE91" s="334"/>
      <c r="IF91" s="334"/>
      <c r="IG91" s="334"/>
      <c r="IH91" s="334"/>
      <c r="II91" s="334"/>
      <c r="IJ91" s="334"/>
      <c r="IK91" s="334"/>
      <c r="IL91" s="334"/>
      <c r="IM91" s="334"/>
      <c r="IN91" s="334"/>
      <c r="IO91" s="334"/>
      <c r="IP91" s="334"/>
      <c r="IQ91" s="334"/>
      <c r="IR91" s="334"/>
      <c r="IS91" s="334"/>
      <c r="IT91" s="334"/>
      <c r="IU91" s="334"/>
      <c r="IV91" s="334"/>
      <c r="IW91" s="334"/>
    </row>
    <row r="92" customFormat="false" ht="12.75" hidden="false" customHeight="false" outlineLevel="0" collapsed="false">
      <c r="A92" s="386" t="s">
        <v>408</v>
      </c>
      <c r="B92" s="379" t="n">
        <f aca="false">SUM(B79+B86)</f>
        <v>592</v>
      </c>
      <c r="C92" s="379" t="n">
        <f aca="false">SUM(C79+C86)</f>
        <v>592</v>
      </c>
      <c r="D92" s="379" t="n">
        <f aca="false">SUM(D79+D86)</f>
        <v>592</v>
      </c>
      <c r="E92" s="379" t="n">
        <f aca="false">SUM(E79+E86)</f>
        <v>592</v>
      </c>
      <c r="F92" s="379" t="n">
        <f aca="false">SUM(F79+F86)</f>
        <v>592</v>
      </c>
      <c r="G92" s="379" t="n">
        <f aca="false">SUM(G79+G86)</f>
        <v>592</v>
      </c>
      <c r="H92" s="379" t="n">
        <f aca="false">SUM(H79+H86)</f>
        <v>621</v>
      </c>
      <c r="I92" s="379" t="n">
        <f aca="false">SUM(I79+I86)</f>
        <v>621</v>
      </c>
      <c r="J92" s="379" t="n">
        <f aca="false">SUM(J79+J86)</f>
        <v>613</v>
      </c>
      <c r="K92" s="379" t="n">
        <f aca="false">SUM(K79+K86)</f>
        <v>592</v>
      </c>
      <c r="L92" s="379" t="n">
        <f aca="false">SUM(L79+L86)</f>
        <v>592</v>
      </c>
      <c r="M92" s="379" t="n">
        <f aca="false">SUM(M79+M86)</f>
        <v>592</v>
      </c>
      <c r="N92" s="379" t="n">
        <f aca="false">SUM(N79+N86)</f>
        <v>598.583333333333</v>
      </c>
      <c r="O92" s="396"/>
      <c r="P92" s="396"/>
      <c r="Q92" s="396"/>
      <c r="R92" s="396"/>
      <c r="S92" s="396"/>
      <c r="T92" s="394"/>
      <c r="U92" s="394"/>
      <c r="W92" s="334"/>
      <c r="X92" s="334"/>
      <c r="Y92" s="334"/>
      <c r="Z92" s="334"/>
      <c r="AA92" s="334"/>
      <c r="AB92" s="334"/>
      <c r="AC92" s="334"/>
      <c r="AD92" s="334"/>
      <c r="AE92" s="334"/>
      <c r="AF92" s="334"/>
      <c r="AG92" s="334"/>
      <c r="AH92" s="334"/>
      <c r="AI92" s="334"/>
      <c r="AJ92" s="334"/>
      <c r="AK92" s="334"/>
      <c r="AL92" s="334"/>
      <c r="AM92" s="334"/>
      <c r="AN92" s="334"/>
      <c r="AO92" s="334"/>
      <c r="AP92" s="334"/>
      <c r="AQ92" s="334"/>
      <c r="AR92" s="334"/>
      <c r="AS92" s="334"/>
      <c r="AT92" s="334"/>
      <c r="AU92" s="334"/>
      <c r="AV92" s="334"/>
      <c r="AW92" s="334"/>
      <c r="AX92" s="334"/>
      <c r="AY92" s="334"/>
      <c r="AZ92" s="334"/>
      <c r="BA92" s="334"/>
      <c r="BB92" s="334"/>
      <c r="BC92" s="334"/>
      <c r="BD92" s="334"/>
      <c r="BE92" s="334"/>
      <c r="BF92" s="334"/>
      <c r="BG92" s="334"/>
      <c r="BH92" s="334"/>
      <c r="BI92" s="334"/>
      <c r="BJ92" s="334"/>
      <c r="BK92" s="334"/>
      <c r="BL92" s="334"/>
      <c r="BM92" s="334"/>
      <c r="BN92" s="334"/>
      <c r="BO92" s="334"/>
      <c r="BP92" s="334"/>
      <c r="BQ92" s="334"/>
      <c r="BR92" s="334"/>
      <c r="BS92" s="334"/>
      <c r="BT92" s="334"/>
      <c r="BU92" s="334"/>
      <c r="BV92" s="334"/>
      <c r="BW92" s="334"/>
      <c r="BX92" s="334"/>
      <c r="BY92" s="334"/>
      <c r="BZ92" s="334"/>
      <c r="CA92" s="334"/>
      <c r="CB92" s="334"/>
      <c r="CC92" s="334"/>
      <c r="CD92" s="334"/>
      <c r="CE92" s="334"/>
      <c r="CF92" s="334"/>
      <c r="CG92" s="334"/>
      <c r="CH92" s="334"/>
      <c r="CI92" s="334"/>
      <c r="CJ92" s="334"/>
      <c r="CK92" s="334"/>
      <c r="CL92" s="334"/>
      <c r="CM92" s="334"/>
      <c r="CN92" s="334"/>
      <c r="CO92" s="334"/>
      <c r="CP92" s="334"/>
      <c r="CQ92" s="334"/>
      <c r="CR92" s="334"/>
      <c r="CS92" s="334"/>
      <c r="CT92" s="334"/>
      <c r="CU92" s="334"/>
      <c r="CV92" s="334"/>
      <c r="CW92" s="334"/>
      <c r="CX92" s="334"/>
      <c r="CY92" s="334"/>
      <c r="CZ92" s="334"/>
      <c r="DA92" s="334"/>
      <c r="DB92" s="334"/>
      <c r="DC92" s="334"/>
      <c r="DD92" s="334"/>
      <c r="DE92" s="334"/>
      <c r="DF92" s="334"/>
      <c r="DG92" s="334"/>
      <c r="DH92" s="334"/>
      <c r="DI92" s="334"/>
      <c r="DJ92" s="334"/>
      <c r="DK92" s="334"/>
      <c r="DL92" s="334"/>
      <c r="DM92" s="334"/>
      <c r="DN92" s="334"/>
      <c r="DO92" s="334"/>
      <c r="DP92" s="334"/>
      <c r="DQ92" s="334"/>
      <c r="DR92" s="334"/>
      <c r="DS92" s="334"/>
      <c r="DT92" s="334"/>
      <c r="DU92" s="334"/>
      <c r="DV92" s="334"/>
      <c r="DW92" s="334"/>
      <c r="DX92" s="334"/>
      <c r="DY92" s="334"/>
      <c r="DZ92" s="334"/>
      <c r="EA92" s="334"/>
      <c r="EB92" s="334"/>
      <c r="EC92" s="334"/>
      <c r="ED92" s="334"/>
      <c r="EE92" s="334"/>
      <c r="EF92" s="334"/>
      <c r="EG92" s="334"/>
      <c r="EH92" s="334"/>
      <c r="EI92" s="334"/>
      <c r="EJ92" s="334"/>
      <c r="EK92" s="334"/>
      <c r="EL92" s="334"/>
      <c r="EM92" s="334"/>
      <c r="EN92" s="334"/>
      <c r="EO92" s="334"/>
      <c r="EP92" s="334"/>
      <c r="EQ92" s="334"/>
      <c r="ER92" s="334"/>
      <c r="ES92" s="334"/>
      <c r="ET92" s="334"/>
      <c r="EU92" s="334"/>
      <c r="EV92" s="334"/>
      <c r="EW92" s="334"/>
      <c r="EX92" s="334"/>
      <c r="EY92" s="334"/>
      <c r="EZ92" s="334"/>
      <c r="FA92" s="334"/>
      <c r="FB92" s="334"/>
      <c r="FC92" s="334"/>
      <c r="FD92" s="334"/>
      <c r="FE92" s="334"/>
      <c r="FF92" s="334"/>
      <c r="FG92" s="334"/>
      <c r="FH92" s="334"/>
      <c r="FI92" s="334"/>
      <c r="FJ92" s="334"/>
      <c r="FK92" s="334"/>
      <c r="FL92" s="334"/>
      <c r="FM92" s="334"/>
      <c r="FN92" s="334"/>
      <c r="FO92" s="334"/>
      <c r="FP92" s="334"/>
      <c r="FQ92" s="334"/>
      <c r="FR92" s="334"/>
      <c r="FS92" s="334"/>
      <c r="FT92" s="334"/>
      <c r="FU92" s="334"/>
      <c r="FV92" s="334"/>
      <c r="FW92" s="334"/>
      <c r="FX92" s="334"/>
      <c r="FY92" s="334"/>
      <c r="FZ92" s="334"/>
      <c r="GA92" s="334"/>
      <c r="GB92" s="334"/>
      <c r="GC92" s="334"/>
      <c r="GD92" s="334"/>
      <c r="GE92" s="334"/>
      <c r="GF92" s="334"/>
      <c r="GG92" s="334"/>
      <c r="GH92" s="334"/>
      <c r="GI92" s="334"/>
      <c r="GJ92" s="334"/>
      <c r="GK92" s="334"/>
      <c r="GL92" s="334"/>
      <c r="GM92" s="334"/>
      <c r="GN92" s="334"/>
      <c r="GO92" s="334"/>
      <c r="GP92" s="334"/>
      <c r="GQ92" s="334"/>
      <c r="GR92" s="334"/>
      <c r="GS92" s="334"/>
      <c r="GT92" s="334"/>
      <c r="GU92" s="334"/>
      <c r="GV92" s="334"/>
      <c r="GW92" s="334"/>
      <c r="GX92" s="334"/>
      <c r="GY92" s="334"/>
      <c r="GZ92" s="334"/>
      <c r="HA92" s="334"/>
      <c r="HB92" s="334"/>
      <c r="HC92" s="334"/>
      <c r="HD92" s="334"/>
      <c r="HE92" s="334"/>
      <c r="HF92" s="334"/>
      <c r="HG92" s="334"/>
      <c r="HH92" s="334"/>
      <c r="HI92" s="334"/>
      <c r="HJ92" s="334"/>
      <c r="HK92" s="334"/>
      <c r="HL92" s="334"/>
      <c r="HM92" s="334"/>
      <c r="HN92" s="334"/>
      <c r="HO92" s="334"/>
      <c r="HP92" s="334"/>
      <c r="HQ92" s="334"/>
      <c r="HR92" s="334"/>
      <c r="HS92" s="334"/>
      <c r="HT92" s="334"/>
      <c r="HU92" s="334"/>
      <c r="HV92" s="334"/>
      <c r="HW92" s="334"/>
      <c r="HX92" s="334"/>
      <c r="HY92" s="334"/>
      <c r="HZ92" s="334"/>
      <c r="IA92" s="334"/>
      <c r="IB92" s="334"/>
      <c r="IC92" s="334"/>
      <c r="ID92" s="334"/>
      <c r="IE92" s="334"/>
      <c r="IF92" s="334"/>
      <c r="IG92" s="334"/>
      <c r="IH92" s="334"/>
      <c r="II92" s="334"/>
      <c r="IJ92" s="334"/>
      <c r="IK92" s="334"/>
      <c r="IL92" s="334"/>
      <c r="IM92" s="334"/>
      <c r="IN92" s="334"/>
      <c r="IO92" s="334"/>
      <c r="IP92" s="334"/>
      <c r="IQ92" s="334"/>
      <c r="IR92" s="334"/>
      <c r="IS92" s="334"/>
      <c r="IT92" s="334"/>
      <c r="IU92" s="334"/>
      <c r="IV92" s="334"/>
      <c r="IW92" s="334"/>
    </row>
    <row r="93" customFormat="false" ht="12.75" hidden="false" customHeight="false" outlineLevel="0" collapsed="false">
      <c r="A93" s="370"/>
      <c r="B93" s="383"/>
      <c r="C93" s="383"/>
      <c r="D93" s="383"/>
      <c r="E93" s="383"/>
      <c r="F93" s="383"/>
      <c r="G93" s="383"/>
      <c r="H93" s="383"/>
      <c r="I93" s="383"/>
      <c r="J93" s="383"/>
      <c r="K93" s="383"/>
      <c r="L93" s="383"/>
      <c r="M93" s="383"/>
      <c r="N93" s="383"/>
      <c r="O93" s="383"/>
      <c r="P93" s="397"/>
      <c r="Q93" s="397"/>
      <c r="R93" s="397"/>
      <c r="S93" s="397"/>
      <c r="T93" s="383"/>
      <c r="U93" s="383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  <c r="AG93" s="334"/>
      <c r="AH93" s="334"/>
      <c r="AI93" s="334"/>
      <c r="AJ93" s="334"/>
      <c r="AK93" s="334"/>
      <c r="AL93" s="334"/>
      <c r="AM93" s="334"/>
      <c r="AN93" s="334"/>
      <c r="AO93" s="334"/>
      <c r="AP93" s="334"/>
      <c r="AQ93" s="334"/>
      <c r="AR93" s="334"/>
      <c r="AS93" s="334"/>
      <c r="AT93" s="334"/>
      <c r="AU93" s="334"/>
      <c r="AV93" s="334"/>
      <c r="AW93" s="334"/>
      <c r="AX93" s="334"/>
      <c r="AY93" s="334"/>
      <c r="AZ93" s="334"/>
      <c r="BA93" s="334"/>
      <c r="BB93" s="334"/>
      <c r="BC93" s="334"/>
      <c r="BD93" s="334"/>
      <c r="BE93" s="334"/>
      <c r="BF93" s="334"/>
      <c r="BG93" s="334"/>
      <c r="BH93" s="334"/>
      <c r="BI93" s="334"/>
      <c r="BJ93" s="334"/>
      <c r="BK93" s="334"/>
      <c r="BL93" s="334"/>
      <c r="BM93" s="334"/>
      <c r="BN93" s="334"/>
      <c r="BO93" s="334"/>
      <c r="BP93" s="334"/>
      <c r="BQ93" s="334"/>
      <c r="BR93" s="334"/>
      <c r="BS93" s="334"/>
      <c r="BT93" s="334"/>
      <c r="BU93" s="334"/>
      <c r="BV93" s="334"/>
      <c r="BW93" s="334"/>
      <c r="BX93" s="334"/>
      <c r="BY93" s="334"/>
      <c r="BZ93" s="334"/>
      <c r="CA93" s="334"/>
      <c r="CB93" s="334"/>
      <c r="CC93" s="334"/>
      <c r="CD93" s="334"/>
      <c r="CE93" s="334"/>
      <c r="CF93" s="334"/>
      <c r="CG93" s="334"/>
      <c r="CH93" s="334"/>
      <c r="CI93" s="334"/>
      <c r="CJ93" s="334"/>
      <c r="CK93" s="334"/>
      <c r="CL93" s="334"/>
      <c r="CM93" s="334"/>
      <c r="CN93" s="334"/>
      <c r="CO93" s="334"/>
      <c r="CP93" s="334"/>
      <c r="CQ93" s="334"/>
      <c r="CR93" s="334"/>
      <c r="CS93" s="334"/>
      <c r="CT93" s="334"/>
      <c r="CU93" s="334"/>
      <c r="CV93" s="334"/>
      <c r="CW93" s="334"/>
      <c r="CX93" s="334"/>
      <c r="CY93" s="334"/>
      <c r="CZ93" s="334"/>
      <c r="DA93" s="334"/>
      <c r="DB93" s="334"/>
      <c r="DC93" s="334"/>
      <c r="DD93" s="334"/>
      <c r="DE93" s="334"/>
      <c r="DF93" s="334"/>
      <c r="DG93" s="334"/>
      <c r="DH93" s="334"/>
      <c r="DI93" s="334"/>
      <c r="DJ93" s="334"/>
      <c r="DK93" s="334"/>
      <c r="DL93" s="334"/>
      <c r="DM93" s="334"/>
      <c r="DN93" s="334"/>
      <c r="DO93" s="334"/>
      <c r="DP93" s="334"/>
      <c r="DQ93" s="334"/>
      <c r="DR93" s="334"/>
      <c r="DS93" s="334"/>
      <c r="DT93" s="334"/>
      <c r="DU93" s="334"/>
      <c r="DV93" s="334"/>
      <c r="DW93" s="334"/>
      <c r="DX93" s="334"/>
      <c r="DY93" s="334"/>
      <c r="DZ93" s="334"/>
      <c r="EA93" s="334"/>
      <c r="EB93" s="334"/>
      <c r="EC93" s="334"/>
      <c r="ED93" s="334"/>
      <c r="EE93" s="334"/>
      <c r="EF93" s="334"/>
      <c r="EG93" s="334"/>
      <c r="EH93" s="334"/>
      <c r="EI93" s="334"/>
      <c r="EJ93" s="334"/>
      <c r="EK93" s="334"/>
      <c r="EL93" s="334"/>
      <c r="EM93" s="334"/>
      <c r="EN93" s="334"/>
      <c r="EO93" s="334"/>
      <c r="EP93" s="334"/>
      <c r="EQ93" s="334"/>
      <c r="ER93" s="334"/>
      <c r="ES93" s="334"/>
      <c r="ET93" s="334"/>
      <c r="EU93" s="334"/>
      <c r="EV93" s="334"/>
      <c r="EW93" s="334"/>
      <c r="EX93" s="334"/>
      <c r="EY93" s="334"/>
      <c r="EZ93" s="334"/>
      <c r="FA93" s="334"/>
      <c r="FB93" s="334"/>
      <c r="FC93" s="334"/>
      <c r="FD93" s="334"/>
      <c r="FE93" s="334"/>
      <c r="FF93" s="334"/>
      <c r="FG93" s="334"/>
      <c r="FH93" s="334"/>
      <c r="FI93" s="334"/>
      <c r="FJ93" s="334"/>
      <c r="FK93" s="334"/>
      <c r="FL93" s="334"/>
      <c r="FM93" s="334"/>
      <c r="FN93" s="334"/>
      <c r="FO93" s="334"/>
      <c r="FP93" s="334"/>
      <c r="FQ93" s="334"/>
      <c r="FR93" s="334"/>
      <c r="FS93" s="334"/>
      <c r="FT93" s="334"/>
      <c r="FU93" s="334"/>
      <c r="FV93" s="334"/>
      <c r="FW93" s="334"/>
      <c r="FX93" s="334"/>
      <c r="FY93" s="334"/>
      <c r="FZ93" s="334"/>
      <c r="GA93" s="334"/>
      <c r="GB93" s="334"/>
      <c r="GC93" s="334"/>
      <c r="GD93" s="334"/>
      <c r="GE93" s="334"/>
      <c r="GF93" s="334"/>
      <c r="GG93" s="334"/>
      <c r="GH93" s="334"/>
      <c r="GI93" s="334"/>
      <c r="GJ93" s="334"/>
      <c r="GK93" s="334"/>
      <c r="GL93" s="334"/>
      <c r="GM93" s="334"/>
      <c r="GN93" s="334"/>
      <c r="GO93" s="334"/>
      <c r="GP93" s="334"/>
      <c r="GQ93" s="334"/>
      <c r="GR93" s="334"/>
      <c r="GS93" s="334"/>
      <c r="GT93" s="334"/>
      <c r="GU93" s="334"/>
      <c r="GV93" s="334"/>
      <c r="GW93" s="334"/>
      <c r="GX93" s="334"/>
      <c r="GY93" s="334"/>
      <c r="GZ93" s="334"/>
      <c r="HA93" s="334"/>
      <c r="HB93" s="334"/>
      <c r="HC93" s="334"/>
      <c r="HD93" s="334"/>
      <c r="HE93" s="334"/>
      <c r="HF93" s="334"/>
      <c r="HG93" s="334"/>
      <c r="HH93" s="334"/>
      <c r="HI93" s="334"/>
      <c r="HJ93" s="334"/>
      <c r="HK93" s="334"/>
      <c r="HL93" s="334"/>
      <c r="HM93" s="334"/>
      <c r="HN93" s="334"/>
      <c r="HO93" s="334"/>
      <c r="HP93" s="334"/>
      <c r="HQ93" s="334"/>
      <c r="HR93" s="334"/>
      <c r="HS93" s="334"/>
      <c r="HT93" s="334"/>
      <c r="HU93" s="334"/>
      <c r="HV93" s="334"/>
      <c r="HW93" s="334"/>
      <c r="HX93" s="334"/>
      <c r="HY93" s="334"/>
      <c r="HZ93" s="334"/>
      <c r="IA93" s="334"/>
      <c r="IB93" s="334"/>
      <c r="IC93" s="334"/>
      <c r="ID93" s="334"/>
      <c r="IE93" s="334"/>
      <c r="IF93" s="334"/>
      <c r="IG93" s="334"/>
      <c r="IH93" s="334"/>
      <c r="II93" s="334"/>
      <c r="IJ93" s="334"/>
      <c r="IK93" s="334"/>
      <c r="IL93" s="334"/>
      <c r="IM93" s="334"/>
      <c r="IN93" s="334"/>
      <c r="IO93" s="334"/>
      <c r="IP93" s="334"/>
      <c r="IQ93" s="334"/>
      <c r="IR93" s="334"/>
      <c r="IS93" s="334"/>
      <c r="IT93" s="334"/>
      <c r="IU93" s="334"/>
      <c r="IV93" s="334"/>
      <c r="IW93" s="334"/>
    </row>
    <row r="94" customFormat="false" ht="15.75" hidden="false" customHeight="false" outlineLevel="0" collapsed="false">
      <c r="A94" s="369" t="s">
        <v>409</v>
      </c>
      <c r="B94" s="398"/>
      <c r="C94" s="398"/>
      <c r="D94" s="398"/>
      <c r="E94" s="398"/>
      <c r="F94" s="399"/>
      <c r="G94" s="398"/>
      <c r="H94" s="400"/>
      <c r="I94" s="398"/>
      <c r="J94" s="398"/>
      <c r="K94" s="398"/>
      <c r="L94" s="398"/>
      <c r="M94" s="398"/>
      <c r="N94" s="401"/>
      <c r="O94" s="401"/>
      <c r="P94" s="402"/>
      <c r="Q94" s="402"/>
      <c r="R94" s="402"/>
      <c r="S94" s="402"/>
      <c r="T94" s="401"/>
      <c r="U94" s="401"/>
    </row>
    <row r="95" customFormat="false" ht="12.75" hidden="false" customHeight="false" outlineLevel="0" collapsed="false">
      <c r="A95" s="370" t="s">
        <v>410</v>
      </c>
      <c r="B95" s="381"/>
      <c r="C95" s="381"/>
      <c r="D95" s="381"/>
      <c r="E95" s="381"/>
      <c r="F95" s="381"/>
      <c r="G95" s="381"/>
      <c r="H95" s="381"/>
      <c r="I95" s="381"/>
      <c r="J95" s="381"/>
      <c r="K95" s="381"/>
      <c r="L95" s="381"/>
      <c r="M95" s="381"/>
      <c r="N95" s="335"/>
      <c r="O95" s="335"/>
      <c r="P95" s="371"/>
      <c r="Q95" s="371"/>
      <c r="R95" s="371"/>
      <c r="S95" s="371"/>
      <c r="T95" s="335"/>
      <c r="U95" s="335"/>
    </row>
    <row r="96" customFormat="false" ht="12.75" hidden="false" customHeight="false" outlineLevel="0" collapsed="false">
      <c r="A96" s="373" t="s">
        <v>371</v>
      </c>
      <c r="B96" s="374" t="n">
        <f aca="false">'Out Years Data Input'!C223/1000</f>
        <v>497.5</v>
      </c>
      <c r="C96" s="374" t="n">
        <f aca="false">'Out Years Data Input'!F223/1000</f>
        <v>497.5</v>
      </c>
      <c r="D96" s="374" t="n">
        <f aca="false">'Out Years Data Input'!I223/1000</f>
        <v>477.5</v>
      </c>
      <c r="E96" s="374" t="n">
        <f aca="false">'Out Years Data Input'!L223/1000</f>
        <v>477.5</v>
      </c>
      <c r="F96" s="374" t="n">
        <f aca="false">'Out Years Data Input'!O223/1000</f>
        <v>477.5</v>
      </c>
      <c r="G96" s="374" t="n">
        <f aca="false">'Out Years Data Input'!R223/1000</f>
        <v>477.5</v>
      </c>
      <c r="H96" s="374" t="n">
        <f aca="false">'Out Years Data Input'!U223/1000</f>
        <v>477.5</v>
      </c>
      <c r="I96" s="374" t="n">
        <f aca="false">'Out Years Data Input'!X223/1000</f>
        <v>477.5</v>
      </c>
      <c r="J96" s="374" t="n">
        <f aca="false">'Out Years Data Input'!AA223/1000</f>
        <v>477.5</v>
      </c>
      <c r="K96" s="374" t="n">
        <f aca="false">'Out Years Data Input'!AD223/1000</f>
        <v>477.5</v>
      </c>
      <c r="L96" s="374" t="n">
        <f aca="false">'Out Years Data Input'!AG223/1000</f>
        <v>456</v>
      </c>
      <c r="M96" s="374" t="n">
        <f aca="false">'Out Years Data Input'!AJ223/1000</f>
        <v>456</v>
      </c>
      <c r="N96" s="335" t="n">
        <f aca="false">AVERAGE(B96:M96)</f>
        <v>477.25</v>
      </c>
      <c r="O96" s="375"/>
      <c r="P96" s="375"/>
      <c r="Q96" s="375"/>
      <c r="R96" s="375"/>
      <c r="S96" s="375"/>
      <c r="T96" s="335"/>
      <c r="U96" s="335"/>
    </row>
    <row r="97" customFormat="false" ht="12.75" hidden="false" customHeight="false" outlineLevel="0" collapsed="false">
      <c r="A97" s="373" t="s">
        <v>402</v>
      </c>
      <c r="B97" s="374" t="n">
        <f aca="false">'Out Years Data Input'!C100/1000</f>
        <v>477.6</v>
      </c>
      <c r="C97" s="374" t="n">
        <f aca="false">'Out Years Data Input'!F100/1000</f>
        <v>487.55</v>
      </c>
      <c r="D97" s="374" t="n">
        <f aca="false">'Out Years Data Input'!I100/1000</f>
        <v>453.625</v>
      </c>
      <c r="E97" s="374" t="n">
        <f aca="false">'Out Years Data Input'!L100/1000</f>
        <v>439.3</v>
      </c>
      <c r="F97" s="374" t="n">
        <f aca="false">'Out Years Data Input'!O100/1000</f>
        <v>410.65</v>
      </c>
      <c r="G97" s="374" t="n">
        <f aca="false">'Out Years Data Input'!R100/1000</f>
        <v>405.875</v>
      </c>
      <c r="H97" s="374" t="n">
        <f aca="false">'Out Years Data Input'!U100/1000</f>
        <v>453.625</v>
      </c>
      <c r="I97" s="374" t="n">
        <f aca="false">'Out Years Data Input'!X100/1000</f>
        <v>429.75</v>
      </c>
      <c r="J97" s="374" t="n">
        <f aca="false">'Out Years Data Input'!AA100/1000</f>
        <v>434.525</v>
      </c>
      <c r="K97" s="374" t="n">
        <f aca="false">'Out Years Data Input'!AD100/1000</f>
        <v>439.3</v>
      </c>
      <c r="L97" s="374" t="n">
        <f aca="false">'Out Years Data Input'!AG100/1000</f>
        <v>414.96</v>
      </c>
      <c r="M97" s="374" t="n">
        <f aca="false">'Out Years Data Input'!AJ100/1000</f>
        <v>419.52</v>
      </c>
      <c r="N97" s="335" t="n">
        <f aca="false">AVERAGE(B97:M97)</f>
        <v>438.856666666667</v>
      </c>
      <c r="O97" s="375"/>
      <c r="P97" s="375"/>
      <c r="Q97" s="375"/>
      <c r="R97" s="375"/>
      <c r="S97" s="375"/>
      <c r="T97" s="335"/>
      <c r="U97" s="335"/>
    </row>
    <row r="98" customFormat="false" ht="12.75" hidden="false" customHeight="false" outlineLevel="0" collapsed="false">
      <c r="A98" s="373" t="s">
        <v>411</v>
      </c>
      <c r="B98" s="374" t="n">
        <v>0</v>
      </c>
      <c r="C98" s="374" t="n">
        <v>0</v>
      </c>
      <c r="D98" s="374" t="n">
        <v>0</v>
      </c>
      <c r="E98" s="374" t="n">
        <v>0</v>
      </c>
      <c r="F98" s="374" t="n">
        <v>0</v>
      </c>
      <c r="G98" s="374" t="n">
        <v>0</v>
      </c>
      <c r="H98" s="374" t="n">
        <v>0</v>
      </c>
      <c r="I98" s="374" t="n">
        <v>0</v>
      </c>
      <c r="J98" s="374" t="n">
        <v>0</v>
      </c>
      <c r="K98" s="374" t="n">
        <v>0</v>
      </c>
      <c r="L98" s="374" t="n">
        <v>0</v>
      </c>
      <c r="M98" s="374" t="n">
        <v>0</v>
      </c>
      <c r="N98" s="335" t="n">
        <f aca="false">AVERAGE(B98:M98)</f>
        <v>0</v>
      </c>
      <c r="O98" s="375"/>
      <c r="P98" s="375"/>
      <c r="Q98" s="375"/>
      <c r="R98" s="375"/>
      <c r="S98" s="375"/>
      <c r="T98" s="335"/>
      <c r="U98" s="335"/>
    </row>
    <row r="99" customFormat="false" ht="12.75" hidden="false" customHeight="false" outlineLevel="0" collapsed="false">
      <c r="A99" s="403" t="s">
        <v>403</v>
      </c>
      <c r="B99" s="377" t="n">
        <f aca="false">'Out Years Data Input'!C124/1000</f>
        <v>0</v>
      </c>
      <c r="C99" s="377" t="n">
        <f aca="false">'Out Years Data Input'!F124/1000</f>
        <v>0</v>
      </c>
      <c r="D99" s="377" t="n">
        <f aca="false">'Out Years Data Input'!I124/1000</f>
        <v>0</v>
      </c>
      <c r="E99" s="377" t="n">
        <f aca="false">'Out Years Data Input'!L124/1000</f>
        <v>0</v>
      </c>
      <c r="F99" s="377" t="n">
        <f aca="false">'Out Years Data Input'!O124/1000</f>
        <v>0</v>
      </c>
      <c r="G99" s="377" t="n">
        <f aca="false">'Out Years Data Input'!R124/1000</f>
        <v>0</v>
      </c>
      <c r="H99" s="377" t="n">
        <f aca="false">'Out Years Data Input'!U124/1000</f>
        <v>0</v>
      </c>
      <c r="I99" s="377" t="n">
        <f aca="false">'Out Years Data Input'!X124/1000</f>
        <v>0</v>
      </c>
      <c r="J99" s="377" t="n">
        <f aca="false">'Out Years Data Input'!AA124/1000</f>
        <v>0</v>
      </c>
      <c r="K99" s="377" t="n">
        <f aca="false">'Out Years Data Input'!AD124/1000</f>
        <v>0</v>
      </c>
      <c r="L99" s="377" t="n">
        <f aca="false">'Out Years Data Input'!AG124/1000</f>
        <v>0</v>
      </c>
      <c r="M99" s="377" t="n">
        <f aca="false">'Out Years Data Input'!AJ124/1000</f>
        <v>0</v>
      </c>
      <c r="N99" s="383" t="n">
        <f aca="false">AVERAGE(B99:M99)</f>
        <v>0</v>
      </c>
      <c r="O99" s="375"/>
      <c r="P99" s="375"/>
      <c r="Q99" s="375"/>
      <c r="R99" s="375"/>
      <c r="S99" s="375"/>
      <c r="T99" s="378"/>
      <c r="U99" s="378"/>
    </row>
    <row r="100" customFormat="false" ht="12.75" hidden="false" customHeight="false" outlineLevel="0" collapsed="false">
      <c r="A100" s="404" t="s">
        <v>412</v>
      </c>
      <c r="B100" s="379" t="n">
        <f aca="false">SUM(B97:B99)</f>
        <v>477.6</v>
      </c>
      <c r="C100" s="379" t="n">
        <f aca="false">SUM(C97:C99)</f>
        <v>487.55</v>
      </c>
      <c r="D100" s="379" t="n">
        <f aca="false">SUM(D97:D99)</f>
        <v>453.625</v>
      </c>
      <c r="E100" s="379" t="n">
        <f aca="false">SUM(E97:E99)</f>
        <v>439.3</v>
      </c>
      <c r="F100" s="379" t="n">
        <f aca="false">SUM(F97:F99)</f>
        <v>410.65</v>
      </c>
      <c r="G100" s="379" t="n">
        <f aca="false">SUM(G97:G99)</f>
        <v>405.875</v>
      </c>
      <c r="H100" s="379" t="n">
        <f aca="false">SUM(H97:H99)</f>
        <v>453.625</v>
      </c>
      <c r="I100" s="379" t="n">
        <f aca="false">SUM(I97:I99)</f>
        <v>429.75</v>
      </c>
      <c r="J100" s="379" t="n">
        <f aca="false">SUM(J97:J99)</f>
        <v>434.525</v>
      </c>
      <c r="K100" s="379" t="n">
        <f aca="false">SUM(K97:K99)</f>
        <v>439.3</v>
      </c>
      <c r="L100" s="379" t="n">
        <f aca="false">SUM(L97:L99)</f>
        <v>414.96</v>
      </c>
      <c r="M100" s="379" t="n">
        <f aca="false">SUM(M97:M99)</f>
        <v>419.52</v>
      </c>
      <c r="N100" s="379" t="n">
        <f aca="false">SUM(N97:N99)</f>
        <v>438.856666666667</v>
      </c>
      <c r="O100" s="394"/>
      <c r="P100" s="394"/>
      <c r="Q100" s="394"/>
      <c r="R100" s="394"/>
      <c r="S100" s="394"/>
      <c r="T100" s="394"/>
      <c r="U100" s="394"/>
    </row>
    <row r="101" customFormat="false" ht="12.75" hidden="false" customHeight="false" outlineLevel="0" collapsed="false">
      <c r="A101" s="386" t="s">
        <v>413</v>
      </c>
      <c r="B101" s="378" t="n">
        <f aca="false">B96</f>
        <v>497.5</v>
      </c>
      <c r="C101" s="378" t="n">
        <f aca="false">C96</f>
        <v>497.5</v>
      </c>
      <c r="D101" s="378" t="n">
        <f aca="false">D96</f>
        <v>477.5</v>
      </c>
      <c r="E101" s="378" t="n">
        <f aca="false">E96</f>
        <v>477.5</v>
      </c>
      <c r="F101" s="378" t="n">
        <f aca="false">F96</f>
        <v>477.5</v>
      </c>
      <c r="G101" s="378" t="n">
        <f aca="false">G96</f>
        <v>477.5</v>
      </c>
      <c r="H101" s="378" t="n">
        <f aca="false">H96</f>
        <v>477.5</v>
      </c>
      <c r="I101" s="378" t="n">
        <f aca="false">I96</f>
        <v>477.5</v>
      </c>
      <c r="J101" s="378" t="n">
        <f aca="false">J96</f>
        <v>477.5</v>
      </c>
      <c r="K101" s="378" t="n">
        <f aca="false">K96</f>
        <v>477.5</v>
      </c>
      <c r="L101" s="378" t="n">
        <f aca="false">L96</f>
        <v>456</v>
      </c>
      <c r="M101" s="378" t="n">
        <f aca="false">M96</f>
        <v>456</v>
      </c>
      <c r="N101" s="378" t="n">
        <f aca="false">N96</f>
        <v>477.25</v>
      </c>
      <c r="O101" s="394"/>
      <c r="P101" s="394"/>
      <c r="Q101" s="394"/>
      <c r="R101" s="394"/>
      <c r="S101" s="394"/>
      <c r="T101" s="394"/>
      <c r="U101" s="394"/>
      <c r="W101" s="334"/>
      <c r="X101" s="334"/>
      <c r="Y101" s="334"/>
      <c r="Z101" s="334"/>
      <c r="AA101" s="334"/>
      <c r="AB101" s="334"/>
      <c r="AC101" s="334"/>
      <c r="AD101" s="334"/>
      <c r="AE101" s="334"/>
      <c r="AF101" s="334"/>
      <c r="AG101" s="334"/>
      <c r="AH101" s="334"/>
      <c r="AI101" s="334"/>
      <c r="AJ101" s="334"/>
      <c r="AK101" s="334"/>
      <c r="AL101" s="334"/>
      <c r="AM101" s="334"/>
      <c r="AN101" s="334"/>
      <c r="AO101" s="334"/>
      <c r="AP101" s="334"/>
      <c r="AQ101" s="334"/>
      <c r="AR101" s="334"/>
      <c r="AS101" s="334"/>
      <c r="AT101" s="334"/>
      <c r="AU101" s="334"/>
      <c r="AV101" s="334"/>
      <c r="AW101" s="334"/>
      <c r="AX101" s="334"/>
      <c r="AY101" s="334"/>
      <c r="AZ101" s="334"/>
      <c r="BA101" s="334"/>
      <c r="BB101" s="334"/>
      <c r="BC101" s="334"/>
      <c r="BD101" s="334"/>
      <c r="BE101" s="334"/>
      <c r="BF101" s="334"/>
      <c r="BG101" s="334"/>
      <c r="BH101" s="334"/>
      <c r="BI101" s="334"/>
      <c r="BJ101" s="334"/>
      <c r="BK101" s="334"/>
      <c r="BL101" s="334"/>
      <c r="BM101" s="334"/>
      <c r="BN101" s="334"/>
      <c r="BO101" s="334"/>
      <c r="BP101" s="334"/>
      <c r="BQ101" s="334"/>
      <c r="BR101" s="334"/>
      <c r="BS101" s="334"/>
      <c r="BT101" s="334"/>
      <c r="BU101" s="334"/>
      <c r="BV101" s="334"/>
      <c r="BW101" s="334"/>
      <c r="BX101" s="334"/>
      <c r="BY101" s="334"/>
      <c r="BZ101" s="334"/>
      <c r="CA101" s="334"/>
      <c r="CB101" s="334"/>
      <c r="CC101" s="334"/>
      <c r="CD101" s="334"/>
      <c r="CE101" s="334"/>
      <c r="CF101" s="334"/>
      <c r="CG101" s="334"/>
      <c r="CH101" s="334"/>
      <c r="CI101" s="334"/>
      <c r="CJ101" s="334"/>
      <c r="CK101" s="334"/>
      <c r="CL101" s="334"/>
      <c r="CM101" s="334"/>
      <c r="CN101" s="334"/>
      <c r="CO101" s="334"/>
      <c r="CP101" s="334"/>
      <c r="CQ101" s="334"/>
      <c r="CR101" s="334"/>
      <c r="CS101" s="334"/>
      <c r="CT101" s="334"/>
      <c r="CU101" s="334"/>
      <c r="CV101" s="334"/>
      <c r="CW101" s="334"/>
      <c r="CX101" s="334"/>
      <c r="CY101" s="334"/>
      <c r="CZ101" s="334"/>
      <c r="DA101" s="334"/>
      <c r="DB101" s="334"/>
      <c r="DC101" s="334"/>
      <c r="DD101" s="334"/>
      <c r="DE101" s="334"/>
      <c r="DF101" s="334"/>
      <c r="DG101" s="334"/>
      <c r="DH101" s="334"/>
      <c r="DI101" s="334"/>
      <c r="DJ101" s="334"/>
      <c r="DK101" s="334"/>
      <c r="DL101" s="334"/>
      <c r="DM101" s="334"/>
      <c r="DN101" s="334"/>
      <c r="DO101" s="334"/>
      <c r="DP101" s="334"/>
      <c r="DQ101" s="334"/>
      <c r="DR101" s="334"/>
      <c r="DS101" s="334"/>
      <c r="DT101" s="334"/>
      <c r="DU101" s="334"/>
      <c r="DV101" s="334"/>
      <c r="DW101" s="334"/>
      <c r="DX101" s="334"/>
      <c r="DY101" s="334"/>
      <c r="DZ101" s="334"/>
      <c r="EA101" s="334"/>
      <c r="EB101" s="334"/>
      <c r="EC101" s="334"/>
      <c r="ED101" s="334"/>
      <c r="EE101" s="334"/>
      <c r="EF101" s="334"/>
      <c r="EG101" s="334"/>
      <c r="EH101" s="334"/>
      <c r="EI101" s="334"/>
      <c r="EJ101" s="334"/>
      <c r="EK101" s="334"/>
      <c r="EL101" s="334"/>
      <c r="EM101" s="334"/>
      <c r="EN101" s="334"/>
      <c r="EO101" s="334"/>
      <c r="EP101" s="334"/>
      <c r="EQ101" s="334"/>
      <c r="ER101" s="334"/>
      <c r="ES101" s="334"/>
      <c r="ET101" s="334"/>
      <c r="EU101" s="334"/>
      <c r="EV101" s="334"/>
      <c r="EW101" s="334"/>
      <c r="EX101" s="334"/>
      <c r="EY101" s="334"/>
      <c r="EZ101" s="334"/>
      <c r="FA101" s="334"/>
      <c r="FB101" s="334"/>
      <c r="FC101" s="334"/>
      <c r="FD101" s="334"/>
      <c r="FE101" s="334"/>
      <c r="FF101" s="334"/>
      <c r="FG101" s="334"/>
      <c r="FH101" s="334"/>
      <c r="FI101" s="334"/>
      <c r="FJ101" s="334"/>
      <c r="FK101" s="334"/>
      <c r="FL101" s="334"/>
      <c r="FM101" s="334"/>
      <c r="FN101" s="334"/>
      <c r="FO101" s="334"/>
      <c r="FP101" s="334"/>
      <c r="FQ101" s="334"/>
      <c r="FR101" s="334"/>
      <c r="FS101" s="334"/>
      <c r="FT101" s="334"/>
      <c r="FU101" s="334"/>
      <c r="FV101" s="334"/>
      <c r="FW101" s="334"/>
      <c r="FX101" s="334"/>
      <c r="FY101" s="334"/>
      <c r="FZ101" s="334"/>
      <c r="GA101" s="334"/>
      <c r="GB101" s="334"/>
      <c r="GC101" s="334"/>
      <c r="GD101" s="334"/>
      <c r="GE101" s="334"/>
      <c r="GF101" s="334"/>
      <c r="GG101" s="334"/>
      <c r="GH101" s="334"/>
      <c r="GI101" s="334"/>
      <c r="GJ101" s="334"/>
      <c r="GK101" s="334"/>
      <c r="GL101" s="334"/>
      <c r="GM101" s="334"/>
      <c r="GN101" s="334"/>
      <c r="GO101" s="334"/>
      <c r="GP101" s="334"/>
      <c r="GQ101" s="334"/>
      <c r="GR101" s="334"/>
      <c r="GS101" s="334"/>
      <c r="GT101" s="334"/>
      <c r="GU101" s="334"/>
      <c r="GV101" s="334"/>
      <c r="GW101" s="334"/>
      <c r="GX101" s="334"/>
      <c r="GY101" s="334"/>
      <c r="GZ101" s="334"/>
      <c r="HA101" s="334"/>
      <c r="HB101" s="334"/>
      <c r="HC101" s="334"/>
      <c r="HD101" s="334"/>
      <c r="HE101" s="334"/>
      <c r="HF101" s="334"/>
      <c r="HG101" s="334"/>
      <c r="HH101" s="334"/>
      <c r="HI101" s="334"/>
      <c r="HJ101" s="334"/>
      <c r="HK101" s="334"/>
      <c r="HL101" s="334"/>
      <c r="HM101" s="334"/>
      <c r="HN101" s="334"/>
      <c r="HO101" s="334"/>
      <c r="HP101" s="334"/>
      <c r="HQ101" s="334"/>
      <c r="HR101" s="334"/>
      <c r="HS101" s="334"/>
      <c r="HT101" s="334"/>
      <c r="HU101" s="334"/>
      <c r="HV101" s="334"/>
      <c r="HW101" s="334"/>
      <c r="HX101" s="334"/>
      <c r="HY101" s="334"/>
      <c r="HZ101" s="334"/>
      <c r="IA101" s="334"/>
      <c r="IB101" s="334"/>
      <c r="IC101" s="334"/>
      <c r="ID101" s="334"/>
      <c r="IE101" s="334"/>
      <c r="IF101" s="334"/>
      <c r="IG101" s="334"/>
      <c r="IH101" s="334"/>
      <c r="II101" s="334"/>
      <c r="IJ101" s="334"/>
      <c r="IK101" s="334"/>
      <c r="IL101" s="334"/>
      <c r="IM101" s="334"/>
      <c r="IN101" s="334"/>
      <c r="IO101" s="334"/>
      <c r="IP101" s="334"/>
      <c r="IQ101" s="334"/>
      <c r="IR101" s="334"/>
      <c r="IS101" s="334"/>
      <c r="IT101" s="334"/>
      <c r="IU101" s="334"/>
      <c r="IV101" s="334"/>
      <c r="IW101" s="334"/>
    </row>
    <row r="102" customFormat="false" ht="12.75" hidden="false" customHeight="false" outlineLevel="0" collapsed="false">
      <c r="A102" s="386" t="s">
        <v>414</v>
      </c>
      <c r="B102" s="378" t="n">
        <f aca="false">B101+B69+B62+B36+B29</f>
        <v>848.6</v>
      </c>
      <c r="C102" s="378" t="n">
        <f aca="false">C101+C69+C62+C36+C29</f>
        <v>848.6</v>
      </c>
      <c r="D102" s="378" t="n">
        <f aca="false">D101+D69+D62+D36+D29</f>
        <v>848.6</v>
      </c>
      <c r="E102" s="378" t="n">
        <f aca="false">E101+E69+E62+E36+E29</f>
        <v>848.6</v>
      </c>
      <c r="F102" s="378" t="n">
        <f aca="false">F101+F69+F62+F36+F29</f>
        <v>848.6</v>
      </c>
      <c r="G102" s="378" t="n">
        <f aca="false">G101+G69+G62+G36+G29</f>
        <v>848.6</v>
      </c>
      <c r="H102" s="378" t="n">
        <f aca="false">H101+H69+H62+H36+H29</f>
        <v>848.6</v>
      </c>
      <c r="I102" s="378" t="n">
        <f aca="false">I101+I69+I62+I36+I29</f>
        <v>848.6</v>
      </c>
      <c r="J102" s="378" t="n">
        <f aca="false">J101+J69+J62+J36+J29</f>
        <v>848.6</v>
      </c>
      <c r="K102" s="378" t="n">
        <f aca="false">K101+K69+K62+K36+K29</f>
        <v>848.6</v>
      </c>
      <c r="L102" s="378" t="n">
        <f aca="false">L101+L69+L62+L36+L29</f>
        <v>848.6</v>
      </c>
      <c r="M102" s="378" t="n">
        <f aca="false">M101+M69+M62+M36+M29</f>
        <v>848.6</v>
      </c>
      <c r="N102" s="378" t="n">
        <f aca="false">N101+N69+N62+N36+N29</f>
        <v>848.6</v>
      </c>
      <c r="O102" s="375"/>
      <c r="P102" s="375"/>
      <c r="Q102" s="375"/>
      <c r="R102" s="375"/>
      <c r="S102" s="394"/>
      <c r="T102" s="378"/>
      <c r="U102" s="378"/>
      <c r="W102" s="334"/>
      <c r="X102" s="334"/>
      <c r="Y102" s="334"/>
      <c r="Z102" s="334"/>
      <c r="AA102" s="334"/>
      <c r="AB102" s="334"/>
      <c r="AC102" s="334"/>
      <c r="AD102" s="334"/>
      <c r="AE102" s="334"/>
      <c r="AF102" s="334"/>
      <c r="AG102" s="334"/>
      <c r="AH102" s="334"/>
      <c r="AI102" s="334"/>
      <c r="AJ102" s="334"/>
      <c r="AK102" s="334"/>
      <c r="AL102" s="334"/>
      <c r="AM102" s="334"/>
      <c r="AN102" s="334"/>
      <c r="AO102" s="334"/>
      <c r="AP102" s="334"/>
      <c r="AQ102" s="334"/>
      <c r="AR102" s="334"/>
      <c r="AS102" s="334"/>
      <c r="AT102" s="334"/>
      <c r="AU102" s="334"/>
      <c r="AV102" s="334"/>
      <c r="AW102" s="334"/>
      <c r="AX102" s="334"/>
      <c r="AY102" s="334"/>
      <c r="AZ102" s="334"/>
      <c r="BA102" s="334"/>
      <c r="BB102" s="334"/>
      <c r="BC102" s="334"/>
      <c r="BD102" s="334"/>
      <c r="BE102" s="334"/>
      <c r="BF102" s="334"/>
      <c r="BG102" s="334"/>
      <c r="BH102" s="334"/>
      <c r="BI102" s="334"/>
      <c r="BJ102" s="334"/>
      <c r="BK102" s="334"/>
      <c r="BL102" s="334"/>
      <c r="BM102" s="334"/>
      <c r="BN102" s="334"/>
      <c r="BO102" s="334"/>
      <c r="BP102" s="334"/>
      <c r="BQ102" s="334"/>
      <c r="BR102" s="334"/>
      <c r="BS102" s="334"/>
      <c r="BT102" s="334"/>
      <c r="BU102" s="334"/>
      <c r="BV102" s="334"/>
      <c r="BW102" s="334"/>
      <c r="BX102" s="334"/>
      <c r="BY102" s="334"/>
      <c r="BZ102" s="334"/>
      <c r="CA102" s="334"/>
      <c r="CB102" s="334"/>
      <c r="CC102" s="334"/>
      <c r="CD102" s="334"/>
      <c r="CE102" s="334"/>
      <c r="CF102" s="334"/>
      <c r="CG102" s="334"/>
      <c r="CH102" s="334"/>
      <c r="CI102" s="334"/>
      <c r="CJ102" s="334"/>
      <c r="CK102" s="334"/>
      <c r="CL102" s="334"/>
      <c r="CM102" s="334"/>
      <c r="CN102" s="334"/>
      <c r="CO102" s="334"/>
      <c r="CP102" s="334"/>
      <c r="CQ102" s="334"/>
      <c r="CR102" s="334"/>
      <c r="CS102" s="334"/>
      <c r="CT102" s="334"/>
      <c r="CU102" s="334"/>
      <c r="CV102" s="334"/>
      <c r="CW102" s="334"/>
      <c r="CX102" s="334"/>
      <c r="CY102" s="334"/>
      <c r="CZ102" s="334"/>
      <c r="DA102" s="334"/>
      <c r="DB102" s="334"/>
      <c r="DC102" s="334"/>
      <c r="DD102" s="334"/>
      <c r="DE102" s="334"/>
      <c r="DF102" s="334"/>
      <c r="DG102" s="334"/>
      <c r="DH102" s="334"/>
      <c r="DI102" s="334"/>
      <c r="DJ102" s="334"/>
      <c r="DK102" s="334"/>
      <c r="DL102" s="334"/>
      <c r="DM102" s="334"/>
      <c r="DN102" s="334"/>
      <c r="DO102" s="334"/>
      <c r="DP102" s="334"/>
      <c r="DQ102" s="334"/>
      <c r="DR102" s="334"/>
      <c r="DS102" s="334"/>
      <c r="DT102" s="334"/>
      <c r="DU102" s="334"/>
      <c r="DV102" s="334"/>
      <c r="DW102" s="334"/>
      <c r="DX102" s="334"/>
      <c r="DY102" s="334"/>
      <c r="DZ102" s="334"/>
      <c r="EA102" s="334"/>
      <c r="EB102" s="334"/>
      <c r="EC102" s="334"/>
      <c r="ED102" s="334"/>
      <c r="EE102" s="334"/>
      <c r="EF102" s="334"/>
      <c r="EG102" s="334"/>
      <c r="EH102" s="334"/>
      <c r="EI102" s="334"/>
      <c r="EJ102" s="334"/>
      <c r="EK102" s="334"/>
      <c r="EL102" s="334"/>
      <c r="EM102" s="334"/>
      <c r="EN102" s="334"/>
      <c r="EO102" s="334"/>
      <c r="EP102" s="334"/>
      <c r="EQ102" s="334"/>
      <c r="ER102" s="334"/>
      <c r="ES102" s="334"/>
      <c r="ET102" s="334"/>
      <c r="EU102" s="334"/>
      <c r="EV102" s="334"/>
      <c r="EW102" s="334"/>
      <c r="EX102" s="334"/>
      <c r="EY102" s="334"/>
      <c r="EZ102" s="334"/>
      <c r="FA102" s="334"/>
      <c r="FB102" s="334"/>
      <c r="FC102" s="334"/>
      <c r="FD102" s="334"/>
      <c r="FE102" s="334"/>
      <c r="FF102" s="334"/>
      <c r="FG102" s="334"/>
      <c r="FH102" s="334"/>
      <c r="FI102" s="334"/>
      <c r="FJ102" s="334"/>
      <c r="FK102" s="334"/>
      <c r="FL102" s="334"/>
      <c r="FM102" s="334"/>
      <c r="FN102" s="334"/>
      <c r="FO102" s="334"/>
      <c r="FP102" s="334"/>
      <c r="FQ102" s="334"/>
      <c r="FR102" s="334"/>
      <c r="FS102" s="334"/>
      <c r="FT102" s="334"/>
      <c r="FU102" s="334"/>
      <c r="FV102" s="334"/>
      <c r="FW102" s="334"/>
      <c r="FX102" s="334"/>
      <c r="FY102" s="334"/>
      <c r="FZ102" s="334"/>
      <c r="GA102" s="334"/>
      <c r="GB102" s="334"/>
      <c r="GC102" s="334"/>
      <c r="GD102" s="334"/>
      <c r="GE102" s="334"/>
      <c r="GF102" s="334"/>
      <c r="GG102" s="334"/>
      <c r="GH102" s="334"/>
      <c r="GI102" s="334"/>
      <c r="GJ102" s="334"/>
      <c r="GK102" s="334"/>
      <c r="GL102" s="334"/>
      <c r="GM102" s="334"/>
      <c r="GN102" s="334"/>
      <c r="GO102" s="334"/>
      <c r="GP102" s="334"/>
      <c r="GQ102" s="334"/>
      <c r="GR102" s="334"/>
      <c r="GS102" s="334"/>
      <c r="GT102" s="334"/>
      <c r="GU102" s="334"/>
      <c r="GV102" s="334"/>
      <c r="GW102" s="334"/>
      <c r="GX102" s="334"/>
      <c r="GY102" s="334"/>
      <c r="GZ102" s="334"/>
      <c r="HA102" s="334"/>
      <c r="HB102" s="334"/>
      <c r="HC102" s="334"/>
      <c r="HD102" s="334"/>
      <c r="HE102" s="334"/>
      <c r="HF102" s="334"/>
      <c r="HG102" s="334"/>
      <c r="HH102" s="334"/>
      <c r="HI102" s="334"/>
      <c r="HJ102" s="334"/>
      <c r="HK102" s="334"/>
      <c r="HL102" s="334"/>
      <c r="HM102" s="334"/>
      <c r="HN102" s="334"/>
      <c r="HO102" s="334"/>
      <c r="HP102" s="334"/>
      <c r="HQ102" s="334"/>
      <c r="HR102" s="334"/>
      <c r="HS102" s="334"/>
      <c r="HT102" s="334"/>
      <c r="HU102" s="334"/>
      <c r="HV102" s="334"/>
      <c r="HW102" s="334"/>
      <c r="HX102" s="334"/>
      <c r="HY102" s="334"/>
      <c r="HZ102" s="334"/>
      <c r="IA102" s="334"/>
      <c r="IB102" s="334"/>
      <c r="IC102" s="334"/>
      <c r="ID102" s="334"/>
      <c r="IE102" s="334"/>
      <c r="IF102" s="334"/>
      <c r="IG102" s="334"/>
      <c r="IH102" s="334"/>
      <c r="II102" s="334"/>
      <c r="IJ102" s="334"/>
      <c r="IK102" s="334"/>
      <c r="IL102" s="334"/>
      <c r="IM102" s="334"/>
      <c r="IN102" s="334"/>
      <c r="IO102" s="334"/>
      <c r="IP102" s="334"/>
      <c r="IQ102" s="334"/>
      <c r="IR102" s="334"/>
      <c r="IS102" s="334"/>
      <c r="IT102" s="334"/>
      <c r="IU102" s="334"/>
      <c r="IV102" s="334"/>
      <c r="IW102" s="334"/>
    </row>
    <row r="103" customFormat="false" ht="12.75" hidden="false" customHeight="false" outlineLevel="0" collapsed="false">
      <c r="A103" s="370"/>
      <c r="B103" s="395"/>
      <c r="C103" s="395"/>
      <c r="D103" s="395"/>
      <c r="E103" s="395"/>
      <c r="F103" s="395"/>
      <c r="G103" s="395"/>
      <c r="H103" s="395"/>
      <c r="I103" s="395"/>
      <c r="J103" s="395"/>
      <c r="K103" s="395"/>
      <c r="L103" s="395"/>
      <c r="M103" s="395"/>
      <c r="N103" s="335"/>
      <c r="O103" s="335"/>
      <c r="P103" s="375"/>
      <c r="Q103" s="375"/>
      <c r="R103" s="375"/>
      <c r="S103" s="375"/>
      <c r="T103" s="335"/>
      <c r="U103" s="335"/>
    </row>
    <row r="104" customFormat="false" ht="15.75" hidden="false" customHeight="false" outlineLevel="0" collapsed="false">
      <c r="A104" s="405" t="s">
        <v>415</v>
      </c>
      <c r="B104" s="406"/>
      <c r="C104" s="406"/>
      <c r="D104" s="406"/>
      <c r="E104" s="406"/>
      <c r="F104" s="406"/>
      <c r="G104" s="406"/>
      <c r="H104" s="406"/>
      <c r="I104" s="406"/>
      <c r="J104" s="406"/>
      <c r="K104" s="406"/>
      <c r="L104" s="406"/>
      <c r="M104" s="406"/>
      <c r="N104" s="407"/>
      <c r="O104" s="383"/>
      <c r="P104" s="371"/>
      <c r="Q104" s="371"/>
      <c r="R104" s="371"/>
      <c r="S104" s="371"/>
      <c r="T104" s="407"/>
      <c r="U104" s="407"/>
    </row>
    <row r="105" customFormat="false" ht="12.75" hidden="false" customHeight="false" outlineLevel="0" collapsed="false">
      <c r="A105" s="408" t="s">
        <v>371</v>
      </c>
      <c r="B105" s="409" t="n">
        <f aca="false">B101+B92+B75+B43</f>
        <v>2972.614</v>
      </c>
      <c r="C105" s="409" t="n">
        <f aca="false">C101+C92+C75+C43</f>
        <v>2972.614</v>
      </c>
      <c r="D105" s="409" t="n">
        <f aca="false">D101+D92+D75+D43</f>
        <v>2907.614</v>
      </c>
      <c r="E105" s="409" t="n">
        <f aca="false">E101+E92+E75+E43</f>
        <v>2907.614</v>
      </c>
      <c r="F105" s="409" t="n">
        <f aca="false">F101+F92+F75+F43</f>
        <v>2894.227</v>
      </c>
      <c r="G105" s="409" t="n">
        <f aca="false">G101+G92+G75+G43</f>
        <v>2978.447</v>
      </c>
      <c r="H105" s="409" t="n">
        <f aca="false">H101+H92+H75+H43</f>
        <v>3052.017</v>
      </c>
      <c r="I105" s="409" t="n">
        <f aca="false">I101+I92+I75+I43</f>
        <v>3048.791</v>
      </c>
      <c r="J105" s="409" t="n">
        <f aca="false">J101+J92+J75+J43</f>
        <v>3034.447</v>
      </c>
      <c r="K105" s="409" t="n">
        <f aca="false">K101+K92+K75+K43</f>
        <v>2989.4</v>
      </c>
      <c r="L105" s="409" t="n">
        <f aca="false">L101+L92+L75+L43</f>
        <v>3012.9</v>
      </c>
      <c r="M105" s="409" t="n">
        <f aca="false">M101+M92+M75+M43</f>
        <v>3012.9</v>
      </c>
      <c r="N105" s="383" t="n">
        <f aca="false">AVERAGE(B105:M105)</f>
        <v>2981.96541666667</v>
      </c>
      <c r="O105" s="375"/>
      <c r="P105" s="375"/>
      <c r="Q105" s="375"/>
      <c r="R105" s="375"/>
      <c r="S105" s="375"/>
      <c r="T105" s="410"/>
      <c r="U105" s="410"/>
    </row>
    <row r="106" customFormat="false" ht="12.75" hidden="false" customHeight="false" outlineLevel="0" collapsed="false">
      <c r="A106" s="408" t="s">
        <v>402</v>
      </c>
      <c r="B106" s="409" t="n">
        <f aca="false">B97+B87+B80+B70+B63+B55+B48+B37+B30+B22+B15</f>
        <v>2199.368</v>
      </c>
      <c r="C106" s="409" t="n">
        <f aca="false">C97+C87+C80+C70+C63+C55+C48+C37+C30+C22+C15</f>
        <v>2327.871</v>
      </c>
      <c r="D106" s="409" t="n">
        <f aca="false">D97+D87+D80+D70+D63+D55+D48+D37+D30+D22+D15</f>
        <v>2237.163</v>
      </c>
      <c r="E106" s="409" t="n">
        <f aca="false">E97+E87+E80+E70+E63+E55+E48+E37+E30+E22+E15</f>
        <v>2130.998</v>
      </c>
      <c r="F106" s="409" t="n">
        <f aca="false">F97+F87+F80+F70+F63+F55+F48+F37+F30+F22+F15</f>
        <v>2075.436</v>
      </c>
      <c r="G106" s="409" t="n">
        <f aca="false">G97+G87+G80+G70+G63+G55+G48+G37+G30+G22+G15</f>
        <v>2225.828</v>
      </c>
      <c r="H106" s="409" t="n">
        <f aca="false">H97+H87+H80+H70+H63+H55+H48+H37+H30+H22+H15</f>
        <v>2294.02</v>
      </c>
      <c r="I106" s="409" t="n">
        <f aca="false">I97+I87+I80+I70+I63+I55+I48+I37+I30+I22+I15</f>
        <v>2377.526</v>
      </c>
      <c r="J106" s="409" t="n">
        <f aca="false">J97+J87+J80+J70+J63+J55+J48+J37+J30+J22+J15</f>
        <v>2295.019</v>
      </c>
      <c r="K106" s="409" t="n">
        <f aca="false">K97+K87+K80+K70+K63+K55+K48+K37+K30+K22+K15</f>
        <v>2325.189</v>
      </c>
      <c r="L106" s="409" t="n">
        <f aca="false">L97+L87+L80+L70+L63+L55+L48+L37+L30+L22+L15</f>
        <v>2347.084</v>
      </c>
      <c r="M106" s="409" t="n">
        <f aca="false">M97+M87+M80+M70+M63+M55+M48+M37+M30+M22+M15</f>
        <v>2337.159</v>
      </c>
      <c r="N106" s="383" t="n">
        <f aca="false">AVERAGE(B106:M106)</f>
        <v>2264.38841666667</v>
      </c>
      <c r="O106" s="375"/>
      <c r="P106" s="375"/>
      <c r="Q106" s="375"/>
      <c r="R106" s="375"/>
      <c r="S106" s="375"/>
      <c r="T106" s="410"/>
      <c r="U106" s="410"/>
    </row>
    <row r="107" customFormat="false" ht="12.75" hidden="false" customHeight="false" outlineLevel="0" collapsed="false">
      <c r="A107" s="408" t="s">
        <v>411</v>
      </c>
      <c r="B107" s="409" t="n">
        <f aca="false">B98+B88+B81+B71+B64+B56+B49+B38+B31+B23+B16</f>
        <v>0</v>
      </c>
      <c r="C107" s="409" t="n">
        <f aca="false">C98+C88+C81+C71+C64+C56+C49+C38+C31+C23+C16</f>
        <v>0</v>
      </c>
      <c r="D107" s="409" t="n">
        <f aca="false">D98+D88+D81+D71+D64+D56+D49+D38+D31+D23+D16</f>
        <v>0</v>
      </c>
      <c r="E107" s="409" t="n">
        <f aca="false">E98+E88+E81+E71+E64+E56+E49+E38+E31+E23+E16</f>
        <v>0</v>
      </c>
      <c r="F107" s="409" t="n">
        <f aca="false">F98+F88+F81+F71+F64+F56+F49+F38+F31+F23+F16</f>
        <v>0</v>
      </c>
      <c r="G107" s="409" t="n">
        <f aca="false">G98+G88+G81+G71+G64+G56+G49+G38+G31+G23+G16</f>
        <v>0</v>
      </c>
      <c r="H107" s="409" t="n">
        <f aca="false">H98+H88+H81+H71+H64+H56+H49+H38+H31+H23+H16</f>
        <v>0</v>
      </c>
      <c r="I107" s="409" t="n">
        <f aca="false">I98+I88+I81+I71+I64+I56+I49+I38+I31+I23+I16</f>
        <v>0</v>
      </c>
      <c r="J107" s="409" t="n">
        <f aca="false">J98+J88+J81+J71+J64+J56+J49+J38+J31+J23+J16</f>
        <v>0</v>
      </c>
      <c r="K107" s="409" t="n">
        <f aca="false">K98+K88+K81+K71+K64+K56+K49+K38+K31+K23+K16</f>
        <v>0</v>
      </c>
      <c r="L107" s="409" t="n">
        <f aca="false">L98+L88+L81+L71+L64+L56+L49+L38+L31+L23+L16</f>
        <v>0</v>
      </c>
      <c r="M107" s="409" t="n">
        <f aca="false">M98+M88+M81+M71+M64+M56+M49+M38+M31+M23+M16</f>
        <v>0</v>
      </c>
      <c r="N107" s="383" t="n">
        <f aca="false">AVERAGE(B107:M107)</f>
        <v>0</v>
      </c>
      <c r="O107" s="375"/>
      <c r="P107" s="375"/>
      <c r="Q107" s="375"/>
      <c r="R107" s="375"/>
      <c r="S107" s="375"/>
      <c r="T107" s="410"/>
      <c r="U107" s="410"/>
    </row>
    <row r="108" customFormat="false" ht="12.75" hidden="false" customHeight="false" outlineLevel="0" collapsed="false">
      <c r="A108" s="408" t="s">
        <v>377</v>
      </c>
      <c r="B108" s="409" t="n">
        <f aca="false">B39+B24</f>
        <v>0</v>
      </c>
      <c r="C108" s="409" t="n">
        <f aca="false">C39+C24</f>
        <v>0</v>
      </c>
      <c r="D108" s="409" t="n">
        <f aca="false">D39+D24</f>
        <v>0</v>
      </c>
      <c r="E108" s="409" t="n">
        <f aca="false">E39+E24</f>
        <v>0</v>
      </c>
      <c r="F108" s="409" t="n">
        <f aca="false">F39+F24</f>
        <v>0</v>
      </c>
      <c r="G108" s="409" t="n">
        <f aca="false">G39+G24</f>
        <v>0</v>
      </c>
      <c r="H108" s="409" t="n">
        <f aca="false">H39+H24</f>
        <v>0</v>
      </c>
      <c r="I108" s="409" t="n">
        <f aca="false">I39+I24</f>
        <v>0</v>
      </c>
      <c r="J108" s="409" t="n">
        <f aca="false">J39+J24</f>
        <v>0</v>
      </c>
      <c r="K108" s="409" t="n">
        <f aca="false">K39+K24</f>
        <v>0</v>
      </c>
      <c r="L108" s="409" t="n">
        <f aca="false">L39+L24</f>
        <v>0</v>
      </c>
      <c r="M108" s="409" t="n">
        <f aca="false">M39+M24</f>
        <v>0</v>
      </c>
      <c r="N108" s="383" t="n">
        <f aca="false">AVERAGE(B108:M108)</f>
        <v>0</v>
      </c>
      <c r="O108" s="375"/>
      <c r="P108" s="375"/>
      <c r="Q108" s="375"/>
      <c r="R108" s="375"/>
      <c r="S108" s="375"/>
      <c r="T108" s="410"/>
      <c r="U108" s="410"/>
    </row>
    <row r="109" customFormat="false" ht="12.75" hidden="false" customHeight="false" outlineLevel="0" collapsed="false">
      <c r="A109" s="408" t="s">
        <v>416</v>
      </c>
      <c r="B109" s="409" t="n">
        <f aca="false">B57</f>
        <v>0</v>
      </c>
      <c r="C109" s="409" t="n">
        <f aca="false">C57</f>
        <v>0</v>
      </c>
      <c r="D109" s="409" t="n">
        <f aca="false">D57</f>
        <v>0</v>
      </c>
      <c r="E109" s="409" t="n">
        <f aca="false">E57</f>
        <v>0</v>
      </c>
      <c r="F109" s="409" t="n">
        <f aca="false">F57</f>
        <v>0</v>
      </c>
      <c r="G109" s="409" t="n">
        <f aca="false">G57</f>
        <v>0</v>
      </c>
      <c r="H109" s="409" t="n">
        <f aca="false">H57</f>
        <v>0</v>
      </c>
      <c r="I109" s="409" t="n">
        <f aca="false">I57</f>
        <v>0</v>
      </c>
      <c r="J109" s="409" t="n">
        <f aca="false">J57</f>
        <v>0</v>
      </c>
      <c r="K109" s="409" t="n">
        <f aca="false">K57</f>
        <v>0</v>
      </c>
      <c r="L109" s="409" t="n">
        <f aca="false">L57</f>
        <v>0</v>
      </c>
      <c r="M109" s="409" t="n">
        <f aca="false">M57</f>
        <v>0</v>
      </c>
      <c r="N109" s="383" t="n">
        <f aca="false">AVERAGE(B109:M109)</f>
        <v>0</v>
      </c>
      <c r="O109" s="375"/>
      <c r="P109" s="375"/>
      <c r="Q109" s="375"/>
      <c r="R109" s="375"/>
      <c r="S109" s="375"/>
      <c r="T109" s="410"/>
      <c r="U109" s="410"/>
    </row>
    <row r="110" customFormat="false" ht="12.75" hidden="false" customHeight="false" outlineLevel="0" collapsed="false">
      <c r="A110" s="411" t="s">
        <v>403</v>
      </c>
      <c r="B110" s="377" t="n">
        <f aca="false">B99+B89+B82+B72+B65+B58+B50+B40+B32+B25+B17</f>
        <v>175.6</v>
      </c>
      <c r="C110" s="377" t="n">
        <f aca="false">C99+C89+C82+C72+C65+C58+C50+C40+C32+C25+C17</f>
        <v>85.6</v>
      </c>
      <c r="D110" s="377" t="n">
        <f aca="false">D99+D89+D82+D72+D65+D58+D50+D40+D32+D25+D17</f>
        <v>98.6</v>
      </c>
      <c r="E110" s="377" t="n">
        <f aca="false">E99+E89+E82+E72+E65+E58+E50+E40+E32+E25+E17</f>
        <v>129.7</v>
      </c>
      <c r="F110" s="377" t="n">
        <f aca="false">F99+F89+F82+F72+F65+F58+F50+F40+F32+F25+F17</f>
        <v>172.8</v>
      </c>
      <c r="G110" s="377" t="n">
        <f aca="false">G99+G89+G82+G72+G65+G58+G50+G40+G32+G25+G17</f>
        <v>215.2</v>
      </c>
      <c r="H110" s="377" t="n">
        <f aca="false">H99+H89+H82+H72+H65+H58+H50+H40+H32+H25+H17</f>
        <v>143.7</v>
      </c>
      <c r="I110" s="377" t="n">
        <f aca="false">I99+I89+I82+I72+I65+I58+I50+I40+I32+I25+I17</f>
        <v>129.4</v>
      </c>
      <c r="J110" s="377" t="n">
        <f aca="false">J99+J89+J82+J72+J65+J58+J50+J40+J32+J25+J17</f>
        <v>115.9</v>
      </c>
      <c r="K110" s="377" t="n">
        <f aca="false">K99+K89+K82+K72+K65+K58+K50+K40+K32+K25+K17</f>
        <v>87.6</v>
      </c>
      <c r="L110" s="377" t="n">
        <f aca="false">L99+L89+L82+L72+L65+L58+L50+L40+L32+L25+L17</f>
        <v>89.8</v>
      </c>
      <c r="M110" s="377" t="n">
        <f aca="false">M99+M89+M82+M72+M65+M58+M50+M40+M32+M25+M17</f>
        <v>161.7</v>
      </c>
      <c r="N110" s="394" t="n">
        <f aca="false">AVERAGE(B110:M110)</f>
        <v>133.8</v>
      </c>
      <c r="O110" s="375"/>
      <c r="P110" s="375"/>
      <c r="Q110" s="375"/>
      <c r="R110" s="375"/>
      <c r="S110" s="375"/>
      <c r="T110" s="410"/>
      <c r="U110" s="410"/>
    </row>
    <row r="111" customFormat="false" ht="12.75" hidden="false" customHeight="false" outlineLevel="0" collapsed="false">
      <c r="A111" s="404" t="s">
        <v>417</v>
      </c>
      <c r="B111" s="378" t="n">
        <f aca="false">SUM(B106:B110)</f>
        <v>2374.968</v>
      </c>
      <c r="C111" s="378" t="n">
        <f aca="false">SUM(C106:C110)</f>
        <v>2413.471</v>
      </c>
      <c r="D111" s="378" t="n">
        <f aca="false">SUM(D106:D110)</f>
        <v>2335.763</v>
      </c>
      <c r="E111" s="378" t="n">
        <f aca="false">SUM(E106:E110)</f>
        <v>2260.698</v>
      </c>
      <c r="F111" s="378" t="n">
        <f aca="false">SUM(F106:F110)</f>
        <v>2248.236</v>
      </c>
      <c r="G111" s="378" t="n">
        <f aca="false">SUM(G106:G110)</f>
        <v>2441.028</v>
      </c>
      <c r="H111" s="378" t="n">
        <f aca="false">SUM(H106:H110)</f>
        <v>2437.72</v>
      </c>
      <c r="I111" s="378" t="n">
        <f aca="false">SUM(I106:I110)</f>
        <v>2506.926</v>
      </c>
      <c r="J111" s="378" t="n">
        <f aca="false">SUM(J106:J110)</f>
        <v>2410.919</v>
      </c>
      <c r="K111" s="378" t="n">
        <f aca="false">SUM(K106:K110)</f>
        <v>2412.789</v>
      </c>
      <c r="L111" s="378" t="n">
        <f aca="false">SUM(L106:L110)</f>
        <v>2436.884</v>
      </c>
      <c r="M111" s="378" t="n">
        <f aca="false">SUM(M106:M110)</f>
        <v>2498.859</v>
      </c>
      <c r="N111" s="378" t="n">
        <f aca="false">SUM(N106:N110)</f>
        <v>2398.18841666667</v>
      </c>
      <c r="O111" s="394"/>
      <c r="P111" s="394"/>
      <c r="Q111" s="394"/>
      <c r="R111" s="394"/>
      <c r="S111" s="394"/>
      <c r="T111" s="394"/>
      <c r="U111" s="394"/>
    </row>
    <row r="112" customFormat="false" ht="12.75" hidden="false" customHeight="false" outlineLevel="0" collapsed="false">
      <c r="A112" s="386" t="s">
        <v>418</v>
      </c>
      <c r="B112" s="378" t="n">
        <f aca="false">B105</f>
        <v>2972.614</v>
      </c>
      <c r="C112" s="378" t="n">
        <f aca="false">C105</f>
        <v>2972.614</v>
      </c>
      <c r="D112" s="378" t="n">
        <f aca="false">D105</f>
        <v>2907.614</v>
      </c>
      <c r="E112" s="378" t="n">
        <f aca="false">E105</f>
        <v>2907.614</v>
      </c>
      <c r="F112" s="378" t="n">
        <f aca="false">F105</f>
        <v>2894.227</v>
      </c>
      <c r="G112" s="378" t="n">
        <f aca="false">G105</f>
        <v>2978.447</v>
      </c>
      <c r="H112" s="378" t="n">
        <f aca="false">H105</f>
        <v>3052.017</v>
      </c>
      <c r="I112" s="378" t="n">
        <f aca="false">I105</f>
        <v>3048.791</v>
      </c>
      <c r="J112" s="378" t="n">
        <f aca="false">J105</f>
        <v>3034.447</v>
      </c>
      <c r="K112" s="378" t="n">
        <f aca="false">K105</f>
        <v>2989.4</v>
      </c>
      <c r="L112" s="378" t="n">
        <f aca="false">L105</f>
        <v>3012.9</v>
      </c>
      <c r="M112" s="378" t="n">
        <f aca="false">M105</f>
        <v>3012.9</v>
      </c>
      <c r="N112" s="378" t="n">
        <f aca="false">N105</f>
        <v>2981.96541666667</v>
      </c>
      <c r="O112" s="394"/>
      <c r="P112" s="394"/>
      <c r="Q112" s="394"/>
      <c r="R112" s="394"/>
      <c r="S112" s="394"/>
      <c r="T112" s="394"/>
      <c r="U112" s="394"/>
    </row>
    <row r="113" customFormat="false" ht="12.75" hidden="false" customHeight="false" outlineLevel="0" collapsed="false">
      <c r="A113" s="386" t="s">
        <v>419</v>
      </c>
      <c r="B113" s="378" t="n">
        <f aca="false">B83+B74+B42</f>
        <v>1687.578</v>
      </c>
      <c r="C113" s="378" t="n">
        <f aca="false">C83+C74+C42</f>
        <v>1723.901</v>
      </c>
      <c r="D113" s="378" t="n">
        <f aca="false">D83+D74+D42</f>
        <v>1682.708</v>
      </c>
      <c r="E113" s="378" t="n">
        <f aca="false">E83+E74+E42</f>
        <v>1632.328</v>
      </c>
      <c r="F113" s="378" t="n">
        <f aca="false">F83+F74+F42</f>
        <v>1635.566</v>
      </c>
      <c r="G113" s="378" t="n">
        <f aca="false">G83+G74+G42</f>
        <v>1843.493</v>
      </c>
      <c r="H113" s="378" t="n">
        <f aca="false">H83+H74+H42</f>
        <v>1766.535</v>
      </c>
      <c r="I113" s="378" t="n">
        <f aca="false">I83+I74+I42</f>
        <v>1880.336</v>
      </c>
      <c r="J113" s="378" t="n">
        <f aca="false">J83+J74+J42</f>
        <v>1763.044</v>
      </c>
      <c r="K113" s="378" t="n">
        <f aca="false">K83+K74+K42</f>
        <v>1755.929</v>
      </c>
      <c r="L113" s="378" t="n">
        <f aca="false">L83+L74+L42</f>
        <v>1809.544</v>
      </c>
      <c r="M113" s="378" t="n">
        <f aca="false">M83+M74+M42</f>
        <v>1908.399</v>
      </c>
      <c r="N113" s="378" t="n">
        <f aca="false">N83+N74+N42</f>
        <v>1757.44675</v>
      </c>
      <c r="O113" s="394"/>
      <c r="P113" s="394"/>
      <c r="Q113" s="394"/>
      <c r="R113" s="394"/>
      <c r="S113" s="394"/>
      <c r="T113" s="394"/>
      <c r="U113" s="394"/>
    </row>
    <row r="114" customFormat="false" ht="12.75" hidden="false" customHeight="false" outlineLevel="0" collapsed="false">
      <c r="A114" s="389"/>
      <c r="B114" s="383"/>
      <c r="C114" s="383"/>
      <c r="D114" s="383"/>
      <c r="E114" s="383"/>
      <c r="F114" s="383"/>
      <c r="G114" s="383"/>
      <c r="H114" s="383"/>
      <c r="I114" s="383"/>
      <c r="J114" s="383"/>
      <c r="K114" s="383"/>
      <c r="L114" s="383"/>
      <c r="M114" s="383"/>
      <c r="N114" s="383"/>
      <c r="O114" s="383"/>
      <c r="P114" s="397"/>
      <c r="Q114" s="397"/>
      <c r="R114" s="397"/>
      <c r="S114" s="397"/>
      <c r="T114" s="383"/>
      <c r="U114" s="383"/>
    </row>
    <row r="115" customFormat="false" ht="12.75" hidden="false" customHeight="false" outlineLevel="0" collapsed="false">
      <c r="A115" s="359"/>
      <c r="B115" s="395"/>
      <c r="C115" s="395"/>
      <c r="D115" s="395"/>
      <c r="E115" s="395"/>
      <c r="F115" s="395"/>
      <c r="G115" s="395"/>
      <c r="H115" s="395"/>
      <c r="I115" s="395"/>
      <c r="J115" s="395"/>
      <c r="K115" s="395"/>
      <c r="L115" s="395"/>
      <c r="M115" s="395"/>
      <c r="N115" s="335"/>
      <c r="O115" s="335"/>
      <c r="P115" s="375"/>
      <c r="Q115" s="375"/>
      <c r="R115" s="375"/>
      <c r="S115" s="375"/>
      <c r="T115" s="335"/>
      <c r="U115" s="335"/>
    </row>
    <row r="116" customFormat="false" ht="12.75" hidden="false" customHeight="false" outlineLevel="0" collapsed="false">
      <c r="A116" s="370" t="s">
        <v>420</v>
      </c>
      <c r="B116" s="395" t="n">
        <f aca="false">B357/B1</f>
        <v>57.02396</v>
      </c>
      <c r="C116" s="395" t="n">
        <f aca="false">C357/C1</f>
        <v>57.21617</v>
      </c>
      <c r="D116" s="395" t="n">
        <f aca="false">D357/D1</f>
        <v>55.5924</v>
      </c>
      <c r="E116" s="395" t="n">
        <f aca="false">E357/E1</f>
        <v>52.47056</v>
      </c>
      <c r="F116" s="395" t="n">
        <f aca="false">F357/F1</f>
        <v>52.3186</v>
      </c>
      <c r="G116" s="395" t="n">
        <f aca="false">G357/G1</f>
        <v>60.72277</v>
      </c>
      <c r="H116" s="395" t="n">
        <f aca="false">H357/H1</f>
        <v>62.09013</v>
      </c>
      <c r="I116" s="395" t="n">
        <f aca="false">I357/I1</f>
        <v>62.6944</v>
      </c>
      <c r="J116" s="395" t="n">
        <f aca="false">J357/J1</f>
        <v>62.16957</v>
      </c>
      <c r="K116" s="395" t="n">
        <f aca="false">K357/K1</f>
        <v>62.37988</v>
      </c>
      <c r="L116" s="395" t="n">
        <f aca="false">L357/L1</f>
        <v>59.99312</v>
      </c>
      <c r="M116" s="395" t="n">
        <f aca="false">M357/M1</f>
        <v>59.88336</v>
      </c>
      <c r="N116" s="383" t="n">
        <f aca="false">AVERAGE(B116:M116)</f>
        <v>58.71291</v>
      </c>
      <c r="O116" s="412"/>
      <c r="P116" s="412"/>
      <c r="Q116" s="412"/>
      <c r="R116" s="412"/>
      <c r="S116" s="375"/>
      <c r="T116" s="335"/>
      <c r="U116" s="335"/>
    </row>
    <row r="117" customFormat="false" ht="12.75" hidden="false" customHeight="false" outlineLevel="0" collapsed="false">
      <c r="A117" s="370" t="s">
        <v>421</v>
      </c>
      <c r="B117" s="395" t="n">
        <f aca="false">B358/B1</f>
        <v>-29.2748358387097</v>
      </c>
      <c r="C117" s="395" t="n">
        <f aca="false">C358/C1</f>
        <v>-29.9272655714286</v>
      </c>
      <c r="D117" s="395" t="n">
        <f aca="false">D358/D1</f>
        <v>-29.2542270967742</v>
      </c>
      <c r="E117" s="395" t="n">
        <f aca="false">E358/E1</f>
        <v>-28.0650243333333</v>
      </c>
      <c r="F117" s="395" t="n">
        <f aca="false">F358/F1</f>
        <v>-28.1300067741936</v>
      </c>
      <c r="G117" s="395" t="n">
        <f aca="false">G358/G1</f>
        <v>-37.5076136666667</v>
      </c>
      <c r="H117" s="395" t="n">
        <f aca="false">H358/H1</f>
        <v>-35.9186913870968</v>
      </c>
      <c r="I117" s="395" t="n">
        <f aca="false">I358/I1</f>
        <v>-38.4731520967742</v>
      </c>
      <c r="J117" s="395" t="n">
        <f aca="false">J358/J1</f>
        <v>-36.0765103333333</v>
      </c>
      <c r="K117" s="395" t="n">
        <f aca="false">K358/K1</f>
        <v>-35.9316018709678</v>
      </c>
      <c r="L117" s="395" t="n">
        <f aca="false">L358/L1</f>
        <v>-36.855332</v>
      </c>
      <c r="M117" s="395" t="n">
        <f aca="false">M358/M1</f>
        <v>-38.9334403548387</v>
      </c>
      <c r="N117" s="383" t="n">
        <f aca="false">AVERAGE(B117:M117)</f>
        <v>-33.6956417770097</v>
      </c>
      <c r="O117" s="412"/>
      <c r="P117" s="412"/>
      <c r="Q117" s="412"/>
      <c r="R117" s="412"/>
      <c r="S117" s="375"/>
      <c r="T117" s="335"/>
      <c r="U117" s="335"/>
    </row>
    <row r="118" customFormat="false" ht="12.75" hidden="false" customHeight="false" outlineLevel="0" collapsed="false">
      <c r="A118" s="370" t="s">
        <v>422</v>
      </c>
      <c r="B118" s="413" t="n">
        <f aca="false">B361</f>
        <v>2.96</v>
      </c>
      <c r="C118" s="413" t="n">
        <f aca="false">C361</f>
        <v>2.94</v>
      </c>
      <c r="D118" s="413" t="n">
        <f aca="false">D361</f>
        <v>2.87</v>
      </c>
      <c r="E118" s="413" t="n">
        <f aca="false">E361</f>
        <v>2.72</v>
      </c>
      <c r="F118" s="413" t="n">
        <f aca="false">F361</f>
        <v>2.74</v>
      </c>
      <c r="G118" s="413" t="n">
        <f aca="false">G361</f>
        <v>2.77</v>
      </c>
      <c r="H118" s="413" t="n">
        <f aca="false">H361</f>
        <v>2.81</v>
      </c>
      <c r="I118" s="413" t="n">
        <f aca="false">I361</f>
        <v>2.85</v>
      </c>
      <c r="J118" s="413" t="n">
        <f aca="false">J361</f>
        <v>2.84</v>
      </c>
      <c r="K118" s="413" t="n">
        <f aca="false">K361</f>
        <v>2.86</v>
      </c>
      <c r="L118" s="413" t="n">
        <f aca="false">L361</f>
        <v>3.1</v>
      </c>
      <c r="M118" s="413" t="n">
        <f aca="false">M361</f>
        <v>3.26</v>
      </c>
      <c r="N118" s="414" t="n">
        <f aca="false">AVERAGE(B118:M118)</f>
        <v>2.89333333333333</v>
      </c>
      <c r="O118" s="415"/>
      <c r="P118" s="415"/>
      <c r="Q118" s="415"/>
      <c r="R118" s="415"/>
      <c r="S118" s="416"/>
      <c r="T118" s="417"/>
      <c r="U118" s="417"/>
    </row>
    <row r="119" customFormat="false" ht="12.75" hidden="false" customHeight="false" outlineLevel="0" collapsed="false">
      <c r="A119" s="370"/>
      <c r="B119" s="413"/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7"/>
      <c r="O119" s="417"/>
      <c r="P119" s="418"/>
      <c r="Q119" s="418"/>
      <c r="R119" s="375"/>
      <c r="S119" s="416"/>
      <c r="T119" s="417"/>
      <c r="U119" s="417"/>
    </row>
    <row r="120" customFormat="false" ht="12.75" hidden="false" customHeight="false" outlineLevel="0" collapsed="false">
      <c r="A120" s="370"/>
      <c r="B120" s="413"/>
      <c r="C120" s="413"/>
      <c r="D120" s="413"/>
      <c r="E120" s="413"/>
      <c r="F120" s="413"/>
      <c r="G120" s="413"/>
      <c r="H120" s="413"/>
      <c r="I120" s="413"/>
      <c r="J120" s="413"/>
      <c r="K120" s="413"/>
      <c r="L120" s="413"/>
      <c r="M120" s="413"/>
      <c r="N120" s="417"/>
      <c r="O120" s="417"/>
      <c r="P120" s="418"/>
      <c r="Q120" s="418"/>
      <c r="R120" s="375"/>
      <c r="S120" s="416"/>
      <c r="T120" s="417"/>
      <c r="U120" s="417"/>
    </row>
    <row r="121" customFormat="false" ht="15.75" hidden="false" customHeight="false" outlineLevel="0" collapsed="false">
      <c r="A121" s="366" t="s">
        <v>423</v>
      </c>
      <c r="B121" s="381"/>
      <c r="C121" s="381"/>
      <c r="D121" s="381"/>
      <c r="E121" s="381"/>
      <c r="F121" s="381"/>
      <c r="G121" s="381"/>
      <c r="H121" s="381"/>
      <c r="I121" s="381"/>
      <c r="J121" s="381"/>
      <c r="K121" s="381"/>
      <c r="L121" s="381"/>
      <c r="M121" s="381"/>
      <c r="N121" s="335"/>
      <c r="O121" s="335"/>
      <c r="P121" s="371"/>
      <c r="Q121" s="371"/>
      <c r="R121" s="371"/>
      <c r="S121" s="371"/>
      <c r="T121" s="335"/>
      <c r="U121" s="335"/>
    </row>
    <row r="122" customFormat="false" ht="12.75" hidden="false" customHeight="false" outlineLevel="0" collapsed="false">
      <c r="A122" s="370" t="s">
        <v>424</v>
      </c>
      <c r="B122" s="381"/>
      <c r="C122" s="381"/>
      <c r="D122" s="381"/>
      <c r="E122" s="381"/>
      <c r="F122" s="381"/>
      <c r="G122" s="381"/>
      <c r="H122" s="381"/>
      <c r="I122" s="381"/>
      <c r="J122" s="381"/>
      <c r="K122" s="381"/>
      <c r="L122" s="381"/>
      <c r="M122" s="381"/>
      <c r="N122" s="335"/>
      <c r="O122" s="335"/>
      <c r="P122" s="371"/>
      <c r="Q122" s="371"/>
      <c r="R122" s="371"/>
      <c r="S122" s="371"/>
      <c r="T122" s="335"/>
      <c r="U122" s="335"/>
    </row>
    <row r="123" customFormat="false" ht="12.75" hidden="false" customHeight="false" outlineLevel="0" collapsed="false">
      <c r="A123" s="373" t="s">
        <v>371</v>
      </c>
      <c r="B123" s="419" t="n">
        <f aca="false">B191/B14/B$1</f>
        <v>0.26410289995518</v>
      </c>
      <c r="C123" s="419" t="n">
        <f aca="false">C191/C14/C$1</f>
        <v>0.264102778820879</v>
      </c>
      <c r="D123" s="419" t="n">
        <f aca="false">D191/D14/D$1</f>
        <v>0.263555023378256</v>
      </c>
      <c r="E123" s="419" t="n">
        <f aca="false">E191/E14/E$1</f>
        <v>0.263554892407633</v>
      </c>
      <c r="F123" s="419" t="n">
        <f aca="false">F191/F14/F$1</f>
        <v>0.263555023378256</v>
      </c>
      <c r="G123" s="419" t="n">
        <f aca="false">G191/G14/G$1</f>
        <v>0.262472878603329</v>
      </c>
      <c r="H123" s="419" t="n">
        <f aca="false">H191/H14/H$1</f>
        <v>0.262473927966157</v>
      </c>
      <c r="I123" s="419" t="n">
        <f aca="false">I191/I14/I$1</f>
        <v>0.262463825651906</v>
      </c>
      <c r="J123" s="419" t="n">
        <f aca="false">J191/J14/J$1</f>
        <v>0.262465531465692</v>
      </c>
      <c r="K123" s="419" t="n">
        <f aca="false">K191/K14/K$1</f>
        <v>0.262473009573953</v>
      </c>
      <c r="L123" s="419" t="n">
        <f aca="false">L191/L14/L$1</f>
        <v>0.268291374746244</v>
      </c>
      <c r="M123" s="419" t="n">
        <f aca="false">M191/M14/M$1</f>
        <v>0.268279239191649</v>
      </c>
      <c r="N123" s="420" t="n">
        <f aca="false">AVERAGE(B123:M123)</f>
        <v>0.263982533761595</v>
      </c>
      <c r="O123" s="420"/>
      <c r="P123" s="420"/>
      <c r="Q123" s="421"/>
      <c r="R123" s="421"/>
      <c r="S123" s="421"/>
      <c r="T123" s="420"/>
      <c r="U123" s="420"/>
    </row>
    <row r="124" customFormat="false" ht="12.75" hidden="false" customHeight="false" outlineLevel="0" collapsed="false">
      <c r="A124" s="373" t="s">
        <v>372</v>
      </c>
      <c r="B124" s="419" t="n">
        <f aca="false">B192/B15/B$1</f>
        <v>0.0207834108906358</v>
      </c>
      <c r="C124" s="419" t="n">
        <f aca="false">C192/C15/C$1</f>
        <v>0.0207833660894119</v>
      </c>
      <c r="D124" s="419" t="n">
        <f aca="false">D192/D15/D$1</f>
        <v>0.0207820910769714</v>
      </c>
      <c r="E124" s="419" t="n">
        <f aca="false">E192/E15/E$1</f>
        <v>0.0207820479945296</v>
      </c>
      <c r="F124" s="419" t="n">
        <f aca="false">F192/F15/F$1</f>
        <v>0.0207820776210855</v>
      </c>
      <c r="G124" s="419" t="n">
        <f aca="false">G192/G15/G$1</f>
        <v>0.0207820634276176</v>
      </c>
      <c r="H124" s="419" t="n">
        <f aca="false">H192/H15/H$1</f>
        <v>0.0207820493245915</v>
      </c>
      <c r="I124" s="419" t="n">
        <f aca="false">I192/I15/I$1</f>
        <v>0.0207820910769714</v>
      </c>
      <c r="J124" s="419" t="n">
        <f aca="false">J192/J15/J$1</f>
        <v>0.0207820040395319</v>
      </c>
      <c r="K124" s="419" t="n">
        <f aca="false">K192/K15/K$1</f>
        <v>0.0207820692485342</v>
      </c>
      <c r="L124" s="419" t="n">
        <f aca="false">L192/L15/L$1</f>
        <v>0.0207820988728419</v>
      </c>
      <c r="M124" s="419" t="n">
        <f aca="false">M192/M15/M$1</f>
        <v>0.0207821041740338</v>
      </c>
      <c r="N124" s="420" t="n">
        <f aca="false">AVERAGE(B124:M124)</f>
        <v>0.0207822894863964</v>
      </c>
      <c r="O124" s="420"/>
      <c r="P124" s="420"/>
      <c r="Q124" s="421"/>
      <c r="R124" s="421"/>
      <c r="S124" s="421"/>
      <c r="T124" s="420"/>
      <c r="U124" s="420"/>
    </row>
    <row r="125" customFormat="false" ht="12.75" hidden="false" customHeight="false" outlineLevel="0" collapsed="false">
      <c r="A125" s="373" t="s">
        <v>373</v>
      </c>
      <c r="B125" s="419" t="e">
        <f aca="false">B193/B16/B$1</f>
        <v>#DIV/0!</v>
      </c>
      <c r="C125" s="419" t="e">
        <f aca="false">C193/C16/C$1</f>
        <v>#DIV/0!</v>
      </c>
      <c r="D125" s="419" t="e">
        <f aca="false">D193/D16/D$1</f>
        <v>#DIV/0!</v>
      </c>
      <c r="E125" s="419" t="e">
        <f aca="false">E193/E16/E$1</f>
        <v>#DIV/0!</v>
      </c>
      <c r="F125" s="419" t="e">
        <f aca="false">F193/F16/F$1</f>
        <v>#DIV/0!</v>
      </c>
      <c r="G125" s="419" t="e">
        <f aca="false">G193/G16/G$1</f>
        <v>#DIV/0!</v>
      </c>
      <c r="H125" s="419" t="e">
        <f aca="false">H193/H16/H$1</f>
        <v>#DIV/0!</v>
      </c>
      <c r="I125" s="419" t="e">
        <f aca="false">I193/I16/I$1</f>
        <v>#DIV/0!</v>
      </c>
      <c r="J125" s="419" t="e">
        <f aca="false">J193/J16/J$1</f>
        <v>#DIV/0!</v>
      </c>
      <c r="K125" s="419" t="e">
        <f aca="false">K193/K16/K$1</f>
        <v>#DIV/0!</v>
      </c>
      <c r="L125" s="419" t="e">
        <f aca="false">L193/L16/L$1</f>
        <v>#DIV/0!</v>
      </c>
      <c r="M125" s="419" t="e">
        <f aca="false">M193/M16/M$1</f>
        <v>#DIV/0!</v>
      </c>
      <c r="N125" s="420" t="e">
        <f aca="false">AVERAGE(B125:M125)</f>
        <v>#DIV/0!</v>
      </c>
      <c r="O125" s="420"/>
      <c r="P125" s="420"/>
      <c r="Q125" s="421"/>
      <c r="R125" s="421"/>
      <c r="S125" s="421"/>
      <c r="T125" s="420"/>
      <c r="U125" s="420"/>
    </row>
    <row r="126" customFormat="false" ht="12.75" hidden="false" customHeight="false" outlineLevel="0" collapsed="false">
      <c r="A126" s="373" t="s">
        <v>378</v>
      </c>
      <c r="B126" s="419" t="e">
        <f aca="false">B194/B17/B$1</f>
        <v>#DIV/0!</v>
      </c>
      <c r="C126" s="419" t="e">
        <f aca="false">C194/C17/C$1</f>
        <v>#DIV/0!</v>
      </c>
      <c r="D126" s="419" t="e">
        <f aca="false">D194/D17/D$1</f>
        <v>#DIV/0!</v>
      </c>
      <c r="E126" s="419" t="e">
        <f aca="false">E194/E17/E$1</f>
        <v>#DIV/0!</v>
      </c>
      <c r="F126" s="419" t="e">
        <f aca="false">F194/F17/F$1</f>
        <v>#DIV/0!</v>
      </c>
      <c r="G126" s="419" t="e">
        <f aca="false">G194/G17/G$1</f>
        <v>#DIV/0!</v>
      </c>
      <c r="H126" s="419" t="e">
        <f aca="false">H194/H17/H$1</f>
        <v>#DIV/0!</v>
      </c>
      <c r="I126" s="419" t="e">
        <f aca="false">I194/I17/I$1</f>
        <v>#DIV/0!</v>
      </c>
      <c r="J126" s="419" t="e">
        <f aca="false">J194/J17/J$1</f>
        <v>#DIV/0!</v>
      </c>
      <c r="K126" s="419" t="e">
        <f aca="false">K194/K17/K$1</f>
        <v>#DIV/0!</v>
      </c>
      <c r="L126" s="419" t="e">
        <f aca="false">L194/L17/L$1</f>
        <v>#DIV/0!</v>
      </c>
      <c r="M126" s="419" t="e">
        <f aca="false">M194/M17/M$1</f>
        <v>#DIV/0!</v>
      </c>
      <c r="N126" s="420" t="e">
        <f aca="false">AVERAGE(B126:M126)</f>
        <v>#DIV/0!</v>
      </c>
      <c r="O126" s="420"/>
      <c r="P126" s="420"/>
      <c r="Q126" s="421"/>
      <c r="R126" s="421"/>
      <c r="S126" s="421"/>
      <c r="T126" s="420"/>
      <c r="U126" s="420"/>
    </row>
    <row r="127" customFormat="false" ht="12.75" hidden="false" customHeight="false" outlineLevel="0" collapsed="false">
      <c r="A127" s="373"/>
      <c r="B127" s="335"/>
      <c r="C127" s="335"/>
      <c r="D127" s="335"/>
      <c r="E127" s="335"/>
      <c r="F127" s="335"/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  <c r="Q127" s="372"/>
      <c r="R127" s="372"/>
      <c r="S127" s="372"/>
      <c r="T127" s="335"/>
      <c r="U127" s="335"/>
    </row>
    <row r="128" customFormat="false" ht="12.75" hidden="false" customHeight="false" outlineLevel="0" collapsed="false">
      <c r="A128" s="370" t="s">
        <v>425</v>
      </c>
      <c r="B128" s="381"/>
      <c r="C128" s="381"/>
      <c r="D128" s="381"/>
      <c r="E128" s="381"/>
      <c r="F128" s="381"/>
      <c r="G128" s="381"/>
      <c r="H128" s="381"/>
      <c r="I128" s="381"/>
      <c r="J128" s="381"/>
      <c r="K128" s="381"/>
      <c r="L128" s="381"/>
      <c r="M128" s="381"/>
      <c r="N128" s="381"/>
      <c r="O128" s="381"/>
      <c r="P128" s="381"/>
      <c r="Q128" s="371"/>
      <c r="R128" s="371"/>
      <c r="S128" s="371"/>
      <c r="T128" s="381"/>
      <c r="U128" s="381"/>
    </row>
    <row r="129" customFormat="false" ht="12.75" hidden="false" customHeight="false" outlineLevel="0" collapsed="false">
      <c r="A129" s="373" t="s">
        <v>371</v>
      </c>
      <c r="B129" s="419" t="n">
        <f aca="false">B198/B21/B$1</f>
        <v>0.254885081743869</v>
      </c>
      <c r="C129" s="419" t="n">
        <f aca="false">C198/C21/C$1</f>
        <v>0.249964654859219</v>
      </c>
      <c r="D129" s="419" t="n">
        <f aca="false">D198/D21/D$1</f>
        <v>0.250331970935513</v>
      </c>
      <c r="E129" s="419" t="n">
        <f aca="false">E198/E21/E$1</f>
        <v>0.252573342415985</v>
      </c>
      <c r="F129" s="419" t="n">
        <f aca="false">F198/F21/F$1</f>
        <v>0.252573318976883</v>
      </c>
      <c r="G129" s="419" t="n">
        <f aca="false">G198/G21/G$1</f>
        <v>0.276345340999207</v>
      </c>
      <c r="H129" s="419" t="n">
        <f aca="false">H198/H21/H$1</f>
        <v>0.281210332924394</v>
      </c>
      <c r="I129" s="419" t="n">
        <f aca="false">I198/I21/I$1</f>
        <v>0.281647077890837</v>
      </c>
      <c r="J129" s="419" t="n">
        <f aca="false">J198/J21/J$1</f>
        <v>0.281210328113348</v>
      </c>
      <c r="K129" s="419" t="n">
        <f aca="false">K198/K21/K$1</f>
        <v>0.281064751268913</v>
      </c>
      <c r="L129" s="419" t="n">
        <f aca="false">L198/L21/L$1</f>
        <v>0.284762711864407</v>
      </c>
      <c r="M129" s="419" t="n">
        <f aca="false">M198/M21/M$1</f>
        <v>0.285645372533426</v>
      </c>
      <c r="N129" s="420" t="n">
        <f aca="false">AVERAGE(B129:M129)</f>
        <v>0.269351190377167</v>
      </c>
      <c r="O129" s="420"/>
      <c r="P129" s="420"/>
      <c r="Q129" s="421"/>
      <c r="R129" s="421"/>
      <c r="S129" s="421"/>
      <c r="T129" s="420"/>
      <c r="U129" s="420"/>
    </row>
    <row r="130" customFormat="false" ht="12.75" hidden="false" customHeight="false" outlineLevel="0" collapsed="false">
      <c r="A130" s="373" t="s">
        <v>372</v>
      </c>
      <c r="B130" s="419" t="n">
        <f aca="false">B199/B22/B$1</f>
        <v>0.0284999650667226</v>
      </c>
      <c r="C130" s="419" t="n">
        <f aca="false">C199/C22/C$1</f>
        <v>0.0284999618981713</v>
      </c>
      <c r="D130" s="419" t="n">
        <f aca="false">D199/D22/D$1</f>
        <v>0.0284999951168537</v>
      </c>
      <c r="E130" s="419" t="n">
        <f aca="false">E199/E22/E$1</f>
        <v>0.0285000168197262</v>
      </c>
      <c r="F130" s="419" t="n">
        <f aca="false">F199/F22/F$1</f>
        <v>0.0284999951168537</v>
      </c>
      <c r="G130" s="419" t="n">
        <f aca="false">G199/G22/G$1</f>
        <v>0.0284999636052975</v>
      </c>
      <c r="H130" s="419" t="n">
        <f aca="false">H199/H22/H$1</f>
        <v>0.0285000189005385</v>
      </c>
      <c r="I130" s="419" t="n">
        <f aca="false">I199/I22/I$1</f>
        <v>0.0284999912036843</v>
      </c>
      <c r="J130" s="419" t="n">
        <f aca="false">J199/J22/J$1</f>
        <v>0.0284999822449487</v>
      </c>
      <c r="K130" s="419" t="n">
        <f aca="false">K199/K22/K$1</f>
        <v>0.0285000276126945</v>
      </c>
      <c r="L130" s="419" t="n">
        <f aca="false">L199/L22/L$1</f>
        <v>0.0284999864839294</v>
      </c>
      <c r="M130" s="419" t="n">
        <f aca="false">M199/M22/M$1</f>
        <v>0.0284999964496957</v>
      </c>
      <c r="N130" s="420" t="n">
        <f aca="false">AVERAGE(B130:M130)</f>
        <v>0.0284999917099263</v>
      </c>
      <c r="O130" s="420"/>
      <c r="P130" s="420"/>
      <c r="Q130" s="421"/>
      <c r="R130" s="421"/>
      <c r="S130" s="421"/>
      <c r="T130" s="420"/>
      <c r="U130" s="420"/>
    </row>
    <row r="131" customFormat="false" ht="12.75" hidden="false" customHeight="false" outlineLevel="0" collapsed="false">
      <c r="A131" s="373" t="s">
        <v>373</v>
      </c>
      <c r="B131" s="419" t="e">
        <f aca="false">B200/B23/B$1</f>
        <v>#DIV/0!</v>
      </c>
      <c r="C131" s="419" t="e">
        <f aca="false">C200/C23/C$1</f>
        <v>#DIV/0!</v>
      </c>
      <c r="D131" s="419" t="e">
        <f aca="false">D200/D23/D$1</f>
        <v>#DIV/0!</v>
      </c>
      <c r="E131" s="419" t="e">
        <f aca="false">E200/E23/E$1</f>
        <v>#DIV/0!</v>
      </c>
      <c r="F131" s="419" t="e">
        <f aca="false">F200/F23/F$1</f>
        <v>#DIV/0!</v>
      </c>
      <c r="G131" s="419" t="e">
        <f aca="false">G200/G23/G$1</f>
        <v>#DIV/0!</v>
      </c>
      <c r="H131" s="419" t="e">
        <f aca="false">H200/H23/H$1</f>
        <v>#DIV/0!</v>
      </c>
      <c r="I131" s="419" t="e">
        <f aca="false">I200/I23/I$1</f>
        <v>#DIV/0!</v>
      </c>
      <c r="J131" s="419" t="e">
        <f aca="false">J200/J23/J$1</f>
        <v>#DIV/0!</v>
      </c>
      <c r="K131" s="419" t="e">
        <f aca="false">K200/K23/K$1</f>
        <v>#DIV/0!</v>
      </c>
      <c r="L131" s="419" t="e">
        <f aca="false">L200/L23/L$1</f>
        <v>#DIV/0!</v>
      </c>
      <c r="M131" s="419" t="e">
        <f aca="false">M200/M23/M$1</f>
        <v>#DIV/0!</v>
      </c>
      <c r="N131" s="420" t="e">
        <f aca="false">AVERAGE(B131:M131)</f>
        <v>#DIV/0!</v>
      </c>
      <c r="O131" s="420"/>
      <c r="P131" s="420"/>
      <c r="Q131" s="421"/>
      <c r="R131" s="421"/>
      <c r="S131" s="421"/>
      <c r="T131" s="420"/>
      <c r="U131" s="420"/>
    </row>
    <row r="132" customFormat="false" ht="12.75" hidden="false" customHeight="false" outlineLevel="0" collapsed="false">
      <c r="A132" s="373" t="s">
        <v>378</v>
      </c>
      <c r="B132" s="419" t="e">
        <f aca="false">B201/B24/B$1</f>
        <v>#DIV/0!</v>
      </c>
      <c r="C132" s="419" t="e">
        <f aca="false">C201/C24/C$1</f>
        <v>#DIV/0!</v>
      </c>
      <c r="D132" s="419" t="e">
        <f aca="false">D201/D24/D$1</f>
        <v>#DIV/0!</v>
      </c>
      <c r="E132" s="419" t="e">
        <f aca="false">E201/E24/E$1</f>
        <v>#DIV/0!</v>
      </c>
      <c r="F132" s="419" t="e">
        <f aca="false">F201/F24/F$1</f>
        <v>#DIV/0!</v>
      </c>
      <c r="G132" s="419" t="e">
        <f aca="false">G201/G24/G$1</f>
        <v>#DIV/0!</v>
      </c>
      <c r="H132" s="419" t="e">
        <f aca="false">H201/H24/H$1</f>
        <v>#DIV/0!</v>
      </c>
      <c r="I132" s="419" t="e">
        <f aca="false">I201/I24/I$1</f>
        <v>#DIV/0!</v>
      </c>
      <c r="J132" s="419" t="e">
        <f aca="false">J201/J24/J$1</f>
        <v>#DIV/0!</v>
      </c>
      <c r="K132" s="419" t="e">
        <f aca="false">K201/K24/K$1</f>
        <v>#DIV/0!</v>
      </c>
      <c r="L132" s="419" t="e">
        <f aca="false">L201/L24/L$1</f>
        <v>#DIV/0!</v>
      </c>
      <c r="M132" s="419" t="e">
        <f aca="false">M201/M24/M$1</f>
        <v>#DIV/0!</v>
      </c>
      <c r="N132" s="420" t="e">
        <f aca="false">AVERAGE(B132:M132)</f>
        <v>#DIV/0!</v>
      </c>
      <c r="O132" s="420"/>
      <c r="P132" s="420"/>
      <c r="Q132" s="421"/>
      <c r="R132" s="421"/>
      <c r="S132" s="421"/>
      <c r="T132" s="420"/>
      <c r="U132" s="420"/>
    </row>
    <row r="133" customFormat="false" ht="12.75" hidden="false" customHeight="false" outlineLevel="0" collapsed="false">
      <c r="A133" s="373"/>
      <c r="B133" s="335"/>
      <c r="C133" s="335"/>
      <c r="D133" s="335"/>
      <c r="E133" s="335"/>
      <c r="F133" s="335"/>
      <c r="G133" s="335"/>
      <c r="H133" s="335"/>
      <c r="I133" s="335"/>
      <c r="J133" s="335"/>
      <c r="K133" s="335"/>
      <c r="L133" s="335"/>
      <c r="M133" s="335"/>
      <c r="N133" s="335"/>
      <c r="O133" s="335"/>
      <c r="P133" s="335"/>
      <c r="Q133" s="372"/>
      <c r="R133" s="372"/>
      <c r="S133" s="372"/>
      <c r="T133" s="335"/>
      <c r="U133" s="335"/>
    </row>
    <row r="134" customFormat="false" ht="12.75" hidden="false" customHeight="false" outlineLevel="0" collapsed="false">
      <c r="A134" s="370" t="s">
        <v>426</v>
      </c>
      <c r="B134" s="381"/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1"/>
      <c r="N134" s="381"/>
      <c r="O134" s="381"/>
      <c r="P134" s="381"/>
      <c r="Q134" s="371"/>
      <c r="R134" s="371"/>
      <c r="S134" s="371"/>
      <c r="T134" s="381"/>
      <c r="U134" s="381"/>
    </row>
    <row r="135" customFormat="false" ht="12.75" hidden="false" customHeight="false" outlineLevel="0" collapsed="false">
      <c r="A135" s="373" t="s">
        <v>371</v>
      </c>
      <c r="B135" s="419" t="n">
        <f aca="false">B206/B29/B$1</f>
        <v>0.16409</v>
      </c>
      <c r="C135" s="419" t="n">
        <f aca="false">C206/C29/C$1</f>
        <v>0.163905</v>
      </c>
      <c r="D135" s="419" t="n">
        <f aca="false">D206/D29/D$1</f>
        <v>0.16261</v>
      </c>
      <c r="E135" s="419" t="n">
        <f aca="false">E206/E29/E$1</f>
        <v>0.16483</v>
      </c>
      <c r="F135" s="419" t="n">
        <f aca="false">F206/F29/F$1</f>
        <v>0.163905</v>
      </c>
      <c r="G135" s="419" t="n">
        <f aca="false">G206/G29/G$1</f>
        <v>0.16298</v>
      </c>
      <c r="H135" s="419" t="n">
        <f aca="false">H206/H29/H$1</f>
        <v>0.163165</v>
      </c>
      <c r="I135" s="419" t="n">
        <f aca="false">I206/I29/I$1</f>
        <v>0.16261</v>
      </c>
      <c r="J135" s="419" t="n">
        <f aca="false">J206/J29/J$1</f>
        <v>0.163905</v>
      </c>
      <c r="K135" s="419" t="n">
        <f aca="false">K206/K29/K$1</f>
        <v>0.16261</v>
      </c>
      <c r="L135" s="419" t="n">
        <f aca="false">L206/L29/L$1</f>
        <v>0.16187</v>
      </c>
      <c r="M135" s="419" t="n">
        <f aca="false">M206/M29/M$1</f>
        <v>0.161685</v>
      </c>
      <c r="N135" s="420" t="n">
        <f aca="false">AVERAGE(B135:M135)</f>
        <v>0.163180416666667</v>
      </c>
      <c r="O135" s="420"/>
      <c r="P135" s="420"/>
      <c r="Q135" s="421"/>
      <c r="R135" s="421"/>
      <c r="S135" s="421"/>
      <c r="T135" s="420"/>
      <c r="U135" s="420"/>
    </row>
    <row r="136" customFormat="false" ht="12.75" hidden="false" customHeight="false" outlineLevel="0" collapsed="false">
      <c r="A136" s="373" t="s">
        <v>372</v>
      </c>
      <c r="B136" s="419" t="n">
        <f aca="false">B207/B30/B$1</f>
        <v>0.0185002500625156</v>
      </c>
      <c r="C136" s="419" t="n">
        <f aca="false">C207/C30/C$1</f>
        <v>0.0185002736726875</v>
      </c>
      <c r="D136" s="419" t="n">
        <f aca="false">D207/D30/D$1</f>
        <v>0.0184997712194006</v>
      </c>
      <c r="E136" s="419" t="n">
        <f aca="false">E207/E30/E$1</f>
        <v>0.0185</v>
      </c>
      <c r="F136" s="419" t="n">
        <f aca="false">F207/F30/F$1</f>
        <v>0.0185001853911754</v>
      </c>
      <c r="G136" s="419" t="n">
        <f aca="false">G207/G30/G$1</f>
        <v>0.0185</v>
      </c>
      <c r="H136" s="419" t="n">
        <f aca="false">H207/H30/H$1</f>
        <v>0.0184999409192958</v>
      </c>
      <c r="I136" s="419" t="n">
        <f aca="false">I207/I30/I$1</f>
        <v>0.0184997712194006</v>
      </c>
      <c r="J136" s="419" t="n">
        <f aca="false">J207/J30/J$1</f>
        <v>0.0185</v>
      </c>
      <c r="K136" s="419" t="n">
        <f aca="false">K207/K30/K$1</f>
        <v>0.0184997712194006</v>
      </c>
      <c r="L136" s="419" t="n">
        <f aca="false">L207/L30/L$1</f>
        <v>0.0185</v>
      </c>
      <c r="M136" s="419" t="n">
        <f aca="false">M207/M30/M$1</f>
        <v>0.0185000543065059</v>
      </c>
      <c r="N136" s="420" t="n">
        <f aca="false">AVERAGE(B136:M136)</f>
        <v>0.0185000015008652</v>
      </c>
      <c r="O136" s="420"/>
      <c r="P136" s="420"/>
      <c r="Q136" s="421"/>
      <c r="R136" s="421"/>
      <c r="S136" s="421"/>
      <c r="T136" s="420"/>
      <c r="U136" s="420"/>
    </row>
    <row r="137" customFormat="false" ht="12.75" hidden="false" customHeight="false" outlineLevel="0" collapsed="false">
      <c r="A137" s="373" t="s">
        <v>373</v>
      </c>
      <c r="B137" s="419" t="e">
        <f aca="false">B208/B31/B$1</f>
        <v>#DIV/0!</v>
      </c>
      <c r="C137" s="419" t="e">
        <f aca="false">C208/C31/C$1</f>
        <v>#DIV/0!</v>
      </c>
      <c r="D137" s="419" t="e">
        <f aca="false">D208/D31/D$1</f>
        <v>#DIV/0!</v>
      </c>
      <c r="E137" s="419" t="e">
        <f aca="false">E208/E31/E$1</f>
        <v>#DIV/0!</v>
      </c>
      <c r="F137" s="419" t="e">
        <f aca="false">F208/F31/F$1</f>
        <v>#DIV/0!</v>
      </c>
      <c r="G137" s="419" t="e">
        <f aca="false">G208/G31/G$1</f>
        <v>#DIV/0!</v>
      </c>
      <c r="H137" s="419" t="e">
        <f aca="false">H208/H31/H$1</f>
        <v>#DIV/0!</v>
      </c>
      <c r="I137" s="419" t="e">
        <f aca="false">I208/I31/I$1</f>
        <v>#DIV/0!</v>
      </c>
      <c r="J137" s="419" t="e">
        <f aca="false">J208/J31/J$1</f>
        <v>#DIV/0!</v>
      </c>
      <c r="K137" s="419" t="e">
        <f aca="false">K208/K31/K$1</f>
        <v>#DIV/0!</v>
      </c>
      <c r="L137" s="419" t="e">
        <f aca="false">L208/L31/L$1</f>
        <v>#DIV/0!</v>
      </c>
      <c r="M137" s="419" t="e">
        <f aca="false">M208/M31/M$1</f>
        <v>#DIV/0!</v>
      </c>
      <c r="N137" s="420" t="e">
        <f aca="false">AVERAGE(B137:M137)</f>
        <v>#DIV/0!</v>
      </c>
      <c r="O137" s="420"/>
      <c r="P137" s="420"/>
      <c r="Q137" s="421"/>
      <c r="R137" s="421"/>
      <c r="S137" s="421"/>
      <c r="T137" s="420"/>
      <c r="U137" s="420"/>
    </row>
    <row r="138" customFormat="false" ht="12.75" hidden="false" customHeight="false" outlineLevel="0" collapsed="false">
      <c r="A138" s="373" t="s">
        <v>378</v>
      </c>
      <c r="B138" s="419" t="e">
        <f aca="false">B209/B32/B$1</f>
        <v>#DIV/0!</v>
      </c>
      <c r="C138" s="419" t="e">
        <f aca="false">C209/C32/C$1</f>
        <v>#DIV/0!</v>
      </c>
      <c r="D138" s="419" t="e">
        <f aca="false">D209/D32/D$1</f>
        <v>#DIV/0!</v>
      </c>
      <c r="E138" s="419" t="e">
        <f aca="false">E209/E32/E$1</f>
        <v>#DIV/0!</v>
      </c>
      <c r="F138" s="419" t="e">
        <f aca="false">F209/F32/F$1</f>
        <v>#DIV/0!</v>
      </c>
      <c r="G138" s="419" t="e">
        <f aca="false">G209/G32/G$1</f>
        <v>#DIV/0!</v>
      </c>
      <c r="H138" s="419" t="e">
        <f aca="false">H209/H32/H$1</f>
        <v>#DIV/0!</v>
      </c>
      <c r="I138" s="419" t="e">
        <f aca="false">I209/I32/I$1</f>
        <v>#DIV/0!</v>
      </c>
      <c r="J138" s="419" t="e">
        <f aca="false">J209/J32/J$1</f>
        <v>#DIV/0!</v>
      </c>
      <c r="K138" s="419" t="e">
        <f aca="false">K209/K32/K$1</f>
        <v>#DIV/0!</v>
      </c>
      <c r="L138" s="419" t="e">
        <f aca="false">L209/L32/L$1</f>
        <v>#DIV/0!</v>
      </c>
      <c r="M138" s="419" t="e">
        <f aca="false">M209/M32/M$1</f>
        <v>#DIV/0!</v>
      </c>
      <c r="N138" s="420" t="e">
        <f aca="false">AVERAGE(B138:M138)</f>
        <v>#DIV/0!</v>
      </c>
      <c r="O138" s="420"/>
      <c r="P138" s="420"/>
      <c r="Q138" s="421"/>
      <c r="R138" s="421"/>
      <c r="S138" s="421"/>
      <c r="T138" s="420"/>
      <c r="U138" s="420"/>
    </row>
    <row r="139" customFormat="false" ht="12.75" hidden="false" customHeight="false" outlineLevel="0" collapsed="false">
      <c r="A139" s="373"/>
      <c r="B139" s="335"/>
      <c r="C139" s="335"/>
      <c r="D139" s="335"/>
      <c r="E139" s="335"/>
      <c r="F139" s="335"/>
      <c r="G139" s="335"/>
      <c r="H139" s="335"/>
      <c r="I139" s="335"/>
      <c r="J139" s="335"/>
      <c r="K139" s="335"/>
      <c r="L139" s="335"/>
      <c r="M139" s="335"/>
      <c r="N139" s="335"/>
      <c r="O139" s="335"/>
      <c r="P139" s="335"/>
      <c r="Q139" s="372"/>
      <c r="R139" s="372"/>
      <c r="S139" s="372"/>
      <c r="T139" s="335"/>
      <c r="U139" s="335"/>
    </row>
    <row r="140" customFormat="false" ht="12.75" hidden="false" customHeight="false" outlineLevel="0" collapsed="false">
      <c r="A140" s="370" t="s">
        <v>382</v>
      </c>
      <c r="B140" s="38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1"/>
      <c r="Q140" s="371"/>
      <c r="R140" s="371"/>
      <c r="S140" s="371"/>
      <c r="T140" s="381"/>
      <c r="U140" s="381"/>
    </row>
    <row r="141" customFormat="false" ht="12.75" hidden="false" customHeight="false" outlineLevel="0" collapsed="false">
      <c r="A141" s="373" t="s">
        <v>371</v>
      </c>
      <c r="B141" s="419" t="n">
        <f aca="false">B213/B36/B$1</f>
        <v>0.311583297015632</v>
      </c>
      <c r="C141" s="419" t="n">
        <f aca="false">C213/C36/C$1</f>
        <v>0.311389047844623</v>
      </c>
      <c r="D141" s="419" t="n">
        <f aca="false">D213/D36/D$1</f>
        <v>0.315037585460839</v>
      </c>
      <c r="E141" s="419" t="n">
        <f aca="false">E213/E36/E$1</f>
        <v>0.332779134573778</v>
      </c>
      <c r="F141" s="419" t="n">
        <f aca="false">F213/F36/F$1</f>
        <v>0.331891942881869</v>
      </c>
      <c r="G141" s="419" t="n">
        <f aca="false">G213/G36/G$1</f>
        <v>0.331004751189961</v>
      </c>
      <c r="H141" s="419" t="n">
        <f aca="false">H213/H36/H$1</f>
        <v>0.331182189528343</v>
      </c>
      <c r="I141" s="419" t="n">
        <f aca="false">I213/I36/I$1</f>
        <v>0.330649874513198</v>
      </c>
      <c r="J141" s="419" t="n">
        <f aca="false">J213/J36/J$1</f>
        <v>0.331891942881869</v>
      </c>
      <c r="K141" s="419" t="n">
        <f aca="false">K213/K36/K$1</f>
        <v>0.330649874513198</v>
      </c>
      <c r="L141" s="419" t="n">
        <f aca="false">L213/L36/L$1</f>
        <v>0.387560451306413</v>
      </c>
      <c r="M141" s="419" t="n">
        <f aca="false">M213/M36/M$1</f>
        <v>0.387376326207443</v>
      </c>
      <c r="N141" s="420" t="n">
        <f aca="false">AVERAGE(B141:M141)</f>
        <v>0.336083034826431</v>
      </c>
      <c r="O141" s="420"/>
      <c r="P141" s="420"/>
      <c r="Q141" s="421"/>
      <c r="R141" s="421"/>
      <c r="S141" s="421"/>
      <c r="T141" s="420"/>
      <c r="U141" s="420"/>
    </row>
    <row r="142" customFormat="false" ht="12.75" hidden="false" customHeight="false" outlineLevel="0" collapsed="false">
      <c r="A142" s="373" t="s">
        <v>372</v>
      </c>
      <c r="B142" s="419" t="n">
        <f aca="false">B214/B37/B$1</f>
        <v>0.0185000655658941</v>
      </c>
      <c r="C142" s="419" t="n">
        <f aca="false">C214/C37/C$1</f>
        <v>0.0184999366054267</v>
      </c>
      <c r="D142" s="419" t="n">
        <f aca="false">D214/D37/D$1</f>
        <v>0.0185000446968588</v>
      </c>
      <c r="E142" s="419" t="n">
        <f aca="false">E214/E37/E$1</f>
        <v>0.0185000686008591</v>
      </c>
      <c r="F142" s="419" t="n">
        <f aca="false">F214/F37/F$1</f>
        <v>0.0184999695961681</v>
      </c>
      <c r="G142" s="419" t="n">
        <f aca="false">G214/G37/G$1</f>
        <v>0.0185000533052383</v>
      </c>
      <c r="H142" s="419" t="n">
        <f aca="false">H214/H37/H$1</f>
        <v>0.0185000577513245</v>
      </c>
      <c r="I142" s="419" t="n">
        <f aca="false">I214/I37/I$1</f>
        <v>0.0185000446968588</v>
      </c>
      <c r="J142" s="419" t="n">
        <f aca="false">J214/J37/J$1</f>
        <v>0.0185000605135194</v>
      </c>
      <c r="K142" s="419" t="n">
        <f aca="false">K214/K37/K$1</f>
        <v>0.0185000446968588</v>
      </c>
      <c r="L142" s="419" t="n">
        <f aca="false">L214/L37/L$1</f>
        <v>0.0184999811484372</v>
      </c>
      <c r="M142" s="419" t="n">
        <f aca="false">M214/M37/M$1</f>
        <v>0.0184999433716007</v>
      </c>
      <c r="N142" s="420" t="n">
        <f aca="false">AVERAGE(B142:M142)</f>
        <v>0.0185000225457537</v>
      </c>
      <c r="O142" s="420"/>
      <c r="P142" s="420"/>
      <c r="Q142" s="421"/>
      <c r="R142" s="421"/>
      <c r="S142" s="421"/>
      <c r="T142" s="420"/>
      <c r="U142" s="420"/>
    </row>
    <row r="143" customFormat="false" ht="12.75" hidden="false" customHeight="false" outlineLevel="0" collapsed="false">
      <c r="A143" s="373" t="s">
        <v>373</v>
      </c>
      <c r="B143" s="419" t="e">
        <f aca="false">B215/B38/B$1</f>
        <v>#DIV/0!</v>
      </c>
      <c r="C143" s="419" t="e">
        <f aca="false">C215/C38/C$1</f>
        <v>#DIV/0!</v>
      </c>
      <c r="D143" s="419" t="e">
        <f aca="false">D215/D38/D$1</f>
        <v>#DIV/0!</v>
      </c>
      <c r="E143" s="419" t="e">
        <f aca="false">E215/E38/E$1</f>
        <v>#DIV/0!</v>
      </c>
      <c r="F143" s="419" t="e">
        <f aca="false">F215/F38/F$1</f>
        <v>#DIV/0!</v>
      </c>
      <c r="G143" s="419" t="e">
        <f aca="false">G215/G38/G$1</f>
        <v>#DIV/0!</v>
      </c>
      <c r="H143" s="419" t="e">
        <f aca="false">H215/H38/H$1</f>
        <v>#DIV/0!</v>
      </c>
      <c r="I143" s="419" t="e">
        <f aca="false">I215/I38/I$1</f>
        <v>#DIV/0!</v>
      </c>
      <c r="J143" s="419" t="e">
        <f aca="false">J215/J38/J$1</f>
        <v>#DIV/0!</v>
      </c>
      <c r="K143" s="419" t="e">
        <f aca="false">K215/K38/K$1</f>
        <v>#DIV/0!</v>
      </c>
      <c r="L143" s="419" t="e">
        <f aca="false">L215/L38/L$1</f>
        <v>#DIV/0!</v>
      </c>
      <c r="M143" s="419" t="e">
        <f aca="false">M215/M38/M$1</f>
        <v>#DIV/0!</v>
      </c>
      <c r="N143" s="420" t="e">
        <f aca="false">AVERAGE(B143:M143)</f>
        <v>#DIV/0!</v>
      </c>
      <c r="O143" s="420"/>
      <c r="P143" s="420"/>
      <c r="Q143" s="421"/>
      <c r="R143" s="421"/>
      <c r="S143" s="421"/>
      <c r="T143" s="420"/>
      <c r="U143" s="420"/>
    </row>
    <row r="144" customFormat="false" ht="12.75" hidden="false" customHeight="false" outlineLevel="0" collapsed="false">
      <c r="A144" s="373" t="s">
        <v>378</v>
      </c>
      <c r="B144" s="419" t="e">
        <f aca="false">B216/B39/B$1</f>
        <v>#DIV/0!</v>
      </c>
      <c r="C144" s="419" t="e">
        <f aca="false">C216/C39/C$1</f>
        <v>#DIV/0!</v>
      </c>
      <c r="D144" s="419" t="e">
        <f aca="false">D216/D39/D$1</f>
        <v>#DIV/0!</v>
      </c>
      <c r="E144" s="419" t="e">
        <f aca="false">E216/E39/E$1</f>
        <v>#DIV/0!</v>
      </c>
      <c r="F144" s="419" t="e">
        <f aca="false">F216/F39/F$1</f>
        <v>#DIV/0!</v>
      </c>
      <c r="G144" s="419" t="e">
        <f aca="false">G216/G39/G$1</f>
        <v>#DIV/0!</v>
      </c>
      <c r="H144" s="419" t="e">
        <f aca="false">H216/H39/H$1</f>
        <v>#DIV/0!</v>
      </c>
      <c r="I144" s="419" t="e">
        <f aca="false">I216/I39/I$1</f>
        <v>#DIV/0!</v>
      </c>
      <c r="J144" s="419" t="e">
        <f aca="false">J216/J39/J$1</f>
        <v>#DIV/0!</v>
      </c>
      <c r="K144" s="419" t="e">
        <f aca="false">K216/K39/K$1</f>
        <v>#DIV/0!</v>
      </c>
      <c r="L144" s="419" t="e">
        <f aca="false">L216/L39/L$1</f>
        <v>#DIV/0!</v>
      </c>
      <c r="M144" s="419" t="e">
        <f aca="false">M216/M39/M$1</f>
        <v>#DIV/0!</v>
      </c>
      <c r="N144" s="420" t="e">
        <f aca="false">AVERAGE(B144:M144)</f>
        <v>#DIV/0!</v>
      </c>
      <c r="O144" s="420"/>
      <c r="P144" s="420"/>
      <c r="Q144" s="421"/>
      <c r="R144" s="421"/>
      <c r="S144" s="421"/>
      <c r="T144" s="420"/>
      <c r="U144" s="420"/>
    </row>
    <row r="145" customFormat="false" ht="12.75" hidden="false" customHeight="false" outlineLevel="0" collapsed="false">
      <c r="A145" s="373"/>
      <c r="B145" s="335"/>
      <c r="C145" s="335"/>
      <c r="D145" s="335"/>
      <c r="E145" s="335"/>
      <c r="F145" s="335"/>
      <c r="G145" s="335"/>
      <c r="H145" s="335"/>
      <c r="I145" s="335"/>
      <c r="J145" s="335"/>
      <c r="K145" s="335"/>
      <c r="L145" s="335"/>
      <c r="M145" s="335"/>
      <c r="N145" s="335"/>
      <c r="O145" s="335"/>
      <c r="P145" s="335"/>
      <c r="Q145" s="372"/>
      <c r="R145" s="372"/>
      <c r="S145" s="372"/>
      <c r="T145" s="335"/>
      <c r="U145" s="335"/>
    </row>
    <row r="146" customFormat="false" ht="12.75" hidden="false" customHeight="false" outlineLevel="0" collapsed="false">
      <c r="A146" s="370" t="s">
        <v>427</v>
      </c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1"/>
      <c r="Q146" s="371"/>
      <c r="R146" s="371"/>
      <c r="S146" s="371"/>
      <c r="T146" s="381"/>
      <c r="U146" s="381"/>
    </row>
    <row r="147" customFormat="false" ht="12.75" hidden="false" customHeight="false" outlineLevel="0" collapsed="false">
      <c r="A147" s="373" t="s">
        <v>371</v>
      </c>
      <c r="B147" s="419" t="n">
        <f aca="false">B225/B47/B$1</f>
        <v>0.025</v>
      </c>
      <c r="C147" s="419" t="n">
        <f aca="false">C225/C47/C$1</f>
        <v>0.025</v>
      </c>
      <c r="D147" s="419" t="n">
        <f aca="false">D225/D47/D$1</f>
        <v>0.025</v>
      </c>
      <c r="E147" s="419" t="n">
        <f aca="false">E225/E47/E$1</f>
        <v>0.025</v>
      </c>
      <c r="F147" s="419" t="n">
        <f aca="false">F225/F47/F$1</f>
        <v>0.025</v>
      </c>
      <c r="G147" s="419" t="n">
        <f aca="false">G225/G47/G$1</f>
        <v>0.025</v>
      </c>
      <c r="H147" s="419" t="n">
        <f aca="false">H225/H47/H$1</f>
        <v>0.025</v>
      </c>
      <c r="I147" s="419" t="n">
        <f aca="false">I225/I47/I$1</f>
        <v>0.025</v>
      </c>
      <c r="J147" s="419" t="n">
        <f aca="false">J225/J47/J$1</f>
        <v>0.025</v>
      </c>
      <c r="K147" s="419" t="n">
        <f aca="false">K225/K47/K$1</f>
        <v>0.025</v>
      </c>
      <c r="L147" s="419" t="n">
        <f aca="false">L225/L47/L$1</f>
        <v>0.025</v>
      </c>
      <c r="M147" s="419" t="n">
        <f aca="false">M225/M47/M$1</f>
        <v>0.025</v>
      </c>
      <c r="N147" s="420" t="n">
        <f aca="false">AVERAGE(B147:M147)</f>
        <v>0.025</v>
      </c>
      <c r="O147" s="420"/>
      <c r="P147" s="420"/>
      <c r="Q147" s="421"/>
      <c r="R147" s="421"/>
      <c r="S147" s="421"/>
      <c r="T147" s="420"/>
      <c r="U147" s="420"/>
    </row>
    <row r="148" customFormat="false" ht="12.75" hidden="false" customHeight="false" outlineLevel="0" collapsed="false">
      <c r="A148" s="373" t="s">
        <v>372</v>
      </c>
      <c r="B148" s="419" t="n">
        <f aca="false">B226/B48/B$1</f>
        <v>0.0091999633431085</v>
      </c>
      <c r="C148" s="419" t="n">
        <f aca="false">C226/C48/C$1</f>
        <v>0.00920048701298701</v>
      </c>
      <c r="D148" s="419" t="n">
        <f aca="false">D226/D48/D$1</f>
        <v>0.0091999633431085</v>
      </c>
      <c r="E148" s="419" t="n">
        <f aca="false">E226/E48/E$1</f>
        <v>0.00920014880952381</v>
      </c>
      <c r="F148" s="419" t="n">
        <f aca="false">F226/F48/F$1</f>
        <v>0.00919991511035654</v>
      </c>
      <c r="G148" s="419" t="n">
        <f aca="false">G226/G48/G$1</f>
        <v>0.00920014880952381</v>
      </c>
      <c r="H148" s="419" t="n">
        <f aca="false">H226/H48/H$1</f>
        <v>0.00919963481436397</v>
      </c>
      <c r="I148" s="419" t="n">
        <f aca="false">I226/I48/I$1</f>
        <v>0.00919963481436397</v>
      </c>
      <c r="J148" s="419" t="n">
        <f aca="false">J226/J48/J$1</f>
        <v>0.00919982993197279</v>
      </c>
      <c r="K148" s="419" t="n">
        <f aca="false">K226/K48/K$1</f>
        <v>0.00919975186104218</v>
      </c>
      <c r="L148" s="419" t="n">
        <f aca="false">L226/L48/L$1</f>
        <v>0.0091996855345912</v>
      </c>
      <c r="M148" s="419" t="n">
        <f aca="false">M226/M48/M$1</f>
        <v>0.00920014662756598</v>
      </c>
      <c r="N148" s="420" t="n">
        <f aca="false">AVERAGE(B148:M148)</f>
        <v>0.00919994250104235</v>
      </c>
      <c r="O148" s="420"/>
      <c r="P148" s="420"/>
      <c r="Q148" s="421"/>
      <c r="R148" s="421"/>
      <c r="S148" s="421"/>
      <c r="T148" s="420"/>
      <c r="U148" s="420"/>
    </row>
    <row r="149" customFormat="false" ht="12.75" hidden="false" customHeight="false" outlineLevel="0" collapsed="false">
      <c r="A149" s="373" t="s">
        <v>373</v>
      </c>
      <c r="B149" s="419" t="e">
        <f aca="false">B227/B49/B$1</f>
        <v>#DIV/0!</v>
      </c>
      <c r="C149" s="419" t="e">
        <f aca="false">C227/C49/C$1</f>
        <v>#DIV/0!</v>
      </c>
      <c r="D149" s="419" t="e">
        <f aca="false">D227/D49/D$1</f>
        <v>#DIV/0!</v>
      </c>
      <c r="E149" s="419" t="e">
        <f aca="false">E227/E49/E$1</f>
        <v>#DIV/0!</v>
      </c>
      <c r="F149" s="419" t="e">
        <f aca="false">F227/F49/F$1</f>
        <v>#DIV/0!</v>
      </c>
      <c r="G149" s="419" t="e">
        <f aca="false">G227/G49/G$1</f>
        <v>#DIV/0!</v>
      </c>
      <c r="H149" s="419" t="e">
        <f aca="false">H227/H49/H$1</f>
        <v>#DIV/0!</v>
      </c>
      <c r="I149" s="419" t="e">
        <f aca="false">I227/I49/I$1</f>
        <v>#DIV/0!</v>
      </c>
      <c r="J149" s="419" t="e">
        <f aca="false">J227/J49/J$1</f>
        <v>#DIV/0!</v>
      </c>
      <c r="K149" s="419" t="e">
        <f aca="false">K227/K49/K$1</f>
        <v>#DIV/0!</v>
      </c>
      <c r="L149" s="419" t="e">
        <f aca="false">L227/L49/L$1</f>
        <v>#DIV/0!</v>
      </c>
      <c r="M149" s="419" t="e">
        <f aca="false">M227/M49/M$1</f>
        <v>#DIV/0!</v>
      </c>
      <c r="N149" s="420" t="e">
        <f aca="false">AVERAGE(B149:M149)</f>
        <v>#DIV/0!</v>
      </c>
      <c r="O149" s="420"/>
      <c r="P149" s="420"/>
      <c r="Q149" s="421"/>
      <c r="R149" s="421"/>
      <c r="S149" s="421"/>
      <c r="T149" s="420"/>
      <c r="U149" s="420"/>
    </row>
    <row r="150" customFormat="false" ht="12.75" hidden="false" customHeight="false" outlineLevel="0" collapsed="false">
      <c r="A150" s="373" t="s">
        <v>378</v>
      </c>
      <c r="B150" s="419" t="e">
        <f aca="false">B228/B50/B$1</f>
        <v>#DIV/0!</v>
      </c>
      <c r="C150" s="419" t="e">
        <f aca="false">C228/C50/C$1</f>
        <v>#DIV/0!</v>
      </c>
      <c r="D150" s="419" t="e">
        <f aca="false">D228/D50/D$1</f>
        <v>#DIV/0!</v>
      </c>
      <c r="E150" s="419" t="e">
        <f aca="false">E228/E50/E$1</f>
        <v>#DIV/0!</v>
      </c>
      <c r="F150" s="419" t="e">
        <f aca="false">F228/F50/F$1</f>
        <v>#DIV/0!</v>
      </c>
      <c r="G150" s="419" t="e">
        <f aca="false">G228/G50/G$1</f>
        <v>#DIV/0!</v>
      </c>
      <c r="H150" s="419" t="e">
        <f aca="false">H228/H50/H$1</f>
        <v>#DIV/0!</v>
      </c>
      <c r="I150" s="419" t="e">
        <f aca="false">I228/I50/I$1</f>
        <v>#DIV/0!</v>
      </c>
      <c r="J150" s="419" t="e">
        <f aca="false">J228/J50/J$1</f>
        <v>#DIV/0!</v>
      </c>
      <c r="K150" s="419" t="e">
        <f aca="false">K228/K50/K$1</f>
        <v>#DIV/0!</v>
      </c>
      <c r="L150" s="419" t="e">
        <f aca="false">L228/L50/L$1</f>
        <v>#DIV/0!</v>
      </c>
      <c r="M150" s="419" t="e">
        <f aca="false">M228/M50/M$1</f>
        <v>#DIV/0!</v>
      </c>
      <c r="N150" s="420" t="e">
        <f aca="false">AVERAGE(B150:M150)</f>
        <v>#DIV/0!</v>
      </c>
      <c r="O150" s="420"/>
      <c r="P150" s="420"/>
      <c r="Q150" s="421"/>
      <c r="R150" s="421"/>
      <c r="S150" s="421"/>
      <c r="T150" s="420"/>
      <c r="U150" s="420"/>
    </row>
    <row r="151" customFormat="false" ht="12.75" hidden="false" customHeight="false" outlineLevel="0" collapsed="false">
      <c r="A151" s="373"/>
      <c r="B151" s="335"/>
      <c r="C151" s="335"/>
      <c r="D151" s="335"/>
      <c r="E151" s="335"/>
      <c r="F151" s="335"/>
      <c r="G151" s="335"/>
      <c r="H151" s="335"/>
      <c r="I151" s="335"/>
      <c r="J151" s="335"/>
      <c r="K151" s="335"/>
      <c r="L151" s="335"/>
      <c r="M151" s="335"/>
      <c r="N151" s="335"/>
      <c r="O151" s="335"/>
      <c r="P151" s="335"/>
      <c r="Q151" s="372"/>
      <c r="R151" s="372"/>
      <c r="S151" s="372"/>
      <c r="T151" s="335"/>
      <c r="U151" s="335"/>
    </row>
    <row r="152" customFormat="false" ht="12.75" hidden="false" customHeight="false" outlineLevel="0" collapsed="false">
      <c r="A152" s="370" t="s">
        <v>428</v>
      </c>
      <c r="B152" s="381"/>
      <c r="C152" s="381"/>
      <c r="D152" s="381"/>
      <c r="E152" s="381"/>
      <c r="F152" s="381"/>
      <c r="G152" s="381"/>
      <c r="H152" s="381"/>
      <c r="I152" s="381"/>
      <c r="J152" s="381"/>
      <c r="K152" s="381"/>
      <c r="L152" s="381"/>
      <c r="M152" s="381"/>
      <c r="N152" s="381"/>
      <c r="O152" s="381"/>
      <c r="P152" s="381"/>
      <c r="Q152" s="371"/>
      <c r="R152" s="371"/>
      <c r="S152" s="371"/>
      <c r="T152" s="381"/>
      <c r="U152" s="381"/>
    </row>
    <row r="153" customFormat="false" ht="12.75" hidden="false" customHeight="false" outlineLevel="0" collapsed="false">
      <c r="A153" s="373" t="s">
        <v>371</v>
      </c>
      <c r="B153" s="419" t="n">
        <f aca="false">B232/B54/B$1</f>
        <v>0.0418141126108682</v>
      </c>
      <c r="C153" s="419" t="n">
        <f aca="false">C232/C54/C$1</f>
        <v>0.0418141126108682</v>
      </c>
      <c r="D153" s="419" t="n">
        <f aca="false">D232/D54/D$1</f>
        <v>0.0392113195010623</v>
      </c>
      <c r="E153" s="419" t="n">
        <f aca="false">E232/E54/E$1</f>
        <v>0.038808759995527</v>
      </c>
      <c r="F153" s="419" t="n">
        <f aca="false">F232/F54/F$1</f>
        <v>0.037856281366857</v>
      </c>
      <c r="G153" s="419" t="n">
        <f aca="false">G232/G54/G$1</f>
        <v>0.0344477902636677</v>
      </c>
      <c r="H153" s="419" t="n">
        <f aca="false">H232/H54/H$1</f>
        <v>0.0346282452881375</v>
      </c>
      <c r="I153" s="419" t="n">
        <f aca="false">I232/I54/I$1</f>
        <v>0.0344001179566704</v>
      </c>
      <c r="J153" s="419" t="n">
        <f aca="false">J232/J54/J$1</f>
        <v>0.0344104204298145</v>
      </c>
      <c r="K153" s="419" t="n">
        <f aca="false">K232/K54/K$1</f>
        <v>0.034654402057036</v>
      </c>
      <c r="L153" s="419" t="n">
        <f aca="false">L232/L54/L$1</f>
        <v>0.0376775834729202</v>
      </c>
      <c r="M153" s="419" t="n">
        <f aca="false">M232/M54/M$1</f>
        <v>0.0376091792294807</v>
      </c>
      <c r="N153" s="420" t="n">
        <f aca="false">AVERAGE(B153:M153)</f>
        <v>0.0372776937319091</v>
      </c>
      <c r="O153" s="420"/>
      <c r="P153" s="420"/>
      <c r="Q153" s="421"/>
      <c r="R153" s="421"/>
      <c r="S153" s="421"/>
      <c r="T153" s="420"/>
      <c r="U153" s="420"/>
    </row>
    <row r="154" customFormat="false" ht="12.75" hidden="false" customHeight="false" outlineLevel="0" collapsed="false">
      <c r="A154" s="373" t="s">
        <v>402</v>
      </c>
      <c r="B154" s="419" t="n">
        <f aca="false">B233/B55/B$1</f>
        <v>0.0092000463745825</v>
      </c>
      <c r="C154" s="419" t="n">
        <f aca="false">C233/C55/C$1</f>
        <v>0.00919999798788033</v>
      </c>
      <c r="D154" s="419" t="n">
        <f aca="false">D233/D55/D$1</f>
        <v>0.00919993794345609</v>
      </c>
      <c r="E154" s="419" t="n">
        <f aca="false">E233/E55/E$1</f>
        <v>0.00919998695453656</v>
      </c>
      <c r="F154" s="419" t="n">
        <f aca="false">F233/F55/F$1</f>
        <v>0.00919997981722892</v>
      </c>
      <c r="G154" s="419" t="n">
        <f aca="false">G233/G55/G$1</f>
        <v>0.00919998496337033</v>
      </c>
      <c r="H154" s="419" t="n">
        <f aca="false">H233/H55/H$1</f>
        <v>0.00920000444200807</v>
      </c>
      <c r="I154" s="419" t="n">
        <f aca="false">I233/I55/I$1</f>
        <v>0.00919995773886383</v>
      </c>
      <c r="J154" s="419" t="n">
        <f aca="false">J233/J55/J$1</f>
        <v>0.0091999506479994</v>
      </c>
      <c r="K154" s="419" t="n">
        <f aca="false">K233/K55/K$1</f>
        <v>0.00920003640759705</v>
      </c>
      <c r="L154" s="419" t="n">
        <f aca="false">L233/L55/L$1</f>
        <v>0.00919996034499851</v>
      </c>
      <c r="M154" s="419" t="n">
        <f aca="false">M233/M55/M$1</f>
        <v>0.00919995071014889</v>
      </c>
      <c r="N154" s="420" t="n">
        <f aca="false">AVERAGE(B154:M154)</f>
        <v>0.00919998286105587</v>
      </c>
      <c r="O154" s="420"/>
      <c r="P154" s="420"/>
      <c r="Q154" s="421"/>
      <c r="R154" s="421"/>
      <c r="S154" s="421"/>
      <c r="T154" s="420"/>
      <c r="U154" s="420"/>
    </row>
    <row r="155" customFormat="false" ht="12.75" hidden="false" customHeight="false" outlineLevel="0" collapsed="false">
      <c r="A155" s="373" t="s">
        <v>411</v>
      </c>
      <c r="B155" s="419" t="e">
        <f aca="false">B234/B56/B$1</f>
        <v>#DIV/0!</v>
      </c>
      <c r="C155" s="419" t="e">
        <f aca="false">C234/C56/C$1</f>
        <v>#DIV/0!</v>
      </c>
      <c r="D155" s="419" t="e">
        <f aca="false">D234/D56/D$1</f>
        <v>#DIV/0!</v>
      </c>
      <c r="E155" s="419" t="e">
        <f aca="false">E234/E56/E$1</f>
        <v>#DIV/0!</v>
      </c>
      <c r="F155" s="419" t="e">
        <f aca="false">F234/F56/F$1</f>
        <v>#DIV/0!</v>
      </c>
      <c r="G155" s="419" t="e">
        <f aca="false">G234/G56/G$1</f>
        <v>#DIV/0!</v>
      </c>
      <c r="H155" s="419" t="e">
        <f aca="false">H234/H56/H$1</f>
        <v>#DIV/0!</v>
      </c>
      <c r="I155" s="419" t="e">
        <f aca="false">I234/I56/I$1</f>
        <v>#DIV/0!</v>
      </c>
      <c r="J155" s="419" t="e">
        <f aca="false">J234/J56/J$1</f>
        <v>#DIV/0!</v>
      </c>
      <c r="K155" s="419" t="e">
        <f aca="false">K234/K56/K$1</f>
        <v>#DIV/0!</v>
      </c>
      <c r="L155" s="419" t="e">
        <f aca="false">L234/L56/L$1</f>
        <v>#DIV/0!</v>
      </c>
      <c r="M155" s="419" t="e">
        <f aca="false">M234/M56/M$1</f>
        <v>#DIV/0!</v>
      </c>
      <c r="N155" s="420" t="e">
        <f aca="false">AVERAGE(B155:M155)</f>
        <v>#DIV/0!</v>
      </c>
      <c r="O155" s="420"/>
      <c r="P155" s="420"/>
      <c r="Q155" s="421"/>
      <c r="R155" s="421"/>
      <c r="S155" s="421"/>
      <c r="T155" s="420"/>
      <c r="U155" s="420"/>
    </row>
    <row r="156" customFormat="false" ht="12.75" hidden="false" customHeight="false" outlineLevel="0" collapsed="false">
      <c r="A156" s="373" t="s">
        <v>403</v>
      </c>
      <c r="B156" s="419" t="e">
        <f aca="false">B235/B57/B$1</f>
        <v>#DIV/0!</v>
      </c>
      <c r="C156" s="419" t="e">
        <f aca="false">C235/C57/C$1</f>
        <v>#DIV/0!</v>
      </c>
      <c r="D156" s="419" t="e">
        <f aca="false">D235/D57/D$1</f>
        <v>#DIV/0!</v>
      </c>
      <c r="E156" s="419" t="e">
        <f aca="false">E235/E57/E$1</f>
        <v>#DIV/0!</v>
      </c>
      <c r="F156" s="419" t="e">
        <f aca="false">F235/F57/F$1</f>
        <v>#DIV/0!</v>
      </c>
      <c r="G156" s="419" t="e">
        <f aca="false">G235/G57/G$1</f>
        <v>#DIV/0!</v>
      </c>
      <c r="H156" s="419" t="e">
        <f aca="false">H235/H57/H$1</f>
        <v>#DIV/0!</v>
      </c>
      <c r="I156" s="419" t="e">
        <f aca="false">I235/I57/I$1</f>
        <v>#DIV/0!</v>
      </c>
      <c r="J156" s="419" t="e">
        <f aca="false">J235/J57/J$1</f>
        <v>#DIV/0!</v>
      </c>
      <c r="K156" s="419" t="e">
        <f aca="false">K235/K57/K$1</f>
        <v>#DIV/0!</v>
      </c>
      <c r="L156" s="419" t="e">
        <f aca="false">L235/L57/L$1</f>
        <v>#DIV/0!</v>
      </c>
      <c r="M156" s="419" t="e">
        <f aca="false">M235/M57/M$1</f>
        <v>#DIV/0!</v>
      </c>
      <c r="N156" s="420" t="e">
        <f aca="false">AVERAGE(B156:M156)</f>
        <v>#DIV/0!</v>
      </c>
      <c r="O156" s="420"/>
      <c r="P156" s="420"/>
      <c r="Q156" s="421"/>
      <c r="R156" s="421"/>
      <c r="S156" s="421"/>
      <c r="T156" s="420"/>
      <c r="U156" s="420"/>
    </row>
    <row r="157" customFormat="false" ht="12.75" hidden="false" customHeight="false" outlineLevel="0" collapsed="false">
      <c r="A157" s="373"/>
      <c r="B157" s="335"/>
      <c r="C157" s="335"/>
      <c r="D157" s="335"/>
      <c r="E157" s="335"/>
      <c r="F157" s="335"/>
      <c r="G157" s="335"/>
      <c r="H157" s="335"/>
      <c r="I157" s="335"/>
      <c r="J157" s="335"/>
      <c r="K157" s="335"/>
      <c r="L157" s="335"/>
      <c r="M157" s="335"/>
      <c r="N157" s="335"/>
      <c r="O157" s="335"/>
      <c r="P157" s="335"/>
      <c r="Q157" s="372"/>
      <c r="R157" s="372"/>
      <c r="S157" s="372"/>
      <c r="T157" s="335"/>
      <c r="U157" s="335"/>
    </row>
    <row r="158" customFormat="false" ht="12.75" hidden="false" customHeight="false" outlineLevel="0" collapsed="false">
      <c r="A158" s="370" t="s">
        <v>429</v>
      </c>
      <c r="B158" s="381"/>
      <c r="C158" s="381"/>
      <c r="D158" s="381"/>
      <c r="E158" s="381"/>
      <c r="F158" s="381"/>
      <c r="G158" s="381"/>
      <c r="H158" s="381"/>
      <c r="I158" s="381"/>
      <c r="J158" s="381"/>
      <c r="K158" s="381"/>
      <c r="L158" s="381"/>
      <c r="M158" s="381"/>
      <c r="N158" s="381"/>
      <c r="O158" s="381"/>
      <c r="P158" s="381"/>
      <c r="Q158" s="371"/>
      <c r="R158" s="371"/>
      <c r="S158" s="371"/>
      <c r="T158" s="381"/>
      <c r="U158" s="381"/>
    </row>
    <row r="159" customFormat="false" ht="12.75" hidden="false" customHeight="false" outlineLevel="0" collapsed="false">
      <c r="A159" s="373" t="s">
        <v>371</v>
      </c>
      <c r="B159" s="419" t="e">
        <f aca="false">B240/B62/B$1</f>
        <v>#DIV/0!</v>
      </c>
      <c r="C159" s="419" t="e">
        <f aca="false">C240/C62/C$1</f>
        <v>#DIV/0!</v>
      </c>
      <c r="D159" s="419" t="e">
        <f aca="false">D240/D62/D$1</f>
        <v>#DIV/0!</v>
      </c>
      <c r="E159" s="419" t="e">
        <f aca="false">E240/E62/E$1</f>
        <v>#DIV/0!</v>
      </c>
      <c r="F159" s="419" t="e">
        <f aca="false">F240/F62/F$1</f>
        <v>#DIV/0!</v>
      </c>
      <c r="G159" s="419" t="e">
        <f aca="false">G240/G62/G$1</f>
        <v>#DIV/0!</v>
      </c>
      <c r="H159" s="419" t="e">
        <f aca="false">H240/H62/H$1</f>
        <v>#DIV/0!</v>
      </c>
      <c r="I159" s="419" t="e">
        <f aca="false">I240/I62/I$1</f>
        <v>#DIV/0!</v>
      </c>
      <c r="J159" s="419" t="e">
        <f aca="false">J240/J62/J$1</f>
        <v>#DIV/0!</v>
      </c>
      <c r="K159" s="419" t="e">
        <f aca="false">K240/K62/K$1</f>
        <v>#DIV/0!</v>
      </c>
      <c r="L159" s="419" t="e">
        <f aca="false">L240/L62/L$1</f>
        <v>#DIV/0!</v>
      </c>
      <c r="M159" s="419" t="e">
        <f aca="false">M240/M62/M$1</f>
        <v>#DIV/0!</v>
      </c>
      <c r="N159" s="420" t="e">
        <f aca="false">AVERAGE(B159:M159)</f>
        <v>#DIV/0!</v>
      </c>
      <c r="O159" s="420"/>
      <c r="P159" s="420"/>
      <c r="Q159" s="421"/>
      <c r="R159" s="421"/>
      <c r="S159" s="421"/>
      <c r="T159" s="420"/>
      <c r="U159" s="420"/>
    </row>
    <row r="160" customFormat="false" ht="12.75" hidden="false" customHeight="false" outlineLevel="0" collapsed="false">
      <c r="A160" s="373" t="s">
        <v>402</v>
      </c>
      <c r="B160" s="419" t="e">
        <f aca="false">B241/B63/B$1</f>
        <v>#DIV/0!</v>
      </c>
      <c r="C160" s="419" t="e">
        <f aca="false">C241/C63/C$1</f>
        <v>#DIV/0!</v>
      </c>
      <c r="D160" s="419" t="e">
        <f aca="false">D241/D63/D$1</f>
        <v>#DIV/0!</v>
      </c>
      <c r="E160" s="419" t="e">
        <f aca="false">E241/E63/E$1</f>
        <v>#DIV/0!</v>
      </c>
      <c r="F160" s="419" t="e">
        <f aca="false">F241/F63/F$1</f>
        <v>#DIV/0!</v>
      </c>
      <c r="G160" s="419" t="e">
        <f aca="false">G241/G63/G$1</f>
        <v>#DIV/0!</v>
      </c>
      <c r="H160" s="419" t="e">
        <f aca="false">H241/H63/H$1</f>
        <v>#DIV/0!</v>
      </c>
      <c r="I160" s="419" t="e">
        <f aca="false">I241/I63/I$1</f>
        <v>#DIV/0!</v>
      </c>
      <c r="J160" s="419" t="e">
        <f aca="false">J241/J63/J$1</f>
        <v>#DIV/0!</v>
      </c>
      <c r="K160" s="419" t="e">
        <f aca="false">K241/K63/K$1</f>
        <v>#DIV/0!</v>
      </c>
      <c r="L160" s="419" t="e">
        <f aca="false">L241/L63/L$1</f>
        <v>#DIV/0!</v>
      </c>
      <c r="M160" s="419" t="e">
        <f aca="false">M241/M63/M$1</f>
        <v>#DIV/0!</v>
      </c>
      <c r="N160" s="420" t="e">
        <f aca="false">AVERAGE(B160:M160)</f>
        <v>#DIV/0!</v>
      </c>
      <c r="O160" s="420"/>
      <c r="P160" s="420"/>
      <c r="Q160" s="421"/>
      <c r="R160" s="421"/>
      <c r="S160" s="421"/>
      <c r="T160" s="420"/>
      <c r="U160" s="420"/>
    </row>
    <row r="161" customFormat="false" ht="12.75" hidden="false" customHeight="false" outlineLevel="0" collapsed="false">
      <c r="A161" s="373" t="s">
        <v>411</v>
      </c>
      <c r="B161" s="419" t="e">
        <f aca="false">B242/B64/B$1</f>
        <v>#DIV/0!</v>
      </c>
      <c r="C161" s="419" t="e">
        <f aca="false">C242/C64/C$1</f>
        <v>#DIV/0!</v>
      </c>
      <c r="D161" s="419" t="e">
        <f aca="false">D242/D64/D$1</f>
        <v>#DIV/0!</v>
      </c>
      <c r="E161" s="419" t="e">
        <f aca="false">E242/E64/E$1</f>
        <v>#DIV/0!</v>
      </c>
      <c r="F161" s="419" t="e">
        <f aca="false">F242/F64/F$1</f>
        <v>#DIV/0!</v>
      </c>
      <c r="G161" s="419" t="e">
        <f aca="false">G242/G64/G$1</f>
        <v>#DIV/0!</v>
      </c>
      <c r="H161" s="419" t="e">
        <f aca="false">H242/H64/H$1</f>
        <v>#DIV/0!</v>
      </c>
      <c r="I161" s="419" t="e">
        <f aca="false">I242/I64/I$1</f>
        <v>#DIV/0!</v>
      </c>
      <c r="J161" s="419" t="e">
        <f aca="false">J242/J64/J$1</f>
        <v>#DIV/0!</v>
      </c>
      <c r="K161" s="419" t="e">
        <f aca="false">K242/K64/K$1</f>
        <v>#DIV/0!</v>
      </c>
      <c r="L161" s="419" t="e">
        <f aca="false">L242/L64/L$1</f>
        <v>#DIV/0!</v>
      </c>
      <c r="M161" s="419" t="e">
        <f aca="false">M242/M64/M$1</f>
        <v>#DIV/0!</v>
      </c>
      <c r="N161" s="420" t="e">
        <f aca="false">AVERAGE(B161:M161)</f>
        <v>#DIV/0!</v>
      </c>
      <c r="O161" s="420"/>
      <c r="P161" s="420"/>
      <c r="Q161" s="421"/>
      <c r="R161" s="421"/>
      <c r="S161" s="421"/>
      <c r="T161" s="420"/>
      <c r="U161" s="420"/>
    </row>
    <row r="162" customFormat="false" ht="12.75" hidden="false" customHeight="false" outlineLevel="0" collapsed="false">
      <c r="A162" s="373" t="s">
        <v>403</v>
      </c>
      <c r="B162" s="419" t="e">
        <f aca="false">B243/B65/B$1</f>
        <v>#DIV/0!</v>
      </c>
      <c r="C162" s="419" t="e">
        <f aca="false">C243/C65/C$1</f>
        <v>#DIV/0!</v>
      </c>
      <c r="D162" s="419" t="e">
        <f aca="false">D243/D65/D$1</f>
        <v>#DIV/0!</v>
      </c>
      <c r="E162" s="419" t="e">
        <f aca="false">E243/E65/E$1</f>
        <v>#DIV/0!</v>
      </c>
      <c r="F162" s="419" t="e">
        <f aca="false">F243/F65/F$1</f>
        <v>#DIV/0!</v>
      </c>
      <c r="G162" s="419" t="e">
        <f aca="false">G243/G65/G$1</f>
        <v>#DIV/0!</v>
      </c>
      <c r="H162" s="419" t="e">
        <f aca="false">H243/H65/H$1</f>
        <v>#DIV/0!</v>
      </c>
      <c r="I162" s="419" t="e">
        <f aca="false">I243/I65/I$1</f>
        <v>#DIV/0!</v>
      </c>
      <c r="J162" s="419" t="e">
        <f aca="false">J243/J65/J$1</f>
        <v>#DIV/0!</v>
      </c>
      <c r="K162" s="419" t="e">
        <f aca="false">K243/K65/K$1</f>
        <v>#DIV/0!</v>
      </c>
      <c r="L162" s="419" t="e">
        <f aca="false">L243/L65/L$1</f>
        <v>#DIV/0!</v>
      </c>
      <c r="M162" s="419" t="e">
        <f aca="false">M243/M65/M$1</f>
        <v>#DIV/0!</v>
      </c>
      <c r="N162" s="420" t="e">
        <f aca="false">AVERAGE(B162:M162)</f>
        <v>#DIV/0!</v>
      </c>
      <c r="O162" s="420"/>
      <c r="P162" s="420"/>
      <c r="Q162" s="421"/>
      <c r="R162" s="421"/>
      <c r="S162" s="421"/>
      <c r="T162" s="420"/>
      <c r="U162" s="420"/>
    </row>
    <row r="163" customFormat="false" ht="12.75" hidden="false" customHeight="false" outlineLevel="0" collapsed="false">
      <c r="A163" s="373"/>
      <c r="B163" s="335"/>
      <c r="C163" s="335"/>
      <c r="D163" s="335"/>
      <c r="E163" s="335"/>
      <c r="F163" s="335"/>
      <c r="G163" s="335"/>
      <c r="H163" s="335"/>
      <c r="I163" s="335"/>
      <c r="J163" s="335"/>
      <c r="K163" s="335"/>
      <c r="L163" s="335"/>
      <c r="M163" s="335"/>
      <c r="N163" s="335"/>
      <c r="O163" s="335"/>
      <c r="P163" s="335"/>
      <c r="Q163" s="372"/>
      <c r="R163" s="372"/>
      <c r="S163" s="372"/>
      <c r="T163" s="335"/>
      <c r="U163" s="335"/>
    </row>
    <row r="164" customFormat="false" ht="12.75" hidden="false" customHeight="false" outlineLevel="0" collapsed="false">
      <c r="A164" s="370" t="s">
        <v>395</v>
      </c>
      <c r="B164" s="381"/>
      <c r="C164" s="381"/>
      <c r="D164" s="381"/>
      <c r="E164" s="381"/>
      <c r="F164" s="381"/>
      <c r="G164" s="381"/>
      <c r="H164" s="381"/>
      <c r="I164" s="381"/>
      <c r="J164" s="381"/>
      <c r="K164" s="381"/>
      <c r="L164" s="381"/>
      <c r="M164" s="381"/>
      <c r="N164" s="381"/>
      <c r="O164" s="381"/>
      <c r="P164" s="381"/>
      <c r="Q164" s="371"/>
      <c r="R164" s="371"/>
      <c r="S164" s="371"/>
      <c r="T164" s="381"/>
      <c r="U164" s="381"/>
    </row>
    <row r="165" customFormat="false" ht="12.75" hidden="false" customHeight="false" outlineLevel="0" collapsed="false">
      <c r="A165" s="373" t="s">
        <v>371</v>
      </c>
      <c r="B165" s="419" t="n">
        <f aca="false">B247/B69/B$1</f>
        <v>0.137931625</v>
      </c>
      <c r="C165" s="419" t="n">
        <f aca="false">C247/C69/C$1</f>
        <v>0.13740375</v>
      </c>
      <c r="D165" s="419" t="n">
        <f aca="false">D247/D69/D$1</f>
        <v>0.138008875</v>
      </c>
      <c r="E165" s="419" t="n">
        <f aca="false">E247/E69/E$1</f>
        <v>0.136554</v>
      </c>
      <c r="F165" s="419" t="n">
        <f aca="false">F247/F69/F$1</f>
        <v>0.13714625</v>
      </c>
      <c r="G165" s="419" t="n">
        <f aca="false">G247/G69/G$1</f>
        <v>0.13889725</v>
      </c>
      <c r="H165" s="419" t="n">
        <f aca="false">H247/H69/H$1</f>
        <v>0.135768625</v>
      </c>
      <c r="I165" s="419" t="n">
        <f aca="false">I247/I69/I$1</f>
        <v>0.13688875</v>
      </c>
      <c r="J165" s="419" t="n">
        <f aca="false">J247/J69/J$1</f>
        <v>0.135948875</v>
      </c>
      <c r="K165" s="419" t="n">
        <f aca="false">K247/K69/K$1</f>
        <v>0.138511</v>
      </c>
      <c r="L165" s="419" t="n">
        <f aca="false">L247/L69/L$1</f>
        <v>0.13745525</v>
      </c>
      <c r="M165" s="419" t="n">
        <f aca="false">M247/M69/M$1</f>
        <v>0.14430925</v>
      </c>
      <c r="N165" s="420" t="n">
        <f aca="false">AVERAGE(B165:M165)</f>
        <v>0.137901958333333</v>
      </c>
      <c r="O165" s="420"/>
      <c r="P165" s="420"/>
      <c r="Q165" s="421"/>
      <c r="R165" s="421"/>
      <c r="S165" s="421"/>
      <c r="T165" s="420"/>
      <c r="U165" s="420"/>
    </row>
    <row r="166" customFormat="false" ht="12.75" hidden="false" customHeight="false" outlineLevel="0" collapsed="false">
      <c r="A166" s="373" t="s">
        <v>372</v>
      </c>
      <c r="B166" s="419" t="n">
        <f aca="false">B248/B70/B$1</f>
        <v>0.0103002526587931</v>
      </c>
      <c r="C166" s="419" t="n">
        <f aca="false">C248/C70/C$1</f>
        <v>0.0103002421307506</v>
      </c>
      <c r="D166" s="419" t="n">
        <f aca="false">D248/D70/D$1</f>
        <v>0.0103000059407117</v>
      </c>
      <c r="E166" s="419" t="n">
        <f aca="false">E248/E70/E$1</f>
        <v>0.0102997967479675</v>
      </c>
      <c r="F166" s="419" t="n">
        <f aca="false">F248/F70/F$1</f>
        <v>0.0102998413537811</v>
      </c>
      <c r="G166" s="419" t="n">
        <f aca="false">G248/G70/G$1</f>
        <v>0.0103002812939522</v>
      </c>
      <c r="H166" s="419" t="n">
        <f aca="false">H248/H70/H$1</f>
        <v>0.0103000854816215</v>
      </c>
      <c r="I166" s="419" t="n">
        <f aca="false">I248/I70/I$1</f>
        <v>0.010300051203277</v>
      </c>
      <c r="J166" s="419" t="n">
        <f aca="false">J248/J70/J$1</f>
        <v>0.0103001422475107</v>
      </c>
      <c r="K166" s="419" t="n">
        <f aca="false">K248/K70/K$1</f>
        <v>0.0103001792114695</v>
      </c>
      <c r="L166" s="419" t="n">
        <f aca="false">L248/L70/L$1</f>
        <v>0.0102997724687144</v>
      </c>
      <c r="M166" s="419" t="n">
        <f aca="false">M248/M70/M$1</f>
        <v>0.0102999562107722</v>
      </c>
      <c r="N166" s="420" t="n">
        <f aca="false">AVERAGE(B166:M166)</f>
        <v>0.0103000505791101</v>
      </c>
      <c r="O166" s="420"/>
      <c r="P166" s="420"/>
      <c r="Q166" s="421"/>
      <c r="R166" s="421"/>
      <c r="S166" s="421"/>
      <c r="T166" s="420"/>
      <c r="U166" s="420"/>
    </row>
    <row r="167" customFormat="false" ht="12.75" hidden="false" customHeight="false" outlineLevel="0" collapsed="false">
      <c r="A167" s="373" t="s">
        <v>373</v>
      </c>
      <c r="B167" s="419" t="e">
        <f aca="false">B249/B71/B$1</f>
        <v>#DIV/0!</v>
      </c>
      <c r="C167" s="419" t="e">
        <f aca="false">C249/C71/C$1</f>
        <v>#DIV/0!</v>
      </c>
      <c r="D167" s="419" t="e">
        <f aca="false">D249/D71/D$1</f>
        <v>#DIV/0!</v>
      </c>
      <c r="E167" s="419" t="e">
        <f aca="false">E249/E71/E$1</f>
        <v>#DIV/0!</v>
      </c>
      <c r="F167" s="419" t="e">
        <f aca="false">F249/F71/F$1</f>
        <v>#DIV/0!</v>
      </c>
      <c r="G167" s="419" t="e">
        <f aca="false">G249/G71/G$1</f>
        <v>#DIV/0!</v>
      </c>
      <c r="H167" s="419" t="e">
        <f aca="false">H249/H71/H$1</f>
        <v>#DIV/0!</v>
      </c>
      <c r="I167" s="419" t="e">
        <f aca="false">I249/I71/I$1</f>
        <v>#DIV/0!</v>
      </c>
      <c r="J167" s="419" t="e">
        <f aca="false">J249/J71/J$1</f>
        <v>#DIV/0!</v>
      </c>
      <c r="K167" s="419" t="e">
        <f aca="false">K249/K71/K$1</f>
        <v>#DIV/0!</v>
      </c>
      <c r="L167" s="419" t="e">
        <f aca="false">L249/L71/L$1</f>
        <v>#DIV/0!</v>
      </c>
      <c r="M167" s="419" t="e">
        <f aca="false">M249/M71/M$1</f>
        <v>#DIV/0!</v>
      </c>
      <c r="N167" s="420" t="e">
        <f aca="false">AVERAGE(B167:M167)</f>
        <v>#DIV/0!</v>
      </c>
      <c r="O167" s="420"/>
      <c r="P167" s="420"/>
      <c r="Q167" s="421"/>
      <c r="R167" s="421"/>
      <c r="S167" s="421"/>
      <c r="T167" s="420"/>
      <c r="U167" s="420"/>
    </row>
    <row r="168" customFormat="false" ht="12.75" hidden="false" customHeight="false" outlineLevel="0" collapsed="false">
      <c r="A168" s="373" t="s">
        <v>378</v>
      </c>
      <c r="B168" s="419" t="n">
        <f aca="false">B250/B72/B$1</f>
        <v>0.02</v>
      </c>
      <c r="C168" s="419" t="n">
        <f aca="false">C250/C72/C$1</f>
        <v>0.02</v>
      </c>
      <c r="D168" s="419" t="n">
        <f aca="false">D250/D72/D$1</f>
        <v>0.02</v>
      </c>
      <c r="E168" s="419" t="n">
        <f aca="false">E250/E72/E$1</f>
        <v>0.02</v>
      </c>
      <c r="F168" s="419" t="n">
        <f aca="false">F250/F72/F$1</f>
        <v>0.02</v>
      </c>
      <c r="G168" s="419" t="n">
        <f aca="false">G250/G72/G$1</f>
        <v>0.02</v>
      </c>
      <c r="H168" s="419" t="n">
        <f aca="false">H250/H72/H$1</f>
        <v>0.02</v>
      </c>
      <c r="I168" s="419" t="n">
        <f aca="false">I250/I72/I$1</f>
        <v>0.02</v>
      </c>
      <c r="J168" s="419" t="n">
        <f aca="false">J250/J72/J$1</f>
        <v>0.02</v>
      </c>
      <c r="K168" s="419" t="n">
        <f aca="false">K250/K72/K$1</f>
        <v>0.02</v>
      </c>
      <c r="L168" s="419" t="n">
        <f aca="false">L250/L72/L$1</f>
        <v>0.02</v>
      </c>
      <c r="M168" s="419" t="n">
        <f aca="false">M250/M72/M$1</f>
        <v>0.02</v>
      </c>
      <c r="N168" s="420" t="n">
        <f aca="false">AVERAGE(B168:M168)</f>
        <v>0.02</v>
      </c>
      <c r="O168" s="420"/>
      <c r="P168" s="420"/>
      <c r="Q168" s="421"/>
      <c r="R168" s="421"/>
      <c r="S168" s="421"/>
      <c r="T168" s="420"/>
      <c r="U168" s="420"/>
    </row>
    <row r="169" customFormat="false" ht="12.75" hidden="false" customHeight="false" outlineLevel="0" collapsed="false">
      <c r="A169" s="373"/>
      <c r="B169" s="335"/>
      <c r="C169" s="335"/>
      <c r="D169" s="335"/>
      <c r="E169" s="335"/>
      <c r="F169" s="335"/>
      <c r="G169" s="335"/>
      <c r="H169" s="335"/>
      <c r="I169" s="335"/>
      <c r="J169" s="335"/>
      <c r="K169" s="335"/>
      <c r="L169" s="335"/>
      <c r="M169" s="335"/>
      <c r="N169" s="335"/>
      <c r="O169" s="335"/>
      <c r="P169" s="335"/>
      <c r="Q169" s="372"/>
      <c r="R169" s="372"/>
      <c r="S169" s="372"/>
      <c r="T169" s="335"/>
      <c r="U169" s="335"/>
    </row>
    <row r="170" customFormat="false" ht="12.75" hidden="false" customHeight="false" outlineLevel="0" collapsed="false">
      <c r="A170" s="370" t="s">
        <v>430</v>
      </c>
      <c r="B170" s="381"/>
      <c r="C170" s="381"/>
      <c r="D170" s="381"/>
      <c r="E170" s="381"/>
      <c r="F170" s="381"/>
      <c r="G170" s="381"/>
      <c r="H170" s="381"/>
      <c r="I170" s="381"/>
      <c r="J170" s="381"/>
      <c r="K170" s="381"/>
      <c r="L170" s="381"/>
      <c r="M170" s="381"/>
      <c r="N170" s="381"/>
      <c r="O170" s="381"/>
      <c r="P170" s="381"/>
      <c r="Q170" s="371"/>
      <c r="R170" s="371"/>
      <c r="S170" s="371"/>
      <c r="T170" s="381"/>
      <c r="U170" s="381"/>
    </row>
    <row r="171" customFormat="false" ht="12.75" hidden="false" customHeight="false" outlineLevel="0" collapsed="false">
      <c r="A171" s="373" t="s">
        <v>371</v>
      </c>
      <c r="B171" s="419" t="n">
        <f aca="false">B258/B79/B$1</f>
        <v>0.0546827987987988</v>
      </c>
      <c r="C171" s="419" t="n">
        <f aca="false">C258/C79/C$1</f>
        <v>0.0537361081081081</v>
      </c>
      <c r="D171" s="419" t="n">
        <f aca="false">D258/D79/D$1</f>
        <v>0.0537123723723724</v>
      </c>
      <c r="E171" s="419" t="n">
        <f aca="false">E258/E79/E$1</f>
        <v>0.0544160840840841</v>
      </c>
      <c r="F171" s="419" t="n">
        <f aca="false">F258/F79/F$1</f>
        <v>0.0546476276276276</v>
      </c>
      <c r="G171" s="419" t="n">
        <f aca="false">G258/G79/G$1</f>
        <v>0.0546003003003003</v>
      </c>
      <c r="H171" s="419" t="n">
        <f aca="false">H258/H79/H$1</f>
        <v>0.056897182320442</v>
      </c>
      <c r="I171" s="419" t="n">
        <f aca="false">I258/I79/I$1</f>
        <v>0.0561197237569061</v>
      </c>
      <c r="J171" s="419" t="n">
        <f aca="false">J258/J79/J$1</f>
        <v>0.056529226519337</v>
      </c>
      <c r="K171" s="419" t="n">
        <f aca="false">K258/K79/K$1</f>
        <v>0.0540129129129129</v>
      </c>
      <c r="L171" s="419" t="n">
        <f aca="false">L258/L79/L$1</f>
        <v>0.0535917237237237</v>
      </c>
      <c r="M171" s="419" t="n">
        <f aca="false">M258/M79/M$1</f>
        <v>0.0536912312312312</v>
      </c>
      <c r="N171" s="420" t="n">
        <f aca="false">AVERAGE(B171:M171)</f>
        <v>0.054719774312987</v>
      </c>
      <c r="O171" s="420"/>
      <c r="P171" s="420"/>
      <c r="Q171" s="421"/>
      <c r="R171" s="421"/>
      <c r="S171" s="421"/>
      <c r="T171" s="420"/>
      <c r="U171" s="420"/>
    </row>
    <row r="172" customFormat="false" ht="12.75" hidden="false" customHeight="false" outlineLevel="0" collapsed="false">
      <c r="A172" s="373" t="s">
        <v>372</v>
      </c>
      <c r="B172" s="419" t="n">
        <f aca="false">B259/B80/B$1</f>
        <v>0.00320004957714184</v>
      </c>
      <c r="C172" s="419" t="n">
        <f aca="false">C259/C80/C$1</f>
        <v>0.00319995502045</v>
      </c>
      <c r="D172" s="419" t="n">
        <f aca="false">D259/D80/D$1</f>
        <v>0.00319999069702537</v>
      </c>
      <c r="E172" s="419" t="n">
        <f aca="false">E259/E80/E$1</f>
        <v>0.00320004253961502</v>
      </c>
      <c r="F172" s="419" t="n">
        <f aca="false">F259/F80/F$1</f>
        <v>0.00320006194167804</v>
      </c>
      <c r="G172" s="419" t="n">
        <f aca="false">G259/G80/G$1</f>
        <v>0.0032</v>
      </c>
      <c r="H172" s="419" t="n">
        <f aca="false">H259/H80/H$1</f>
        <v>0.00319998347329388</v>
      </c>
      <c r="I172" s="419" t="n">
        <f aca="false">I259/I80/I$1</f>
        <v>0.00319996985730664</v>
      </c>
      <c r="J172" s="419" t="n">
        <f aca="false">J259/J80/J$1</f>
        <v>0.0032000155927182</v>
      </c>
      <c r="K172" s="419" t="n">
        <f aca="false">K259/K80/K$1</f>
        <v>0.0032</v>
      </c>
      <c r="L172" s="419" t="n">
        <f aca="false">L259/L80/L$1</f>
        <v>0.00319997180020445</v>
      </c>
      <c r="M172" s="419" t="n">
        <f aca="false">M259/M80/M$1</f>
        <v>0.0032</v>
      </c>
      <c r="N172" s="420" t="n">
        <f aca="false">AVERAGE(B172:M172)</f>
        <v>0.00320000337495279</v>
      </c>
      <c r="O172" s="420"/>
      <c r="P172" s="420"/>
      <c r="Q172" s="421"/>
      <c r="R172" s="421"/>
      <c r="S172" s="421"/>
      <c r="T172" s="420"/>
      <c r="U172" s="420"/>
    </row>
    <row r="173" customFormat="false" ht="12.75" hidden="false" customHeight="false" outlineLevel="0" collapsed="false">
      <c r="A173" s="373" t="s">
        <v>373</v>
      </c>
      <c r="B173" s="419" t="e">
        <f aca="false">B260/B81/B$1</f>
        <v>#DIV/0!</v>
      </c>
      <c r="C173" s="419" t="e">
        <f aca="false">C260/C81/C$1</f>
        <v>#DIV/0!</v>
      </c>
      <c r="D173" s="419" t="e">
        <f aca="false">D260/D81/D$1</f>
        <v>#DIV/0!</v>
      </c>
      <c r="E173" s="419" t="e">
        <f aca="false">E260/E81/E$1</f>
        <v>#DIV/0!</v>
      </c>
      <c r="F173" s="419" t="e">
        <f aca="false">F260/F81/F$1</f>
        <v>#DIV/0!</v>
      </c>
      <c r="G173" s="419" t="e">
        <f aca="false">G260/G81/G$1</f>
        <v>#DIV/0!</v>
      </c>
      <c r="H173" s="419" t="e">
        <f aca="false">H260/H81/H$1</f>
        <v>#DIV/0!</v>
      </c>
      <c r="I173" s="419" t="e">
        <f aca="false">I260/I81/I$1</f>
        <v>#DIV/0!</v>
      </c>
      <c r="J173" s="419" t="e">
        <f aca="false">J260/J81/J$1</f>
        <v>#DIV/0!</v>
      </c>
      <c r="K173" s="419" t="e">
        <f aca="false">K260/K81/K$1</f>
        <v>#DIV/0!</v>
      </c>
      <c r="L173" s="419" t="e">
        <f aca="false">L260/L81/L$1</f>
        <v>#DIV/0!</v>
      </c>
      <c r="M173" s="419" t="e">
        <f aca="false">M260/M81/M$1</f>
        <v>#DIV/0!</v>
      </c>
      <c r="N173" s="420" t="e">
        <f aca="false">AVERAGE(B173:M173)</f>
        <v>#DIV/0!</v>
      </c>
      <c r="O173" s="420"/>
      <c r="P173" s="420"/>
      <c r="Q173" s="421"/>
      <c r="R173" s="421"/>
      <c r="S173" s="421"/>
      <c r="T173" s="420"/>
      <c r="U173" s="420"/>
    </row>
    <row r="174" customFormat="false" ht="12.75" hidden="false" customHeight="false" outlineLevel="0" collapsed="false">
      <c r="A174" s="373" t="s">
        <v>378</v>
      </c>
      <c r="B174" s="419" t="n">
        <f aca="false">B261/B82/B$1</f>
        <v>0.015</v>
      </c>
      <c r="C174" s="419" t="n">
        <f aca="false">C261/C82/C$1</f>
        <v>0.015</v>
      </c>
      <c r="D174" s="419" t="n">
        <f aca="false">D261/D82/D$1</f>
        <v>0.015</v>
      </c>
      <c r="E174" s="419" t="n">
        <f aca="false">E261/E82/E$1</f>
        <v>0.05</v>
      </c>
      <c r="F174" s="419" t="n">
        <f aca="false">F261/F82/F$1</f>
        <v>0.05</v>
      </c>
      <c r="G174" s="419" t="n">
        <f aca="false">G261/G82/G$1</f>
        <v>0.05</v>
      </c>
      <c r="H174" s="419" t="n">
        <f aca="false">H261/H82/H$1</f>
        <v>0.05</v>
      </c>
      <c r="I174" s="419" t="n">
        <f aca="false">I261/I82/I$1</f>
        <v>0.05</v>
      </c>
      <c r="J174" s="419" t="n">
        <f aca="false">J261/J82/J$1</f>
        <v>0.05</v>
      </c>
      <c r="K174" s="419" t="n">
        <f aca="false">K261/K82/K$1</f>
        <v>0.05</v>
      </c>
      <c r="L174" s="419" t="n">
        <f aca="false">L261/L82/L$1</f>
        <v>0.015</v>
      </c>
      <c r="M174" s="419" t="n">
        <f aca="false">M261/M82/M$1</f>
        <v>0.015</v>
      </c>
      <c r="N174" s="420" t="n">
        <f aca="false">AVERAGE(B174:M174)</f>
        <v>0.0354166666666667</v>
      </c>
      <c r="O174" s="420"/>
      <c r="P174" s="420"/>
      <c r="Q174" s="421"/>
      <c r="R174" s="421"/>
      <c r="S174" s="421"/>
      <c r="T174" s="420"/>
      <c r="U174" s="420"/>
    </row>
    <row r="175" customFormat="false" ht="12.75" hidden="false" customHeight="false" outlineLevel="0" collapsed="false">
      <c r="A175" s="373"/>
      <c r="B175" s="335"/>
      <c r="C175" s="335"/>
      <c r="D175" s="335"/>
      <c r="E175" s="335"/>
      <c r="F175" s="335"/>
      <c r="G175" s="335"/>
      <c r="H175" s="335"/>
      <c r="I175" s="335"/>
      <c r="J175" s="335"/>
      <c r="K175" s="335"/>
      <c r="L175" s="335"/>
      <c r="M175" s="335"/>
      <c r="N175" s="335"/>
      <c r="O175" s="335"/>
      <c r="P175" s="335"/>
      <c r="Q175" s="372"/>
      <c r="R175" s="372"/>
      <c r="S175" s="372"/>
      <c r="T175" s="335"/>
      <c r="U175" s="335"/>
    </row>
    <row r="176" customFormat="false" ht="12.75" hidden="false" customHeight="false" outlineLevel="0" collapsed="false">
      <c r="A176" s="370" t="s">
        <v>405</v>
      </c>
      <c r="B176" s="381"/>
      <c r="C176" s="381"/>
      <c r="D176" s="381"/>
      <c r="E176" s="381"/>
      <c r="F176" s="381"/>
      <c r="G176" s="381"/>
      <c r="H176" s="381"/>
      <c r="I176" s="381"/>
      <c r="J176" s="381"/>
      <c r="K176" s="381"/>
      <c r="L176" s="381"/>
      <c r="M176" s="381"/>
      <c r="N176" s="381"/>
      <c r="O176" s="381"/>
      <c r="P176" s="381"/>
      <c r="Q176" s="371"/>
      <c r="R176" s="371"/>
      <c r="S176" s="371"/>
      <c r="T176" s="381"/>
      <c r="U176" s="381"/>
    </row>
    <row r="177" customFormat="false" ht="12.75" hidden="false" customHeight="false" outlineLevel="0" collapsed="false">
      <c r="A177" s="373" t="s">
        <v>371</v>
      </c>
      <c r="B177" s="419" t="n">
        <f aca="false">B265/B86/B$1</f>
        <v>0.0458640965250965</v>
      </c>
      <c r="C177" s="419" t="n">
        <f aca="false">C265/C86/C$1</f>
        <v>0.0458886023166023</v>
      </c>
      <c r="D177" s="419" t="n">
        <f aca="false">D265/D86/D$1</f>
        <v>0.0459310308880309</v>
      </c>
      <c r="E177" s="419" t="n">
        <f aca="false">E265/E86/E$1</f>
        <v>0.0459695096525097</v>
      </c>
      <c r="F177" s="419" t="n">
        <f aca="false">F265/F86/F$1</f>
        <v>0.0459850115830116</v>
      </c>
      <c r="G177" s="419" t="n">
        <f aca="false">G265/G86/G$1</f>
        <v>0.046000555984556</v>
      </c>
      <c r="H177" s="419" t="n">
        <f aca="false">H265/H86/H$1</f>
        <v>0.0458153822393822</v>
      </c>
      <c r="I177" s="419" t="n">
        <f aca="false">I265/I86/I$1</f>
        <v>0.0459144247104247</v>
      </c>
      <c r="J177" s="419" t="n">
        <f aca="false">J265/J86/J$1</f>
        <v>0.0473037250996016</v>
      </c>
      <c r="K177" s="419" t="n">
        <f aca="false">K265/K86/K$1</f>
        <v>0.0459767722007722</v>
      </c>
      <c r="L177" s="419" t="n">
        <f aca="false">L265/L86/L$1</f>
        <v>0.0459987722007722</v>
      </c>
      <c r="M177" s="419" t="n">
        <f aca="false">M265/M86/M$1</f>
        <v>0.0460418378378378</v>
      </c>
      <c r="N177" s="420" t="n">
        <f aca="false">AVERAGE(B177:M177)</f>
        <v>0.0460574767698831</v>
      </c>
      <c r="O177" s="420"/>
      <c r="P177" s="420"/>
      <c r="Q177" s="421"/>
      <c r="R177" s="421"/>
      <c r="S177" s="421"/>
      <c r="T177" s="420"/>
      <c r="U177" s="420"/>
    </row>
    <row r="178" customFormat="false" ht="12.75" hidden="false" customHeight="false" outlineLevel="0" collapsed="false">
      <c r="A178" s="373" t="s">
        <v>372</v>
      </c>
      <c r="B178" s="419" t="n">
        <f aca="false">B266/B87/B$1</f>
        <v>0.00109997288968669</v>
      </c>
      <c r="C178" s="419" t="n">
        <f aca="false">C266/C87/C$1</f>
        <v>0.00110002633041748</v>
      </c>
      <c r="D178" s="419" t="n">
        <f aca="false">D266/D87/D$1</f>
        <v>0.00110004299218656</v>
      </c>
      <c r="E178" s="419" t="n">
        <f aca="false">E266/E87/E$1</f>
        <v>0.00110001701934532</v>
      </c>
      <c r="F178" s="419" t="n">
        <f aca="false">F266/F87/F$1</f>
        <v>0.00109993608934037</v>
      </c>
      <c r="G178" s="419" t="n">
        <f aca="false">G266/G87/G$1</f>
        <v>0.00110006313131313</v>
      </c>
      <c r="H178" s="419" t="n">
        <f aca="false">H266/H87/H$1</f>
        <v>0.00109995507909721</v>
      </c>
      <c r="I178" s="419" t="n">
        <f aca="false">I266/I87/I$1</f>
        <v>0.00109998568126496</v>
      </c>
      <c r="J178" s="419" t="n">
        <f aca="false">J266/J87/J$1</f>
        <v>0.00110000808472795</v>
      </c>
      <c r="K178" s="419" t="n">
        <f aca="false">K266/K87/K$1</f>
        <v>0.00109990834097159</v>
      </c>
      <c r="L178" s="419" t="n">
        <f aca="false">L266/L87/L$1</f>
        <v>0.00110009052623293</v>
      </c>
      <c r="M178" s="419" t="n">
        <f aca="false">M266/M87/M$1</f>
        <v>0.00109998298368865</v>
      </c>
      <c r="N178" s="420" t="n">
        <f aca="false">AVERAGE(B178:M178)</f>
        <v>0.0010999990956894</v>
      </c>
      <c r="O178" s="420"/>
      <c r="P178" s="420"/>
      <c r="Q178" s="421"/>
      <c r="R178" s="421"/>
      <c r="S178" s="421"/>
      <c r="T178" s="420"/>
      <c r="U178" s="420"/>
    </row>
    <row r="179" customFormat="false" ht="12.75" hidden="false" customHeight="false" outlineLevel="0" collapsed="false">
      <c r="A179" s="373" t="s">
        <v>373</v>
      </c>
      <c r="B179" s="419" t="e">
        <f aca="false">B267/B88/B$1</f>
        <v>#DIV/0!</v>
      </c>
      <c r="C179" s="419" t="e">
        <f aca="false">C267/C88/C$1</f>
        <v>#DIV/0!</v>
      </c>
      <c r="D179" s="419" t="e">
        <f aca="false">D267/D88/D$1</f>
        <v>#DIV/0!</v>
      </c>
      <c r="E179" s="419" t="e">
        <f aca="false">E267/E88/E$1</f>
        <v>#DIV/0!</v>
      </c>
      <c r="F179" s="419" t="e">
        <f aca="false">F267/F88/F$1</f>
        <v>#DIV/0!</v>
      </c>
      <c r="G179" s="419" t="e">
        <f aca="false">G267/G88/G$1</f>
        <v>#DIV/0!</v>
      </c>
      <c r="H179" s="419" t="e">
        <f aca="false">H267/H88/H$1</f>
        <v>#DIV/0!</v>
      </c>
      <c r="I179" s="419" t="e">
        <f aca="false">I267/I88/I$1</f>
        <v>#DIV/0!</v>
      </c>
      <c r="J179" s="419" t="e">
        <f aca="false">J267/J88/J$1</f>
        <v>#DIV/0!</v>
      </c>
      <c r="K179" s="419" t="e">
        <f aca="false">K267/K88/K$1</f>
        <v>#DIV/0!</v>
      </c>
      <c r="L179" s="419" t="e">
        <f aca="false">L267/L88/L$1</f>
        <v>#DIV/0!</v>
      </c>
      <c r="M179" s="419" t="e">
        <f aca="false">M267/M88/M$1</f>
        <v>#DIV/0!</v>
      </c>
      <c r="N179" s="420" t="e">
        <f aca="false">AVERAGE(B179:M179)</f>
        <v>#DIV/0!</v>
      </c>
      <c r="O179" s="420"/>
      <c r="P179" s="420"/>
      <c r="Q179" s="421"/>
      <c r="R179" s="421"/>
      <c r="S179" s="421"/>
      <c r="T179" s="420"/>
      <c r="U179" s="420"/>
    </row>
    <row r="180" customFormat="false" ht="12.75" hidden="false" customHeight="false" outlineLevel="0" collapsed="false">
      <c r="A180" s="373" t="s">
        <v>378</v>
      </c>
      <c r="B180" s="419" t="n">
        <f aca="false">B268/B89/B$1</f>
        <v>0.015</v>
      </c>
      <c r="C180" s="419" t="n">
        <f aca="false">C268/C89/C$1</f>
        <v>0.015</v>
      </c>
      <c r="D180" s="419" t="n">
        <f aca="false">D268/D89/D$1</f>
        <v>0.015</v>
      </c>
      <c r="E180" s="419" t="n">
        <f aca="false">E268/E89/E$1</f>
        <v>0.05</v>
      </c>
      <c r="F180" s="419" t="n">
        <f aca="false">F268/F89/F$1</f>
        <v>0.05</v>
      </c>
      <c r="G180" s="419" t="n">
        <f aca="false">G268/G89/G$1</f>
        <v>0.05</v>
      </c>
      <c r="H180" s="419" t="n">
        <f aca="false">H268/H89/H$1</f>
        <v>0.05</v>
      </c>
      <c r="I180" s="419" t="n">
        <f aca="false">I268/I89/I$1</f>
        <v>0.05</v>
      </c>
      <c r="J180" s="419" t="n">
        <f aca="false">J268/J89/J$1</f>
        <v>0.05</v>
      </c>
      <c r="K180" s="419" t="n">
        <f aca="false">K268/K89/K$1</f>
        <v>0.05</v>
      </c>
      <c r="L180" s="419" t="n">
        <f aca="false">L268/L89/L$1</f>
        <v>0.015</v>
      </c>
      <c r="M180" s="419" t="n">
        <f aca="false">M268/M89/M$1</f>
        <v>0.015</v>
      </c>
      <c r="N180" s="420" t="n">
        <f aca="false">AVERAGE(B180:M180)</f>
        <v>0.0354166666666667</v>
      </c>
      <c r="O180" s="420"/>
      <c r="P180" s="420"/>
      <c r="Q180" s="421"/>
      <c r="R180" s="421"/>
      <c r="S180" s="421"/>
      <c r="T180" s="420"/>
      <c r="U180" s="420"/>
    </row>
    <row r="181" customFormat="false" ht="12.75" hidden="false" customHeight="false" outlineLevel="0" collapsed="false">
      <c r="A181" s="373"/>
      <c r="B181" s="335"/>
      <c r="C181" s="335"/>
      <c r="D181" s="335"/>
      <c r="E181" s="335"/>
      <c r="F181" s="335"/>
      <c r="G181" s="335"/>
      <c r="H181" s="335"/>
      <c r="I181" s="335"/>
      <c r="J181" s="335"/>
      <c r="K181" s="335"/>
      <c r="L181" s="335"/>
      <c r="M181" s="335"/>
      <c r="N181" s="335"/>
      <c r="O181" s="335"/>
      <c r="P181" s="335"/>
      <c r="Q181" s="372"/>
      <c r="R181" s="372"/>
      <c r="S181" s="372"/>
      <c r="T181" s="335"/>
      <c r="U181" s="335"/>
    </row>
    <row r="182" customFormat="false" ht="12.75" hidden="false" customHeight="false" outlineLevel="0" collapsed="false">
      <c r="A182" s="370" t="s">
        <v>431</v>
      </c>
      <c r="B182" s="381"/>
      <c r="C182" s="381"/>
      <c r="D182" s="381"/>
      <c r="E182" s="381"/>
      <c r="F182" s="381"/>
      <c r="G182" s="381"/>
      <c r="H182" s="381"/>
      <c r="I182" s="381"/>
      <c r="J182" s="381"/>
      <c r="K182" s="381"/>
      <c r="L182" s="381"/>
      <c r="M182" s="381"/>
      <c r="N182" s="381"/>
      <c r="O182" s="381"/>
      <c r="P182" s="381"/>
      <c r="Q182" s="371"/>
      <c r="R182" s="371"/>
      <c r="S182" s="371"/>
      <c r="T182" s="381"/>
      <c r="U182" s="381"/>
    </row>
    <row r="183" customFormat="false" ht="12.75" hidden="false" customHeight="false" outlineLevel="0" collapsed="false">
      <c r="A183" s="373" t="s">
        <v>371</v>
      </c>
      <c r="B183" s="419" t="n">
        <f aca="false">B276/B96/B$1</f>
        <v>0.103650251256281</v>
      </c>
      <c r="C183" s="419" t="n">
        <f aca="false">C276/C96/C$1</f>
        <v>0.103650251256281</v>
      </c>
      <c r="D183" s="419" t="n">
        <f aca="false">D276/D96/D$1</f>
        <v>0.103493193717278</v>
      </c>
      <c r="E183" s="419" t="n">
        <f aca="false">E276/E96/E$1</f>
        <v>0.103493193717277</v>
      </c>
      <c r="F183" s="419" t="n">
        <f aca="false">F276/F96/F$1</f>
        <v>0.103493193717278</v>
      </c>
      <c r="G183" s="419" t="n">
        <f aca="false">G276/G96/G$1</f>
        <v>0.103493193717277</v>
      </c>
      <c r="H183" s="419" t="n">
        <f aca="false">H276/H96/H$1</f>
        <v>0.103493193717278</v>
      </c>
      <c r="I183" s="419" t="n">
        <f aca="false">I276/I96/I$1</f>
        <v>0.103493193717278</v>
      </c>
      <c r="J183" s="419" t="n">
        <f aca="false">J276/J96/J$1</f>
        <v>0.103493193717277</v>
      </c>
      <c r="K183" s="419" t="n">
        <f aca="false">K276/K96/K$1</f>
        <v>0.103493193717278</v>
      </c>
      <c r="L183" s="419" t="n">
        <f aca="false">L276/L96/L$1</f>
        <v>0.110519736842105</v>
      </c>
      <c r="M183" s="419" t="n">
        <f aca="false">M276/M96/M$1</f>
        <v>0.110519736842105</v>
      </c>
      <c r="N183" s="420" t="n">
        <f aca="false">AVERAGE(B183:M183)</f>
        <v>0.104690460494583</v>
      </c>
      <c r="O183" s="420"/>
      <c r="P183" s="420"/>
      <c r="Q183" s="421"/>
      <c r="R183" s="421"/>
      <c r="S183" s="421"/>
      <c r="T183" s="420"/>
      <c r="U183" s="420"/>
    </row>
    <row r="184" customFormat="false" ht="12.75" hidden="false" customHeight="false" outlineLevel="0" collapsed="false">
      <c r="A184" s="373" t="s">
        <v>402</v>
      </c>
      <c r="B184" s="419" t="n">
        <f aca="false">B277/B97/B$1</f>
        <v>0.00109998919327822</v>
      </c>
      <c r="C184" s="419" t="n">
        <f aca="false">C277/C97/C$1</f>
        <v>0.00110003369617768</v>
      </c>
      <c r="D184" s="419" t="n">
        <f aca="false">D277/D97/D$1</f>
        <v>0.0011000275558005</v>
      </c>
      <c r="E184" s="419" t="n">
        <f aca="false">E277/E97/E$1</f>
        <v>0.00110000758782912</v>
      </c>
      <c r="F184" s="419" t="n">
        <f aca="false">F277/F97/F$1</f>
        <v>0.00109998703864448</v>
      </c>
      <c r="G184" s="419" t="n">
        <f aca="false">G277/G97/G$1</f>
        <v>0.00110001026588646</v>
      </c>
      <c r="H184" s="419" t="n">
        <f aca="false">H277/H97/H$1</f>
        <v>0.0011000275558005</v>
      </c>
      <c r="I184" s="419" t="n">
        <f aca="false">I277/I97/I$1</f>
        <v>0.00109996434536208</v>
      </c>
      <c r="J184" s="419" t="n">
        <f aca="false">J277/J97/J$1</f>
        <v>0.00109997506856146</v>
      </c>
      <c r="K184" s="419" t="n">
        <f aca="false">K277/K97/K$1</f>
        <v>0.00109999045402143</v>
      </c>
      <c r="L184" s="419" t="n">
        <f aca="false">L277/L97/L$1</f>
        <v>0.00110002570528886</v>
      </c>
      <c r="M184" s="419" t="n">
        <f aca="false">M277/M97/M$1</f>
        <v>0.00110002829654782</v>
      </c>
      <c r="N184" s="420" t="n">
        <f aca="false">AVERAGE(B184:M184)</f>
        <v>0.00110000556359988</v>
      </c>
      <c r="O184" s="420"/>
      <c r="P184" s="420"/>
      <c r="Q184" s="421"/>
      <c r="R184" s="421"/>
      <c r="S184" s="421"/>
      <c r="T184" s="420"/>
      <c r="U184" s="420"/>
    </row>
    <row r="185" customFormat="false" ht="12.75" hidden="false" customHeight="false" outlineLevel="0" collapsed="false">
      <c r="A185" s="373" t="s">
        <v>411</v>
      </c>
      <c r="B185" s="419" t="e">
        <f aca="false">B278/B98/B$1</f>
        <v>#DIV/0!</v>
      </c>
      <c r="C185" s="419" t="e">
        <f aca="false">C278/C98/C$1</f>
        <v>#DIV/0!</v>
      </c>
      <c r="D185" s="419" t="e">
        <f aca="false">D278/D98/D$1</f>
        <v>#DIV/0!</v>
      </c>
      <c r="E185" s="419" t="e">
        <f aca="false">E278/E98/E$1</f>
        <v>#DIV/0!</v>
      </c>
      <c r="F185" s="419" t="e">
        <f aca="false">F278/F98/F$1</f>
        <v>#DIV/0!</v>
      </c>
      <c r="G185" s="419" t="e">
        <f aca="false">G278/G98/G$1</f>
        <v>#DIV/0!</v>
      </c>
      <c r="H185" s="419" t="e">
        <f aca="false">H278/H98/H$1</f>
        <v>#DIV/0!</v>
      </c>
      <c r="I185" s="419" t="e">
        <f aca="false">I278/I98/I$1</f>
        <v>#DIV/0!</v>
      </c>
      <c r="J185" s="419" t="e">
        <f aca="false">J278/J98/J$1</f>
        <v>#DIV/0!</v>
      </c>
      <c r="K185" s="419" t="e">
        <f aca="false">K278/K98/K$1</f>
        <v>#DIV/0!</v>
      </c>
      <c r="L185" s="419" t="e">
        <f aca="false">L278/L98/L$1</f>
        <v>#DIV/0!</v>
      </c>
      <c r="M185" s="419" t="e">
        <f aca="false">M278/M98/M$1</f>
        <v>#DIV/0!</v>
      </c>
      <c r="N185" s="420" t="e">
        <f aca="false">AVERAGE(B185:M185)</f>
        <v>#DIV/0!</v>
      </c>
      <c r="O185" s="420"/>
      <c r="P185" s="420"/>
      <c r="Q185" s="421"/>
      <c r="R185" s="421"/>
      <c r="S185" s="421"/>
      <c r="T185" s="420"/>
      <c r="U185" s="420"/>
    </row>
    <row r="186" customFormat="false" ht="12.75" hidden="false" customHeight="false" outlineLevel="0" collapsed="false">
      <c r="A186" s="373" t="s">
        <v>403</v>
      </c>
      <c r="B186" s="419" t="e">
        <f aca="false">B279/B99/B$1</f>
        <v>#DIV/0!</v>
      </c>
      <c r="C186" s="419" t="e">
        <f aca="false">C279/C99/C$1</f>
        <v>#DIV/0!</v>
      </c>
      <c r="D186" s="419" t="e">
        <f aca="false">D279/D99/D$1</f>
        <v>#DIV/0!</v>
      </c>
      <c r="E186" s="419" t="e">
        <f aca="false">E279/E99/E$1</f>
        <v>#DIV/0!</v>
      </c>
      <c r="F186" s="419" t="e">
        <f aca="false">F279/F99/F$1</f>
        <v>#DIV/0!</v>
      </c>
      <c r="G186" s="419" t="e">
        <f aca="false">G279/G99/G$1</f>
        <v>#DIV/0!</v>
      </c>
      <c r="H186" s="419" t="e">
        <f aca="false">H279/H99/H$1</f>
        <v>#DIV/0!</v>
      </c>
      <c r="I186" s="419" t="e">
        <f aca="false">I279/I99/I$1</f>
        <v>#DIV/0!</v>
      </c>
      <c r="J186" s="419" t="e">
        <f aca="false">J279/J99/J$1</f>
        <v>#DIV/0!</v>
      </c>
      <c r="K186" s="419" t="e">
        <f aca="false">K279/K99/K$1</f>
        <v>#DIV/0!</v>
      </c>
      <c r="L186" s="419" t="e">
        <f aca="false">L279/L99/L$1</f>
        <v>#DIV/0!</v>
      </c>
      <c r="M186" s="419" t="e">
        <f aca="false">M279/M99/M$1</f>
        <v>#DIV/0!</v>
      </c>
      <c r="N186" s="420" t="e">
        <f aca="false">AVERAGE(B186:M186)</f>
        <v>#DIV/0!</v>
      </c>
      <c r="O186" s="420"/>
      <c r="P186" s="420"/>
      <c r="Q186" s="421"/>
      <c r="R186" s="421"/>
      <c r="S186" s="421"/>
      <c r="T186" s="420"/>
      <c r="U186" s="420"/>
    </row>
    <row r="187" customFormat="false" ht="12.75" hidden="false" customHeight="false" outlineLevel="0" collapsed="false">
      <c r="A187" s="381"/>
      <c r="B187" s="420"/>
      <c r="C187" s="420"/>
      <c r="D187" s="420"/>
      <c r="E187" s="420"/>
      <c r="F187" s="420"/>
      <c r="G187" s="420"/>
      <c r="H187" s="420"/>
      <c r="I187" s="420"/>
      <c r="J187" s="420"/>
      <c r="K187" s="420"/>
      <c r="L187" s="420"/>
      <c r="M187" s="420"/>
      <c r="N187" s="422"/>
      <c r="O187" s="422"/>
      <c r="P187" s="421"/>
      <c r="Q187" s="421"/>
      <c r="R187" s="421"/>
      <c r="S187" s="421"/>
      <c r="T187" s="422"/>
      <c r="U187" s="422"/>
    </row>
    <row r="188" customFormat="false" ht="15.75" hidden="false" customHeight="false" outlineLevel="0" collapsed="false">
      <c r="A188" s="366" t="s">
        <v>432</v>
      </c>
      <c r="B188" s="381"/>
      <c r="C188" s="381"/>
      <c r="D188" s="381"/>
      <c r="E188" s="381"/>
      <c r="F188" s="423"/>
      <c r="G188" s="423"/>
      <c r="H188" s="381"/>
      <c r="I188" s="381"/>
      <c r="J188" s="381"/>
      <c r="K188" s="381"/>
      <c r="L188" s="381"/>
      <c r="M188" s="381"/>
      <c r="N188" s="335"/>
      <c r="O188" s="335"/>
      <c r="P188" s="424"/>
      <c r="Q188" s="425"/>
      <c r="R188" s="425"/>
      <c r="S188" s="424"/>
      <c r="T188" s="335"/>
      <c r="U188" s="335"/>
    </row>
    <row r="189" customFormat="false" ht="15.75" hidden="false" customHeight="false" outlineLevel="0" collapsed="false">
      <c r="A189" s="369" t="s">
        <v>369</v>
      </c>
      <c r="B189" s="392"/>
      <c r="C189" s="392"/>
      <c r="D189" s="392"/>
      <c r="E189" s="392"/>
      <c r="F189" s="392"/>
      <c r="G189" s="392"/>
      <c r="H189" s="392"/>
      <c r="I189" s="392"/>
      <c r="J189" s="392"/>
      <c r="K189" s="392"/>
      <c r="L189" s="392"/>
      <c r="M189" s="392"/>
      <c r="N189" s="393"/>
      <c r="O189" s="393"/>
      <c r="P189" s="367"/>
      <c r="Q189" s="367"/>
      <c r="R189" s="367"/>
      <c r="S189" s="367"/>
      <c r="T189" s="393"/>
      <c r="U189" s="393"/>
    </row>
    <row r="190" customFormat="false" ht="12.75" hidden="false" customHeight="false" outlineLevel="0" collapsed="false">
      <c r="A190" s="370" t="s">
        <v>433</v>
      </c>
      <c r="B190" s="381"/>
      <c r="C190" s="381"/>
      <c r="D190" s="381"/>
      <c r="E190" s="381"/>
      <c r="F190" s="381"/>
      <c r="G190" s="381"/>
      <c r="H190" s="381"/>
      <c r="I190" s="381"/>
      <c r="J190" s="381"/>
      <c r="K190" s="381"/>
      <c r="L190" s="381"/>
      <c r="M190" s="381"/>
      <c r="N190" s="335"/>
      <c r="O190" s="335"/>
      <c r="P190" s="371"/>
      <c r="Q190" s="371"/>
      <c r="R190" s="371"/>
      <c r="S190" s="371"/>
      <c r="T190" s="335"/>
      <c r="U190" s="335"/>
    </row>
    <row r="191" customFormat="false" ht="12.75" hidden="false" customHeight="false" outlineLevel="0" collapsed="false">
      <c r="A191" s="373" t="s">
        <v>371</v>
      </c>
      <c r="B191" s="374" t="n">
        <f aca="false">('Out Years Data Input'!E227/1000)+('Out Years Data Input'!E228/1000)</f>
        <v>2180.24867</v>
      </c>
      <c r="C191" s="374" t="n">
        <f aca="false">('Out Years Data Input'!H227/1000)+('Out Years Data Input'!H228/1000)</f>
        <v>1969.25596</v>
      </c>
      <c r="D191" s="374" t="n">
        <f aca="false">('Out Years Data Input'!K227/1000)+('Out Years Data Input'!K228/1000)</f>
        <v>2012.32167</v>
      </c>
      <c r="E191" s="374" t="n">
        <f aca="false">('Out Years Data Input'!N227/1000)+('Out Years Data Input'!N228/1000)</f>
        <v>1947.4071</v>
      </c>
      <c r="F191" s="374" t="n">
        <f aca="false">('Out Years Data Input'!Q227/1000)+('Out Years Data Input'!Q228/1000)</f>
        <v>2012.32167</v>
      </c>
      <c r="G191" s="374" t="n">
        <f aca="false">('Out Years Data Input'!T227/1000)+('Out Years Data Input'!T228/1000)</f>
        <v>1939.4121</v>
      </c>
      <c r="H191" s="374" t="n">
        <f aca="false">('Out Years Data Input'!W227/1000)+('Out Years Data Input'!W228/1000)</f>
        <v>2004.0671822</v>
      </c>
      <c r="I191" s="374" t="n">
        <f aca="false">('Out Years Data Input'!Z227/1000)+('Out Years Data Input'!Z228/1000)</f>
        <v>2003.990048</v>
      </c>
      <c r="J191" s="374" t="n">
        <f aca="false">('Out Years Data Input'!AC227/1000)+('Out Years Data Input'!AC228/1000)</f>
        <v>1939.357812</v>
      </c>
      <c r="K191" s="374" t="n">
        <f aca="false">('Out Years Data Input'!AF227/1000)+('Out Years Data Input'!AF228/1000)</f>
        <v>2004.06017</v>
      </c>
      <c r="L191" s="374" t="n">
        <f aca="false">('Out Years Data Input'!AI227/1000)+('Out Years Data Input'!AI228/1000)</f>
        <v>1982.404968</v>
      </c>
      <c r="M191" s="374" t="n">
        <f aca="false">('Out Years Data Input'!AL227/1000)+('Out Years Data Input'!AL228/1000)</f>
        <v>2048.392475</v>
      </c>
      <c r="N191" s="335" t="n">
        <f aca="false">SUM(B191:M191)</f>
        <v>24043.2398252</v>
      </c>
      <c r="O191" s="426"/>
      <c r="P191" s="426"/>
      <c r="Q191" s="426"/>
      <c r="R191" s="426"/>
      <c r="S191" s="426"/>
      <c r="T191" s="335"/>
      <c r="U191" s="335"/>
    </row>
    <row r="192" customFormat="false" ht="12.75" hidden="false" customHeight="false" outlineLevel="0" collapsed="false">
      <c r="A192" s="373" t="s">
        <v>402</v>
      </c>
      <c r="B192" s="374" t="n">
        <f aca="false">('Out Years Data Input'!E104/1000)+('Out Years Data Input'!E105/1000)</f>
        <v>276.233</v>
      </c>
      <c r="C192" s="374" t="n">
        <f aca="false">('Out Years Data Input'!H104/1000)+('Out Years Data Input'!H105/1000)</f>
        <v>255.699</v>
      </c>
      <c r="D192" s="374" t="n">
        <f aca="false">('Out Years Data Input'!K104/1000)+('Out Years Data Input'!K105/1000)</f>
        <v>253.884</v>
      </c>
      <c r="E192" s="374" t="n">
        <f aca="false">('Out Years Data Input'!N104/1000)+('Out Years Data Input'!N105/1000)</f>
        <v>233.409</v>
      </c>
      <c r="F192" s="374" t="n">
        <f aca="false">('Out Years Data Input'!Q104/1000)+('Out Years Data Input'!Q105/1000)</f>
        <v>231.669</v>
      </c>
      <c r="G192" s="374" t="n">
        <f aca="false">('Out Years Data Input'!T104/1000)+('Out Years Data Input'!T105/1000)</f>
        <v>230.338</v>
      </c>
      <c r="H192" s="374" t="n">
        <f aca="false">('Out Years Data Input'!W104/1000)+('Out Years Data Input'!W105/1000)</f>
        <v>236.429</v>
      </c>
      <c r="I192" s="374" t="n">
        <f aca="false">('Out Years Data Input'!Z104/1000)+('Out Years Data Input'!Z105/1000)</f>
        <v>253.884</v>
      </c>
      <c r="J192" s="374" t="n">
        <f aca="false">('Out Years Data Input'!AC104/1000)+('Out Years Data Input'!AC105/1000)</f>
        <v>242.622</v>
      </c>
      <c r="K192" s="374" t="n">
        <f aca="false">('Out Years Data Input'!AF104/1000)+('Out Years Data Input'!AF105/1000)</f>
        <v>238.016</v>
      </c>
      <c r="L192" s="374" t="n">
        <f aca="false">('Out Years Data Input'!AI104/1000)+('Out Years Data Input'!AI105/1000)</f>
        <v>171.986</v>
      </c>
      <c r="M192" s="374" t="n">
        <f aca="false">('Out Years Data Input'!AL104/1000)+('Out Years Data Input'!AL105/1000)</f>
        <v>198.347</v>
      </c>
      <c r="N192" s="335" t="n">
        <f aca="false">SUM(B192:M192)</f>
        <v>2822.516</v>
      </c>
      <c r="O192" s="426"/>
      <c r="P192" s="426"/>
      <c r="Q192" s="426"/>
      <c r="R192" s="426"/>
      <c r="S192" s="426"/>
      <c r="T192" s="335"/>
      <c r="U192" s="335"/>
      <c r="W192" s="384"/>
      <c r="Y192" s="384"/>
      <c r="AA192" s="384"/>
    </row>
    <row r="193" customFormat="false" ht="12.75" hidden="false" customHeight="false" outlineLevel="0" collapsed="false">
      <c r="A193" s="427" t="s">
        <v>411</v>
      </c>
      <c r="B193" s="374" t="n">
        <v>0</v>
      </c>
      <c r="C193" s="374" t="n">
        <v>0</v>
      </c>
      <c r="D193" s="374" t="n">
        <v>0</v>
      </c>
      <c r="E193" s="428" t="n">
        <v>0</v>
      </c>
      <c r="F193" s="428" t="n">
        <v>0</v>
      </c>
      <c r="G193" s="428" t="n">
        <v>0</v>
      </c>
      <c r="H193" s="428" t="n">
        <v>0</v>
      </c>
      <c r="I193" s="428" t="n">
        <v>0</v>
      </c>
      <c r="J193" s="428" t="n">
        <v>0</v>
      </c>
      <c r="K193" s="428" t="n">
        <v>0</v>
      </c>
      <c r="L193" s="428" t="n">
        <v>0</v>
      </c>
      <c r="M193" s="428" t="n">
        <v>0</v>
      </c>
      <c r="N193" s="335" t="n">
        <f aca="false">SUM(B193:M193)</f>
        <v>0</v>
      </c>
      <c r="O193" s="426"/>
      <c r="P193" s="426"/>
      <c r="Q193" s="426"/>
      <c r="R193" s="426"/>
      <c r="S193" s="426"/>
      <c r="T193" s="335"/>
      <c r="U193" s="335"/>
      <c r="W193" s="384"/>
      <c r="Y193" s="384"/>
      <c r="AA193" s="384"/>
    </row>
    <row r="194" customFormat="false" ht="12.75" hidden="false" customHeight="false" outlineLevel="0" collapsed="false">
      <c r="A194" s="373" t="s">
        <v>403</v>
      </c>
      <c r="B194" s="377" t="n">
        <f aca="false">('Out Years Data Input'!E128/1000)+('Out Years Data Input'!E129/1000)</f>
        <v>0</v>
      </c>
      <c r="C194" s="377" t="n">
        <f aca="false">('Out Years Data Input'!H128/1000)+('Out Years Data Input'!H129/1000)</f>
        <v>0</v>
      </c>
      <c r="D194" s="377" t="n">
        <f aca="false">('Out Years Data Input'!K128/1000)+('Out Years Data Input'!K129/1000)</f>
        <v>0</v>
      </c>
      <c r="E194" s="429" t="n">
        <f aca="false">('Out Years Data Input'!N128/1000)+('Out Years Data Input'!N129/1000)</f>
        <v>0</v>
      </c>
      <c r="F194" s="377" t="n">
        <f aca="false">('Out Years Data Input'!Q128/1000)+('Out Years Data Input'!Q129/1000)</f>
        <v>0</v>
      </c>
      <c r="G194" s="377" t="n">
        <f aca="false">('Out Years Data Input'!T128/1000)+('Out Years Data Input'!T129/1000)</f>
        <v>0</v>
      </c>
      <c r="H194" s="377" t="n">
        <f aca="false">('Out Years Data Input'!W128/1000)+('Out Years Data Input'!W129/1000)</f>
        <v>0</v>
      </c>
      <c r="I194" s="377" t="n">
        <f aca="false">('Out Years Data Input'!Z128/1000)+('Out Years Data Input'!Z129/1000)</f>
        <v>0</v>
      </c>
      <c r="J194" s="377" t="n">
        <f aca="false">('Out Years Data Input'!AC128/1000)+('Out Years Data Input'!AC129/1000)</f>
        <v>0</v>
      </c>
      <c r="K194" s="377" t="n">
        <f aca="false">('Out Years Data Input'!AF128/1000)+('Out Years Data Input'!AF129/1000)</f>
        <v>0</v>
      </c>
      <c r="L194" s="377" t="n">
        <f aca="false">('Out Years Data Input'!AI128/1000)+('Out Years Data Input'!AI129/1000)</f>
        <v>0</v>
      </c>
      <c r="M194" s="377" t="n">
        <f aca="false">('Out Years Data Input'!AL128/1000)+('Out Years Data Input'!AL129/1000)</f>
        <v>0</v>
      </c>
      <c r="N194" s="378" t="n">
        <f aca="false">SUM(B194:M194)</f>
        <v>0</v>
      </c>
      <c r="O194" s="426"/>
      <c r="P194" s="426"/>
      <c r="Q194" s="426"/>
      <c r="R194" s="426"/>
      <c r="S194" s="426"/>
      <c r="T194" s="378"/>
      <c r="U194" s="378"/>
      <c r="X194" s="423"/>
      <c r="Z194" s="423"/>
      <c r="AB194" s="423"/>
    </row>
    <row r="195" customFormat="false" ht="12.75" hidden="false" customHeight="false" outlineLevel="0" collapsed="false">
      <c r="A195" s="370" t="s">
        <v>375</v>
      </c>
      <c r="B195" s="430" t="n">
        <f aca="false">SUM(B191:B194)</f>
        <v>2456.48167</v>
      </c>
      <c r="C195" s="430" t="n">
        <f aca="false">SUM(C191:C194)</f>
        <v>2224.95496</v>
      </c>
      <c r="D195" s="430" t="n">
        <f aca="false">SUM(D191:D194)</f>
        <v>2266.20567</v>
      </c>
      <c r="E195" s="430" t="n">
        <f aca="false">SUM(E191:E194)</f>
        <v>2180.8161</v>
      </c>
      <c r="F195" s="430" t="n">
        <f aca="false">SUM(F191:F194)</f>
        <v>2243.99067</v>
      </c>
      <c r="G195" s="430" t="n">
        <f aca="false">SUM(G191:G194)</f>
        <v>2169.7501</v>
      </c>
      <c r="H195" s="430" t="n">
        <f aca="false">SUM(H191:H194)</f>
        <v>2240.4961822</v>
      </c>
      <c r="I195" s="430" t="n">
        <f aca="false">SUM(I191:I194)</f>
        <v>2257.874048</v>
      </c>
      <c r="J195" s="430" t="n">
        <f aca="false">SUM(J191:J194)</f>
        <v>2181.979812</v>
      </c>
      <c r="K195" s="430" t="n">
        <f aca="false">SUM(K191:K194)</f>
        <v>2242.07617</v>
      </c>
      <c r="L195" s="430" t="n">
        <f aca="false">SUM(L191:L194)</f>
        <v>2154.390968</v>
      </c>
      <c r="M195" s="430" t="n">
        <f aca="false">SUM(M191:M194)</f>
        <v>2246.739475</v>
      </c>
      <c r="N195" s="430" t="n">
        <f aca="false">SUM(N191:N194)</f>
        <v>26865.7558252</v>
      </c>
      <c r="O195" s="430"/>
      <c r="P195" s="430"/>
      <c r="Q195" s="430"/>
      <c r="R195" s="430"/>
      <c r="S195" s="430"/>
      <c r="T195" s="430"/>
      <c r="U195" s="430"/>
      <c r="W195" s="431"/>
      <c r="X195" s="432"/>
      <c r="Y195" s="431"/>
      <c r="Z195" s="432"/>
      <c r="AA195" s="431"/>
      <c r="AB195" s="432"/>
      <c r="AC195" s="431"/>
      <c r="AD195" s="431"/>
      <c r="AE195" s="431"/>
      <c r="AF195" s="431"/>
      <c r="AG195" s="431"/>
      <c r="AH195" s="431"/>
      <c r="AI195" s="431"/>
      <c r="AJ195" s="431"/>
      <c r="AK195" s="431"/>
      <c r="AL195" s="431"/>
      <c r="AM195" s="431"/>
      <c r="AN195" s="431"/>
      <c r="AO195" s="431"/>
      <c r="AP195" s="431"/>
      <c r="AQ195" s="431"/>
      <c r="AR195" s="431"/>
      <c r="AS195" s="431"/>
      <c r="AT195" s="431"/>
      <c r="AU195" s="431"/>
      <c r="AV195" s="431"/>
      <c r="AW195" s="431"/>
      <c r="AX195" s="431"/>
      <c r="AY195" s="431"/>
      <c r="AZ195" s="431"/>
      <c r="BA195" s="431"/>
      <c r="BB195" s="431"/>
      <c r="BC195" s="431"/>
      <c r="BD195" s="431"/>
      <c r="BE195" s="431"/>
      <c r="BF195" s="431"/>
      <c r="BG195" s="431"/>
      <c r="BH195" s="431"/>
      <c r="BI195" s="431"/>
      <c r="BJ195" s="431"/>
      <c r="BK195" s="431"/>
      <c r="BL195" s="431"/>
      <c r="BM195" s="431"/>
      <c r="BN195" s="431"/>
      <c r="BO195" s="431"/>
      <c r="BP195" s="431"/>
      <c r="BQ195" s="431"/>
      <c r="BR195" s="431"/>
      <c r="BS195" s="431"/>
      <c r="BT195" s="431"/>
      <c r="BU195" s="431"/>
      <c r="BV195" s="431"/>
      <c r="BW195" s="431"/>
      <c r="BX195" s="431"/>
      <c r="BY195" s="431"/>
      <c r="BZ195" s="431"/>
      <c r="CA195" s="431"/>
      <c r="CB195" s="431"/>
      <c r="CC195" s="431"/>
      <c r="CD195" s="431"/>
      <c r="CE195" s="431"/>
      <c r="CF195" s="431"/>
      <c r="CG195" s="431"/>
      <c r="CH195" s="431"/>
      <c r="CI195" s="431"/>
      <c r="CJ195" s="431"/>
      <c r="CK195" s="431"/>
      <c r="CL195" s="431"/>
      <c r="CM195" s="431"/>
      <c r="CN195" s="431"/>
      <c r="CO195" s="431"/>
      <c r="CP195" s="431"/>
      <c r="CQ195" s="431"/>
      <c r="CR195" s="431"/>
      <c r="CS195" s="431"/>
      <c r="CT195" s="431"/>
      <c r="CU195" s="431"/>
      <c r="CV195" s="431"/>
      <c r="CW195" s="431"/>
      <c r="CX195" s="431"/>
      <c r="CY195" s="431"/>
      <c r="CZ195" s="431"/>
      <c r="DA195" s="431"/>
      <c r="DB195" s="431"/>
      <c r="DC195" s="431"/>
      <c r="DD195" s="431"/>
      <c r="DE195" s="431"/>
      <c r="DF195" s="431"/>
      <c r="DG195" s="431"/>
      <c r="DH195" s="431"/>
      <c r="DI195" s="431"/>
      <c r="DJ195" s="431"/>
      <c r="DK195" s="431"/>
      <c r="DL195" s="431"/>
      <c r="DM195" s="431"/>
      <c r="DN195" s="431"/>
      <c r="DO195" s="431"/>
      <c r="DP195" s="431"/>
      <c r="DQ195" s="431"/>
      <c r="DR195" s="431"/>
      <c r="DS195" s="431"/>
      <c r="DT195" s="431"/>
      <c r="DU195" s="431"/>
      <c r="DV195" s="431"/>
      <c r="DW195" s="431"/>
      <c r="DX195" s="431"/>
      <c r="DY195" s="431"/>
      <c r="DZ195" s="431"/>
      <c r="EA195" s="431"/>
      <c r="EB195" s="431"/>
      <c r="EC195" s="431"/>
      <c r="ED195" s="431"/>
      <c r="EE195" s="431"/>
      <c r="EF195" s="431"/>
      <c r="EG195" s="431"/>
      <c r="EH195" s="431"/>
      <c r="EI195" s="431"/>
      <c r="EJ195" s="431"/>
      <c r="EK195" s="431"/>
      <c r="EL195" s="431"/>
      <c r="EM195" s="431"/>
      <c r="EN195" s="431"/>
      <c r="EO195" s="431"/>
      <c r="EP195" s="431"/>
      <c r="EQ195" s="431"/>
      <c r="ER195" s="431"/>
      <c r="ES195" s="431"/>
      <c r="ET195" s="431"/>
      <c r="EU195" s="431"/>
      <c r="EV195" s="431"/>
      <c r="EW195" s="431"/>
      <c r="EX195" s="431"/>
      <c r="EY195" s="431"/>
      <c r="EZ195" s="431"/>
      <c r="FA195" s="431"/>
      <c r="FB195" s="431"/>
      <c r="FC195" s="431"/>
      <c r="FD195" s="431"/>
      <c r="FE195" s="431"/>
      <c r="FF195" s="431"/>
      <c r="FG195" s="431"/>
      <c r="FH195" s="431"/>
      <c r="FI195" s="431"/>
      <c r="FJ195" s="431"/>
      <c r="FK195" s="431"/>
      <c r="FL195" s="431"/>
      <c r="FM195" s="431"/>
      <c r="FN195" s="431"/>
      <c r="FO195" s="431"/>
      <c r="FP195" s="431"/>
      <c r="FQ195" s="431"/>
      <c r="FR195" s="431"/>
      <c r="FS195" s="431"/>
      <c r="FT195" s="431"/>
      <c r="FU195" s="431"/>
      <c r="FV195" s="431"/>
      <c r="FW195" s="431"/>
      <c r="FX195" s="431"/>
      <c r="FY195" s="431"/>
      <c r="FZ195" s="431"/>
      <c r="GA195" s="431"/>
      <c r="GB195" s="431"/>
      <c r="GC195" s="431"/>
      <c r="GD195" s="431"/>
      <c r="GE195" s="431"/>
      <c r="GF195" s="431"/>
      <c r="GG195" s="431"/>
      <c r="GH195" s="431"/>
      <c r="GI195" s="431"/>
      <c r="GJ195" s="431"/>
      <c r="GK195" s="431"/>
      <c r="GL195" s="431"/>
      <c r="GM195" s="431"/>
      <c r="GN195" s="431"/>
      <c r="GO195" s="431"/>
      <c r="GP195" s="431"/>
      <c r="GQ195" s="431"/>
      <c r="GR195" s="431"/>
      <c r="GS195" s="431"/>
      <c r="GT195" s="431"/>
      <c r="GU195" s="431"/>
      <c r="GV195" s="431"/>
      <c r="GW195" s="431"/>
      <c r="GX195" s="431"/>
      <c r="GY195" s="431"/>
      <c r="GZ195" s="431"/>
      <c r="HA195" s="431"/>
      <c r="HB195" s="431"/>
      <c r="HC195" s="431"/>
      <c r="HD195" s="431"/>
      <c r="HE195" s="431"/>
      <c r="HF195" s="431"/>
      <c r="HG195" s="431"/>
      <c r="HH195" s="431"/>
      <c r="HI195" s="431"/>
      <c r="HJ195" s="431"/>
      <c r="HK195" s="431"/>
      <c r="HL195" s="431"/>
      <c r="HM195" s="431"/>
      <c r="HN195" s="431"/>
      <c r="HO195" s="431"/>
      <c r="HP195" s="431"/>
      <c r="HQ195" s="431"/>
      <c r="HR195" s="431"/>
      <c r="HS195" s="431"/>
      <c r="HT195" s="431"/>
      <c r="HU195" s="431"/>
      <c r="HV195" s="431"/>
      <c r="HW195" s="431"/>
      <c r="HX195" s="431"/>
      <c r="HY195" s="431"/>
      <c r="HZ195" s="431"/>
      <c r="IA195" s="431"/>
      <c r="IB195" s="431"/>
      <c r="IC195" s="431"/>
      <c r="ID195" s="431"/>
      <c r="IE195" s="431"/>
      <c r="IF195" s="431"/>
      <c r="IG195" s="431"/>
      <c r="IH195" s="431"/>
      <c r="II195" s="431"/>
      <c r="IJ195" s="431"/>
      <c r="IK195" s="431"/>
      <c r="IL195" s="431"/>
      <c r="IM195" s="431"/>
      <c r="IN195" s="431"/>
      <c r="IO195" s="431"/>
      <c r="IP195" s="431"/>
      <c r="IQ195" s="431"/>
      <c r="IR195" s="431"/>
      <c r="IS195" s="431"/>
      <c r="IT195" s="431"/>
      <c r="IU195" s="431"/>
      <c r="IV195" s="431"/>
      <c r="IW195" s="431"/>
    </row>
    <row r="196" customFormat="false" ht="12.75" hidden="false" customHeight="false" outlineLevel="0" collapsed="false">
      <c r="A196" s="373"/>
      <c r="B196" s="392"/>
      <c r="C196" s="392"/>
      <c r="D196" s="392"/>
      <c r="E196" s="433"/>
      <c r="F196" s="392"/>
      <c r="G196" s="392"/>
      <c r="H196" s="392"/>
      <c r="I196" s="392"/>
      <c r="J196" s="392"/>
      <c r="K196" s="392"/>
      <c r="L196" s="392"/>
      <c r="M196" s="392"/>
      <c r="N196" s="392"/>
      <c r="O196" s="392"/>
      <c r="P196" s="367"/>
      <c r="Q196" s="425"/>
      <c r="R196" s="425"/>
      <c r="S196" s="426"/>
      <c r="T196" s="392"/>
      <c r="U196" s="392"/>
      <c r="X196" s="423"/>
      <c r="Z196" s="423"/>
      <c r="AB196" s="423"/>
    </row>
    <row r="197" customFormat="false" ht="12.75" hidden="false" customHeight="false" outlineLevel="0" collapsed="false">
      <c r="A197" s="370" t="s">
        <v>425</v>
      </c>
      <c r="B197" s="392"/>
      <c r="C197" s="392"/>
      <c r="D197" s="392"/>
      <c r="E197" s="433"/>
      <c r="F197" s="392"/>
      <c r="G197" s="392"/>
      <c r="H197" s="392"/>
      <c r="I197" s="392"/>
      <c r="J197" s="392"/>
      <c r="K197" s="392"/>
      <c r="L197" s="392"/>
      <c r="M197" s="392"/>
      <c r="N197" s="392"/>
      <c r="O197" s="392"/>
      <c r="P197" s="367"/>
      <c r="Q197" s="367"/>
      <c r="R197" s="367"/>
      <c r="S197" s="426"/>
      <c r="T197" s="392"/>
      <c r="U197" s="392"/>
    </row>
    <row r="198" customFormat="false" ht="12.75" hidden="false" customHeight="false" outlineLevel="0" collapsed="false">
      <c r="A198" s="373" t="s">
        <v>371</v>
      </c>
      <c r="B198" s="374" t="n">
        <f aca="false">'Out Years Data Input'!E224/1000</f>
        <v>4349.7413625</v>
      </c>
      <c r="C198" s="374" t="n">
        <f aca="false">'Out Years Data Input'!H224/1000</f>
        <v>3852.95519</v>
      </c>
      <c r="D198" s="374" t="n">
        <f aca="false">'Out Years Data Input'!K224/1000</f>
        <v>4272.04025</v>
      </c>
      <c r="E198" s="374" t="n">
        <f aca="false">'Out Years Data Input'!N224/1000</f>
        <v>4171.24875</v>
      </c>
      <c r="F198" s="374" t="n">
        <f aca="false">'Out Years Data Input'!Q224/1000</f>
        <v>4310.289975</v>
      </c>
      <c r="G198" s="374" t="n">
        <f aca="false">'Out Years Data Input'!T224/1000</f>
        <v>5227.072125</v>
      </c>
      <c r="H198" s="374" t="n">
        <f aca="false">'Out Years Data Input'!W224/1000</f>
        <v>5845.097375</v>
      </c>
      <c r="I198" s="374" t="n">
        <f aca="false">'Out Years Data Input'!Z224/1000</f>
        <v>5854.1753375</v>
      </c>
      <c r="J198" s="374" t="n">
        <f aca="false">'Out Years Data Input'!AC224/1000</f>
        <v>5656.54575</v>
      </c>
      <c r="K198" s="374" t="n">
        <f aca="false">'Out Years Data Input'!AF224/1000</f>
        <v>5842.0713875</v>
      </c>
      <c r="L198" s="374" t="n">
        <f aca="false">'Out Years Data Input'!AI224/1000</f>
        <v>5544.33</v>
      </c>
      <c r="M198" s="374" t="n">
        <f aca="false">'Out Years Data Input'!AL224/1000</f>
        <v>5746.89925</v>
      </c>
      <c r="N198" s="335" t="n">
        <f aca="false">SUM(B198:M198)</f>
        <v>60672.4667525</v>
      </c>
      <c r="O198" s="426"/>
      <c r="P198" s="426"/>
      <c r="Q198" s="426"/>
      <c r="R198" s="426"/>
      <c r="S198" s="426"/>
      <c r="T198" s="335"/>
      <c r="U198" s="335"/>
    </row>
    <row r="199" customFormat="false" ht="12.75" hidden="false" customHeight="false" outlineLevel="0" collapsed="false">
      <c r="A199" s="373" t="s">
        <v>402</v>
      </c>
      <c r="B199" s="374" t="n">
        <f aca="false">'Out Years Data Input'!E101/1000</f>
        <v>316.138</v>
      </c>
      <c r="C199" s="374" t="n">
        <f aca="false">'Out Years Data Input'!H101/1000</f>
        <v>276.758</v>
      </c>
      <c r="D199" s="374" t="n">
        <f aca="false">'Out Years Data Input'!K101/1000</f>
        <v>291.82</v>
      </c>
      <c r="E199" s="374" t="n">
        <f aca="false">'Out Years Data Input'!N101/1000</f>
        <v>254.166</v>
      </c>
      <c r="F199" s="374" t="n">
        <f aca="false">'Out Years Data Input'!Q101/1000</f>
        <v>262.638</v>
      </c>
      <c r="G199" s="374" t="n">
        <f aca="false">'Out Years Data Input'!T101/1000</f>
        <v>371.963</v>
      </c>
      <c r="H199" s="374" t="n">
        <f aca="false">'Out Years Data Input'!W101/1000</f>
        <v>414.671</v>
      </c>
      <c r="I199" s="374" t="n">
        <f aca="false">'Out Years Data Input'!Z101/1000</f>
        <v>396.899</v>
      </c>
      <c r="J199" s="374" t="n">
        <f aca="false">'Out Years Data Input'!AC101/1000</f>
        <v>401.294</v>
      </c>
      <c r="K199" s="374" t="n">
        <f aca="false">'Out Years Data Input'!AF101/1000</f>
        <v>420.595</v>
      </c>
      <c r="L199" s="374" t="n">
        <f aca="false">'Out Years Data Input'!AI101/1000</f>
        <v>421.72</v>
      </c>
      <c r="M199" s="374" t="n">
        <f aca="false">'Out Years Data Input'!AL101/1000</f>
        <v>401.374</v>
      </c>
      <c r="N199" s="335" t="n">
        <f aca="false">SUM(B199:M199)</f>
        <v>4230.036</v>
      </c>
      <c r="O199" s="426"/>
      <c r="P199" s="426"/>
      <c r="Q199" s="426"/>
      <c r="R199" s="426"/>
      <c r="S199" s="426"/>
      <c r="T199" s="335"/>
      <c r="U199" s="335"/>
      <c r="W199" s="384"/>
      <c r="Y199" s="384"/>
      <c r="AA199" s="384"/>
    </row>
    <row r="200" customFormat="false" ht="12.75" hidden="false" customHeight="false" outlineLevel="0" collapsed="false">
      <c r="A200" s="373" t="s">
        <v>411</v>
      </c>
      <c r="B200" s="374" t="n">
        <v>0</v>
      </c>
      <c r="C200" s="374" t="n">
        <v>0</v>
      </c>
      <c r="D200" s="374" t="n">
        <v>0</v>
      </c>
      <c r="E200" s="374" t="n">
        <v>0</v>
      </c>
      <c r="F200" s="374" t="n">
        <v>0</v>
      </c>
      <c r="G200" s="374" t="n">
        <v>0</v>
      </c>
      <c r="H200" s="374" t="n">
        <v>0</v>
      </c>
      <c r="I200" s="374" t="n">
        <v>0</v>
      </c>
      <c r="J200" s="374" t="n">
        <v>0</v>
      </c>
      <c r="K200" s="374" t="n">
        <v>0</v>
      </c>
      <c r="L200" s="374" t="n">
        <v>0</v>
      </c>
      <c r="M200" s="374" t="n">
        <v>0</v>
      </c>
      <c r="N200" s="335" t="n">
        <f aca="false">SUM(B200:M200)</f>
        <v>0</v>
      </c>
      <c r="O200" s="426"/>
      <c r="P200" s="426"/>
      <c r="Q200" s="426"/>
      <c r="R200" s="426"/>
      <c r="S200" s="426"/>
      <c r="T200" s="335"/>
      <c r="U200" s="335"/>
      <c r="W200" s="384"/>
      <c r="Y200" s="384"/>
      <c r="AA200" s="384"/>
    </row>
    <row r="201" customFormat="false" ht="12.75" hidden="false" customHeight="false" outlineLevel="0" collapsed="false">
      <c r="A201" s="373" t="s">
        <v>434</v>
      </c>
      <c r="B201" s="374" t="n">
        <v>0</v>
      </c>
      <c r="C201" s="374" t="n">
        <v>0</v>
      </c>
      <c r="D201" s="374" t="n">
        <v>0</v>
      </c>
      <c r="E201" s="374" t="n">
        <v>0</v>
      </c>
      <c r="F201" s="374" t="n">
        <v>0</v>
      </c>
      <c r="G201" s="374" t="n">
        <v>0</v>
      </c>
      <c r="H201" s="374" t="n">
        <v>0</v>
      </c>
      <c r="I201" s="374" t="n">
        <v>0</v>
      </c>
      <c r="J201" s="374" t="n">
        <v>0</v>
      </c>
      <c r="K201" s="374" t="n">
        <v>0</v>
      </c>
      <c r="L201" s="374" t="n">
        <v>0</v>
      </c>
      <c r="M201" s="374" t="n">
        <v>0</v>
      </c>
      <c r="N201" s="335" t="n">
        <f aca="false">SUM(B201:M201)</f>
        <v>0</v>
      </c>
      <c r="O201" s="426"/>
      <c r="P201" s="426"/>
      <c r="Q201" s="426"/>
      <c r="R201" s="426"/>
      <c r="S201" s="426"/>
      <c r="T201" s="335"/>
      <c r="U201" s="335"/>
      <c r="W201" s="384"/>
      <c r="Y201" s="384"/>
      <c r="AA201" s="384"/>
    </row>
    <row r="202" customFormat="false" ht="12.75" hidden="false" customHeight="false" outlineLevel="0" collapsed="false">
      <c r="A202" s="373" t="s">
        <v>403</v>
      </c>
      <c r="B202" s="377" t="n">
        <f aca="false">'Out Years Data Input'!E125/1000</f>
        <v>0</v>
      </c>
      <c r="C202" s="377" t="n">
        <f aca="false">'Out Years Data Input'!H125/1000</f>
        <v>0</v>
      </c>
      <c r="D202" s="377" t="n">
        <f aca="false">'Out Years Data Input'!K125/1000</f>
        <v>0</v>
      </c>
      <c r="E202" s="377" t="n">
        <f aca="false">'Out Years Data Input'!N125/1000</f>
        <v>0</v>
      </c>
      <c r="F202" s="377" t="n">
        <f aca="false">'Out Years Data Input'!Q125/1000</f>
        <v>0</v>
      </c>
      <c r="G202" s="377" t="n">
        <f aca="false">'Out Years Data Input'!T125/1000</f>
        <v>0</v>
      </c>
      <c r="H202" s="377" t="n">
        <f aca="false">'Out Years Data Input'!W125/1000</f>
        <v>0</v>
      </c>
      <c r="I202" s="377" t="n">
        <f aca="false">'Out Years Data Input'!Z125/1000</f>
        <v>0</v>
      </c>
      <c r="J202" s="377" t="n">
        <f aca="false">'Out Years Data Input'!AC125/1000</f>
        <v>0</v>
      </c>
      <c r="K202" s="377" t="n">
        <f aca="false">'Out Years Data Input'!AF125/1000</f>
        <v>0</v>
      </c>
      <c r="L202" s="377" t="n">
        <f aca="false">'Out Years Data Input'!AI125/1000</f>
        <v>0</v>
      </c>
      <c r="M202" s="377" t="n">
        <f aca="false">'Out Years Data Input'!AL125/1000</f>
        <v>0</v>
      </c>
      <c r="N202" s="378" t="n">
        <f aca="false">SUM(B202:M202)</f>
        <v>0</v>
      </c>
      <c r="O202" s="426"/>
      <c r="P202" s="426"/>
      <c r="Q202" s="426"/>
      <c r="R202" s="426"/>
      <c r="S202" s="426"/>
      <c r="T202" s="378"/>
      <c r="U202" s="378"/>
      <c r="X202" s="384"/>
      <c r="Z202" s="384"/>
      <c r="AB202" s="384"/>
    </row>
    <row r="203" customFormat="false" ht="12.75" hidden="false" customHeight="false" outlineLevel="0" collapsed="false">
      <c r="A203" s="370" t="s">
        <v>379</v>
      </c>
      <c r="B203" s="430" t="n">
        <f aca="false">SUM(B198:B202)</f>
        <v>4665.8793625</v>
      </c>
      <c r="C203" s="430" t="n">
        <f aca="false">SUM(C198:C202)</f>
        <v>4129.71319</v>
      </c>
      <c r="D203" s="430" t="n">
        <f aca="false">SUM(D198:D202)</f>
        <v>4563.86025</v>
      </c>
      <c r="E203" s="430" t="n">
        <f aca="false">SUM(E198:E202)</f>
        <v>4425.41475</v>
      </c>
      <c r="F203" s="430" t="n">
        <f aca="false">SUM(F198:F202)</f>
        <v>4572.927975</v>
      </c>
      <c r="G203" s="430" t="n">
        <f aca="false">SUM(G198:G202)</f>
        <v>5599.035125</v>
      </c>
      <c r="H203" s="430" t="n">
        <f aca="false">SUM(H198:H202)</f>
        <v>6259.768375</v>
      </c>
      <c r="I203" s="430" t="n">
        <f aca="false">SUM(I198:I202)</f>
        <v>6251.0743375</v>
      </c>
      <c r="J203" s="430" t="n">
        <f aca="false">SUM(J198:J202)</f>
        <v>6057.83975</v>
      </c>
      <c r="K203" s="430" t="n">
        <f aca="false">SUM(K198:K202)</f>
        <v>6262.6663875</v>
      </c>
      <c r="L203" s="430" t="n">
        <f aca="false">SUM(L198:L202)</f>
        <v>5966.05</v>
      </c>
      <c r="M203" s="430" t="n">
        <f aca="false">SUM(M198:M202)</f>
        <v>6148.27325</v>
      </c>
      <c r="N203" s="430" t="n">
        <f aca="false">SUM(N198:N202)</f>
        <v>64902.5027525</v>
      </c>
      <c r="O203" s="434"/>
      <c r="P203" s="434"/>
      <c r="Q203" s="434"/>
      <c r="R203" s="434"/>
      <c r="S203" s="434"/>
      <c r="T203" s="430"/>
      <c r="U203" s="430"/>
      <c r="X203" s="384"/>
      <c r="Z203" s="384"/>
      <c r="AB203" s="384"/>
    </row>
    <row r="204" customFormat="false" ht="12.75" hidden="false" customHeight="false" outlineLevel="0" collapsed="false">
      <c r="A204" s="373"/>
      <c r="B204" s="392"/>
      <c r="C204" s="392"/>
      <c r="D204" s="392"/>
      <c r="E204" s="392"/>
      <c r="F204" s="392"/>
      <c r="G204" s="392"/>
      <c r="H204" s="392"/>
      <c r="I204" s="392"/>
      <c r="J204" s="392"/>
      <c r="K204" s="392"/>
      <c r="L204" s="392"/>
      <c r="M204" s="392"/>
      <c r="N204" s="392"/>
      <c r="O204" s="392"/>
      <c r="P204" s="367"/>
      <c r="Q204" s="425"/>
      <c r="R204" s="425"/>
      <c r="S204" s="426"/>
      <c r="T204" s="392"/>
      <c r="U204" s="392"/>
      <c r="X204" s="423"/>
      <c r="Z204" s="423"/>
      <c r="AB204" s="423"/>
    </row>
    <row r="205" customFormat="false" ht="12.75" hidden="false" customHeight="false" outlineLevel="0" collapsed="false">
      <c r="A205" s="370" t="s">
        <v>380</v>
      </c>
      <c r="B205" s="392"/>
      <c r="C205" s="392"/>
      <c r="D205" s="392"/>
      <c r="E205" s="392"/>
      <c r="F205" s="392"/>
      <c r="G205" s="392"/>
      <c r="H205" s="392"/>
      <c r="I205" s="392"/>
      <c r="J205" s="392"/>
      <c r="K205" s="392"/>
      <c r="L205" s="392"/>
      <c r="M205" s="392"/>
      <c r="N205" s="392"/>
      <c r="O205" s="392"/>
      <c r="P205" s="426"/>
      <c r="Q205" s="425"/>
      <c r="R205" s="425"/>
      <c r="S205" s="426"/>
      <c r="T205" s="392"/>
      <c r="U205" s="392"/>
    </row>
    <row r="206" customFormat="false" ht="12.75" hidden="false" customHeight="false" outlineLevel="0" collapsed="false">
      <c r="A206" s="373" t="s">
        <v>371</v>
      </c>
      <c r="B206" s="374" t="n">
        <f aca="false">'Out Years Data Input'!E225/1000</f>
        <v>305.2074</v>
      </c>
      <c r="C206" s="374" t="n">
        <f aca="false">'Out Years Data Input'!H225/1000</f>
        <v>275.3604</v>
      </c>
      <c r="D206" s="374" t="n">
        <f aca="false">'Out Years Data Input'!K225/1000</f>
        <v>302.4546</v>
      </c>
      <c r="E206" s="374" t="n">
        <f aca="false">'Out Years Data Input'!N225/1000</f>
        <v>296.694</v>
      </c>
      <c r="F206" s="374" t="n">
        <f aca="false">'Out Years Data Input'!Q225/1000</f>
        <v>304.8633</v>
      </c>
      <c r="G206" s="374" t="n">
        <f aca="false">'Out Years Data Input'!T225/1000</f>
        <v>293.364</v>
      </c>
      <c r="H206" s="374" t="n">
        <f aca="false">'Out Years Data Input'!W225/1000</f>
        <v>303.4869</v>
      </c>
      <c r="I206" s="374" t="n">
        <f aca="false">'Out Years Data Input'!Z225/1000</f>
        <v>302.4546</v>
      </c>
      <c r="J206" s="374" t="n">
        <f aca="false">'Out Years Data Input'!AC225/1000</f>
        <v>295.029</v>
      </c>
      <c r="K206" s="374" t="n">
        <f aca="false">'Out Years Data Input'!AF225/1000</f>
        <v>302.4546</v>
      </c>
      <c r="L206" s="374" t="n">
        <f aca="false">'Out Years Data Input'!AI225/1000</f>
        <v>291.366</v>
      </c>
      <c r="M206" s="374" t="n">
        <f aca="false">'Out Years Data Input'!AL225/1000</f>
        <v>300.7341</v>
      </c>
      <c r="N206" s="335" t="n">
        <f aca="false">SUM(B206:M206)</f>
        <v>3573.4689</v>
      </c>
      <c r="O206" s="426"/>
      <c r="P206" s="426"/>
      <c r="Q206" s="426"/>
      <c r="R206" s="426"/>
      <c r="S206" s="426"/>
      <c r="T206" s="335"/>
      <c r="U206" s="335"/>
    </row>
    <row r="207" customFormat="false" ht="12.75" hidden="false" customHeight="false" outlineLevel="0" collapsed="false">
      <c r="A207" s="373" t="s">
        <v>402</v>
      </c>
      <c r="B207" s="374" t="n">
        <f aca="false">'Out Years Data Input'!E102/1000</f>
        <v>29.593</v>
      </c>
      <c r="C207" s="374" t="n">
        <f aca="false">'Out Years Data Input'!H102/1000</f>
        <v>27.04</v>
      </c>
      <c r="D207" s="374" t="n">
        <f aca="false">'Out Years Data Input'!K102/1000</f>
        <v>32.345</v>
      </c>
      <c r="E207" s="374" t="n">
        <f aca="false">'Out Years Data Input'!N102/1000</f>
        <v>27.306</v>
      </c>
      <c r="F207" s="374" t="n">
        <f aca="false">'Out Years Data Input'!Q102/1000</f>
        <v>29.937</v>
      </c>
      <c r="G207" s="374" t="n">
        <f aca="false">'Out Years Data Input'!T102/1000</f>
        <v>30.636</v>
      </c>
      <c r="H207" s="374" t="n">
        <f aca="false">'Out Years Data Input'!W102/1000</f>
        <v>31.313</v>
      </c>
      <c r="I207" s="374" t="n">
        <f aca="false">'Out Years Data Input'!Z102/1000</f>
        <v>32.345</v>
      </c>
      <c r="J207" s="374" t="n">
        <f aca="false">'Out Years Data Input'!AC102/1000</f>
        <v>28.971</v>
      </c>
      <c r="K207" s="374" t="n">
        <f aca="false">'Out Years Data Input'!AF102/1000</f>
        <v>32.345</v>
      </c>
      <c r="L207" s="374" t="n">
        <f aca="false">'Out Years Data Input'!AI102/1000</f>
        <v>32.634</v>
      </c>
      <c r="M207" s="374" t="n">
        <f aca="false">'Out Years Data Input'!AL102/1000</f>
        <v>34.066</v>
      </c>
      <c r="N207" s="335" t="n">
        <f aca="false">SUM(B207:M207)</f>
        <v>368.531</v>
      </c>
      <c r="O207" s="426"/>
      <c r="P207" s="426"/>
      <c r="Q207" s="426"/>
      <c r="R207" s="426"/>
      <c r="S207" s="426"/>
      <c r="T207" s="335"/>
      <c r="U207" s="335"/>
    </row>
    <row r="208" customFormat="false" ht="12.75" hidden="false" customHeight="false" outlineLevel="0" collapsed="false">
      <c r="A208" s="373" t="s">
        <v>411</v>
      </c>
      <c r="B208" s="435" t="n">
        <v>0</v>
      </c>
      <c r="C208" s="374" t="n">
        <v>0</v>
      </c>
      <c r="D208" s="374" t="n">
        <v>0</v>
      </c>
      <c r="E208" s="374" t="n">
        <v>0</v>
      </c>
      <c r="F208" s="374" t="n">
        <v>0</v>
      </c>
      <c r="G208" s="374" t="n">
        <v>0</v>
      </c>
      <c r="H208" s="374" t="n">
        <v>0</v>
      </c>
      <c r="I208" s="374" t="n">
        <v>0</v>
      </c>
      <c r="J208" s="374" t="n">
        <v>0</v>
      </c>
      <c r="K208" s="374" t="n">
        <v>0</v>
      </c>
      <c r="L208" s="374" t="n">
        <v>0</v>
      </c>
      <c r="M208" s="374" t="n">
        <v>0</v>
      </c>
      <c r="N208" s="335" t="n">
        <f aca="false">SUM(B208:M208)</f>
        <v>0</v>
      </c>
      <c r="O208" s="426"/>
      <c r="P208" s="426"/>
      <c r="Q208" s="426"/>
      <c r="R208" s="426"/>
      <c r="S208" s="426"/>
      <c r="T208" s="335"/>
      <c r="U208" s="335"/>
      <c r="W208" s="384"/>
      <c r="Y208" s="384"/>
      <c r="AA208" s="384"/>
    </row>
    <row r="209" customFormat="false" ht="12.75" hidden="false" customHeight="false" outlineLevel="0" collapsed="false">
      <c r="A209" s="373" t="s">
        <v>403</v>
      </c>
      <c r="B209" s="377" t="n">
        <f aca="false">'Out Years Data Input'!E126/1000</f>
        <v>0</v>
      </c>
      <c r="C209" s="377" t="n">
        <f aca="false">'Out Years Data Input'!H126/1000</f>
        <v>0</v>
      </c>
      <c r="D209" s="377" t="n">
        <f aca="false">'Out Years Data Input'!K126/1000</f>
        <v>0</v>
      </c>
      <c r="E209" s="377" t="n">
        <f aca="false">'Out Years Data Input'!N126/1000</f>
        <v>0</v>
      </c>
      <c r="F209" s="377" t="n">
        <f aca="false">'Out Years Data Input'!Q126/1000</f>
        <v>0</v>
      </c>
      <c r="G209" s="377" t="n">
        <f aca="false">'Out Years Data Input'!T126/1000</f>
        <v>0</v>
      </c>
      <c r="H209" s="377" t="n">
        <f aca="false">'Out Years Data Input'!W126/1000</f>
        <v>0</v>
      </c>
      <c r="I209" s="377" t="n">
        <f aca="false">'Out Years Data Input'!Z126/1000</f>
        <v>0</v>
      </c>
      <c r="J209" s="377" t="n">
        <f aca="false">'Out Years Data Input'!AC126/1000</f>
        <v>0</v>
      </c>
      <c r="K209" s="377" t="n">
        <f aca="false">'Out Years Data Input'!AF126/1000</f>
        <v>0</v>
      </c>
      <c r="L209" s="377" t="n">
        <f aca="false">'Out Years Data Input'!AI126/1000</f>
        <v>0</v>
      </c>
      <c r="M209" s="377" t="n">
        <f aca="false">'Out Years Data Input'!AL126/1000</f>
        <v>0</v>
      </c>
      <c r="N209" s="378" t="n">
        <f aca="false">SUM(B209:M209)</f>
        <v>0</v>
      </c>
      <c r="O209" s="426"/>
      <c r="P209" s="426"/>
      <c r="Q209" s="426"/>
      <c r="R209" s="426"/>
      <c r="S209" s="426"/>
      <c r="T209" s="378"/>
      <c r="U209" s="378"/>
      <c r="X209" s="384"/>
      <c r="Z209" s="384"/>
      <c r="AB209" s="384"/>
    </row>
    <row r="210" customFormat="false" ht="12.75" hidden="false" customHeight="false" outlineLevel="0" collapsed="false">
      <c r="A210" s="370" t="s">
        <v>381</v>
      </c>
      <c r="B210" s="430" t="n">
        <f aca="false">SUM(B206:B209)</f>
        <v>334.8004</v>
      </c>
      <c r="C210" s="430" t="n">
        <f aca="false">SUM(C206:C209)</f>
        <v>302.4004</v>
      </c>
      <c r="D210" s="430" t="n">
        <f aca="false">SUM(D206:D209)</f>
        <v>334.7996</v>
      </c>
      <c r="E210" s="430" t="n">
        <f aca="false">SUM(E206:E209)</f>
        <v>324</v>
      </c>
      <c r="F210" s="430" t="n">
        <f aca="false">SUM(F206:F209)</f>
        <v>334.8003</v>
      </c>
      <c r="G210" s="430" t="n">
        <f aca="false">SUM(G206:G209)</f>
        <v>324</v>
      </c>
      <c r="H210" s="430" t="n">
        <f aca="false">SUM(H206:H209)</f>
        <v>334.7999</v>
      </c>
      <c r="I210" s="430" t="n">
        <f aca="false">SUM(I206:I209)</f>
        <v>334.7996</v>
      </c>
      <c r="J210" s="430" t="n">
        <f aca="false">SUM(J206:J209)</f>
        <v>324</v>
      </c>
      <c r="K210" s="430" t="n">
        <f aca="false">SUM(K206:K209)</f>
        <v>334.7996</v>
      </c>
      <c r="L210" s="430" t="n">
        <f aca="false">SUM(L206:L209)</f>
        <v>324</v>
      </c>
      <c r="M210" s="430" t="n">
        <f aca="false">SUM(M206:M209)</f>
        <v>334.8001</v>
      </c>
      <c r="N210" s="430" t="n">
        <f aca="false">SUM(N206:N209)</f>
        <v>3941.9999</v>
      </c>
      <c r="O210" s="436"/>
      <c r="P210" s="436"/>
      <c r="Q210" s="436"/>
      <c r="R210" s="436"/>
      <c r="S210" s="436"/>
      <c r="T210" s="430"/>
      <c r="U210" s="430"/>
      <c r="X210" s="384"/>
      <c r="Z210" s="384"/>
      <c r="AB210" s="384"/>
    </row>
    <row r="211" customFormat="false" ht="12.75" hidden="false" customHeight="false" outlineLevel="0" collapsed="false">
      <c r="A211" s="373"/>
      <c r="B211" s="392"/>
      <c r="C211" s="392"/>
      <c r="D211" s="392"/>
      <c r="E211" s="392"/>
      <c r="F211" s="392"/>
      <c r="G211" s="392"/>
      <c r="H211" s="392"/>
      <c r="I211" s="392"/>
      <c r="J211" s="392"/>
      <c r="K211" s="392"/>
      <c r="L211" s="392"/>
      <c r="M211" s="392"/>
      <c r="N211" s="392"/>
      <c r="O211" s="392"/>
      <c r="P211" s="367"/>
      <c r="Q211" s="425"/>
      <c r="R211" s="426"/>
      <c r="S211" s="426"/>
      <c r="T211" s="392"/>
      <c r="U211" s="392"/>
      <c r="X211" s="384"/>
      <c r="Z211" s="384"/>
      <c r="AB211" s="384"/>
    </row>
    <row r="212" customFormat="false" ht="12.75" hidden="false" customHeight="false" outlineLevel="0" collapsed="false">
      <c r="A212" s="370" t="s">
        <v>435</v>
      </c>
      <c r="B212" s="392"/>
      <c r="C212" s="392"/>
      <c r="D212" s="392"/>
      <c r="E212" s="392"/>
      <c r="F212" s="392"/>
      <c r="G212" s="392"/>
      <c r="H212" s="392"/>
      <c r="I212" s="392"/>
      <c r="J212" s="392"/>
      <c r="K212" s="392"/>
      <c r="L212" s="392"/>
      <c r="M212" s="392"/>
      <c r="N212" s="392"/>
      <c r="O212" s="392"/>
      <c r="P212" s="426"/>
      <c r="Q212" s="425"/>
      <c r="R212" s="425"/>
      <c r="S212" s="426"/>
      <c r="T212" s="392"/>
      <c r="U212" s="392"/>
    </row>
    <row r="213" customFormat="false" ht="12.75" hidden="false" customHeight="false" outlineLevel="0" collapsed="false">
      <c r="A213" s="373" t="s">
        <v>371</v>
      </c>
      <c r="B213" s="374" t="n">
        <f aca="false">'Out Years Data Input'!E226/1000</f>
        <v>2039.032254</v>
      </c>
      <c r="C213" s="374" t="n">
        <f aca="false">'Out Years Data Input'!H226/1000</f>
        <v>1840.558384</v>
      </c>
      <c r="D213" s="374" t="n">
        <f aca="false">'Out Years Data Input'!K226/1000</f>
        <v>2256.960766</v>
      </c>
      <c r="E213" s="374" t="n">
        <f aca="false">'Out Years Data Input'!N226/1000</f>
        <v>2307.15774</v>
      </c>
      <c r="F213" s="374" t="n">
        <f aca="false">'Out Years Data Input'!Q226/1000</f>
        <v>2377.707068</v>
      </c>
      <c r="G213" s="374" t="n">
        <f aca="false">'Out Years Data Input'!T226/1000</f>
        <v>2294.85594</v>
      </c>
      <c r="H213" s="374" t="n">
        <f aca="false">'Out Years Data Input'!W226/1000</f>
        <v>2372.622324</v>
      </c>
      <c r="I213" s="374" t="n">
        <f aca="false">'Out Years Data Input'!Z226/1000</f>
        <v>2368.808766</v>
      </c>
      <c r="J213" s="374" t="n">
        <f aca="false">'Out Years Data Input'!AC226/1000</f>
        <v>2301.00684</v>
      </c>
      <c r="K213" s="374" t="n">
        <f aca="false">'Out Years Data Input'!AF226/1000</f>
        <v>2368.808766</v>
      </c>
      <c r="L213" s="374" t="n">
        <f aca="false">'Out Years Data Input'!AI226/1000</f>
        <v>2936.9331</v>
      </c>
      <c r="M213" s="374" t="n">
        <f aca="false">'Out Years Data Input'!AL226/1000</f>
        <v>3033.38906</v>
      </c>
      <c r="N213" s="335" t="n">
        <f aca="false">SUM(B213:M213)</f>
        <v>28497.841008</v>
      </c>
      <c r="O213" s="426"/>
      <c r="P213" s="426"/>
      <c r="Q213" s="426"/>
      <c r="R213" s="426"/>
      <c r="S213" s="426"/>
      <c r="T213" s="335"/>
      <c r="U213" s="335"/>
    </row>
    <row r="214" customFormat="false" ht="12.75" hidden="false" customHeight="false" outlineLevel="0" collapsed="false">
      <c r="A214" s="373" t="s">
        <v>402</v>
      </c>
      <c r="B214" s="374" t="n">
        <f aca="false">'Out Years Data Input'!E103/1000</f>
        <v>104.117</v>
      </c>
      <c r="C214" s="374" t="n">
        <f aca="false">'Out Years Data Input'!H103/1000</f>
        <v>95.134</v>
      </c>
      <c r="D214" s="374" t="n">
        <f aca="false">'Out Years Data Input'!K103/1000</f>
        <v>124.584</v>
      </c>
      <c r="E214" s="374" t="n">
        <f aca="false">'Out Years Data Input'!N103/1000</f>
        <v>105.174</v>
      </c>
      <c r="F214" s="374" t="n">
        <f aca="false">'Out Years Data Input'!Q103/1000</f>
        <v>115.306</v>
      </c>
      <c r="G214" s="374" t="n">
        <f aca="false">'Out Years Data Input'!T103/1000</f>
        <v>118</v>
      </c>
      <c r="H214" s="374" t="n">
        <f aca="false">'Out Years Data Input'!W103/1000</f>
        <v>120.608</v>
      </c>
      <c r="I214" s="374" t="n">
        <f aca="false">'Out Years Data Input'!Z103/1000</f>
        <v>124.584</v>
      </c>
      <c r="J214" s="374" t="n">
        <f aca="false">'Out Years Data Input'!AC103/1000</f>
        <v>111.587</v>
      </c>
      <c r="K214" s="374" t="n">
        <f aca="false">'Out Years Data Input'!AF103/1000</f>
        <v>124.584</v>
      </c>
      <c r="L214" s="374" t="n">
        <f aca="false">'Out Years Data Input'!AI103/1000</f>
        <v>137.389</v>
      </c>
      <c r="M214" s="374" t="n">
        <f aca="false">'Out Years Data Input'!AL103/1000</f>
        <v>143.417</v>
      </c>
      <c r="N214" s="335" t="n">
        <f aca="false">SUM(B214:M214)</f>
        <v>1424.484</v>
      </c>
      <c r="O214" s="426"/>
      <c r="P214" s="426"/>
      <c r="Q214" s="426"/>
      <c r="R214" s="426"/>
      <c r="S214" s="426"/>
      <c r="T214" s="335"/>
      <c r="U214" s="335"/>
      <c r="W214" s="384"/>
      <c r="Y214" s="384"/>
      <c r="AA214" s="384"/>
    </row>
    <row r="215" customFormat="false" ht="12.75" hidden="false" customHeight="false" outlineLevel="0" collapsed="false">
      <c r="A215" s="373" t="s">
        <v>411</v>
      </c>
      <c r="B215" s="374" t="n">
        <v>0</v>
      </c>
      <c r="C215" s="374" t="n">
        <v>0</v>
      </c>
      <c r="D215" s="374" t="n">
        <v>0</v>
      </c>
      <c r="E215" s="374" t="n">
        <v>0</v>
      </c>
      <c r="F215" s="374" t="n">
        <v>0</v>
      </c>
      <c r="G215" s="374" t="n">
        <v>0</v>
      </c>
      <c r="H215" s="374" t="n">
        <v>0</v>
      </c>
      <c r="I215" s="374" t="n">
        <v>0</v>
      </c>
      <c r="J215" s="374" t="n">
        <v>0</v>
      </c>
      <c r="K215" s="374" t="n">
        <v>0</v>
      </c>
      <c r="L215" s="374" t="n">
        <v>0</v>
      </c>
      <c r="M215" s="374" t="n">
        <v>0</v>
      </c>
      <c r="N215" s="335" t="n">
        <f aca="false">SUM(B215:M215)</f>
        <v>0</v>
      </c>
      <c r="O215" s="426"/>
      <c r="P215" s="426"/>
      <c r="Q215" s="426"/>
      <c r="R215" s="426"/>
      <c r="S215" s="426"/>
      <c r="T215" s="335"/>
      <c r="U215" s="335"/>
      <c r="W215" s="384"/>
      <c r="Y215" s="384"/>
      <c r="AA215" s="384"/>
    </row>
    <row r="216" customFormat="false" ht="12.75" hidden="false" customHeight="false" outlineLevel="0" collapsed="false">
      <c r="A216" s="373" t="s">
        <v>383</v>
      </c>
      <c r="B216" s="374" t="n">
        <v>0</v>
      </c>
      <c r="C216" s="374" t="n">
        <v>0</v>
      </c>
      <c r="D216" s="374" t="n">
        <v>0</v>
      </c>
      <c r="E216" s="374" t="n">
        <v>0</v>
      </c>
      <c r="F216" s="374" t="n">
        <v>0</v>
      </c>
      <c r="G216" s="374" t="n">
        <v>0</v>
      </c>
      <c r="H216" s="374" t="n">
        <v>0</v>
      </c>
      <c r="I216" s="374" t="n">
        <v>0</v>
      </c>
      <c r="J216" s="374" t="n">
        <v>0</v>
      </c>
      <c r="K216" s="374" t="n">
        <v>0</v>
      </c>
      <c r="L216" s="374" t="n">
        <v>0</v>
      </c>
      <c r="M216" s="374" t="n">
        <v>0</v>
      </c>
      <c r="N216" s="335" t="n">
        <f aca="false">SUM(B216:M216)</f>
        <v>0</v>
      </c>
      <c r="O216" s="426"/>
      <c r="P216" s="426"/>
      <c r="Q216" s="426"/>
      <c r="R216" s="426"/>
      <c r="S216" s="426"/>
      <c r="T216" s="335"/>
      <c r="U216" s="335"/>
      <c r="W216" s="384"/>
      <c r="Y216" s="384"/>
      <c r="AA216" s="384"/>
    </row>
    <row r="217" customFormat="false" ht="12.75" hidden="false" customHeight="false" outlineLevel="0" collapsed="false">
      <c r="A217" s="373" t="s">
        <v>403</v>
      </c>
      <c r="B217" s="377" t="n">
        <f aca="false">'Out Years Data Input'!E127/1000</f>
        <v>0</v>
      </c>
      <c r="C217" s="377" t="n">
        <f aca="false">'Out Years Data Input'!H127/1000</f>
        <v>0</v>
      </c>
      <c r="D217" s="377" t="n">
        <f aca="false">'Out Years Data Input'!K127/1000</f>
        <v>0</v>
      </c>
      <c r="E217" s="377" t="n">
        <f aca="false">'Out Years Data Input'!N127/1000</f>
        <v>0</v>
      </c>
      <c r="F217" s="377" t="n">
        <f aca="false">'Out Years Data Input'!Q127/1000</f>
        <v>0</v>
      </c>
      <c r="G217" s="377" t="n">
        <f aca="false">'Out Years Data Input'!T127/1000</f>
        <v>0</v>
      </c>
      <c r="H217" s="377" t="n">
        <f aca="false">'Out Years Data Input'!W127/1000</f>
        <v>0</v>
      </c>
      <c r="I217" s="377" t="n">
        <f aca="false">'Out Years Data Input'!Z127/1000</f>
        <v>0</v>
      </c>
      <c r="J217" s="377" t="n">
        <f aca="false">'Out Years Data Input'!AC127/1000</f>
        <v>0</v>
      </c>
      <c r="K217" s="377" t="n">
        <f aca="false">'Out Years Data Input'!AF127/1000</f>
        <v>0</v>
      </c>
      <c r="L217" s="377" t="n">
        <f aca="false">'Out Years Data Input'!AI127/1000</f>
        <v>0</v>
      </c>
      <c r="M217" s="377" t="n">
        <f aca="false">'Out Years Data Input'!AL127/1000</f>
        <v>0</v>
      </c>
      <c r="N217" s="378" t="n">
        <f aca="false">SUM(B217:M217)</f>
        <v>0</v>
      </c>
      <c r="O217" s="426"/>
      <c r="P217" s="426"/>
      <c r="Q217" s="426"/>
      <c r="R217" s="426"/>
      <c r="S217" s="426"/>
      <c r="T217" s="378"/>
      <c r="U217" s="378"/>
      <c r="X217" s="384"/>
      <c r="Z217" s="384"/>
      <c r="AB217" s="384"/>
    </row>
    <row r="218" customFormat="false" ht="12.75" hidden="false" customHeight="false" outlineLevel="0" collapsed="false">
      <c r="A218" s="370" t="s">
        <v>384</v>
      </c>
      <c r="B218" s="437" t="n">
        <f aca="false">SUM(B213:B217)</f>
        <v>2143.149254</v>
      </c>
      <c r="C218" s="437" t="n">
        <f aca="false">SUM(C213:C217)</f>
        <v>1935.692384</v>
      </c>
      <c r="D218" s="437" t="n">
        <f aca="false">SUM(D213:D217)</f>
        <v>2381.544766</v>
      </c>
      <c r="E218" s="437" t="n">
        <f aca="false">SUM(E213:E217)</f>
        <v>2412.33174</v>
      </c>
      <c r="F218" s="437" t="n">
        <f aca="false">SUM(F213:F217)</f>
        <v>2493.013068</v>
      </c>
      <c r="G218" s="437" t="n">
        <f aca="false">SUM(G213:G217)</f>
        <v>2412.85594</v>
      </c>
      <c r="H218" s="437" t="n">
        <f aca="false">SUM(H213:H217)</f>
        <v>2493.230324</v>
      </c>
      <c r="I218" s="437" t="n">
        <f aca="false">SUM(I213:I217)</f>
        <v>2493.392766</v>
      </c>
      <c r="J218" s="437" t="n">
        <f aca="false">SUM(J213:J217)</f>
        <v>2412.59384</v>
      </c>
      <c r="K218" s="437" t="n">
        <f aca="false">SUM(K213:K217)</f>
        <v>2493.392766</v>
      </c>
      <c r="L218" s="437" t="n">
        <f aca="false">SUM(L213:L217)</f>
        <v>3074.3221</v>
      </c>
      <c r="M218" s="437" t="n">
        <f aca="false">SUM(M213:M217)</f>
        <v>3176.80606</v>
      </c>
      <c r="N218" s="438" t="n">
        <f aca="false">SUM(N213:N217)</f>
        <v>29922.325008</v>
      </c>
      <c r="O218" s="439"/>
      <c r="P218" s="439"/>
      <c r="Q218" s="439"/>
      <c r="R218" s="439"/>
      <c r="S218" s="439"/>
      <c r="T218" s="394"/>
      <c r="U218" s="394"/>
      <c r="X218" s="384"/>
      <c r="Z218" s="384"/>
      <c r="AB218" s="384"/>
    </row>
    <row r="219" customFormat="false" ht="12.75" hidden="false" customHeight="false" outlineLevel="0" collapsed="false">
      <c r="A219" s="386" t="s">
        <v>436</v>
      </c>
      <c r="B219" s="440" t="n">
        <f aca="false">SUM(B191+B198+B206+B213)</f>
        <v>8874.2296865</v>
      </c>
      <c r="C219" s="440" t="n">
        <f aca="false">SUM(C191+C198+C206+C213)</f>
        <v>7938.129934</v>
      </c>
      <c r="D219" s="440" t="n">
        <f aca="false">SUM(D191+D198+D206+D213)</f>
        <v>8843.777286</v>
      </c>
      <c r="E219" s="440" t="n">
        <f aca="false">SUM(E191+E198+E206+E213)</f>
        <v>8722.50759</v>
      </c>
      <c r="F219" s="440" t="n">
        <f aca="false">SUM(F191+F198+F206+F213)</f>
        <v>9005.182013</v>
      </c>
      <c r="G219" s="440" t="n">
        <f aca="false">SUM(G191+G198+G206+G213)</f>
        <v>9754.704165</v>
      </c>
      <c r="H219" s="440" t="n">
        <f aca="false">SUM(H191+H198+H206+H213)</f>
        <v>10525.2737812</v>
      </c>
      <c r="I219" s="440" t="n">
        <f aca="false">SUM(I191+I198+I206+I213)</f>
        <v>10529.4287515</v>
      </c>
      <c r="J219" s="440" t="n">
        <f aca="false">SUM(J191+J198+J206+J213)</f>
        <v>10191.939402</v>
      </c>
      <c r="K219" s="440" t="n">
        <f aca="false">SUM(K191+K198+K206+K213)</f>
        <v>10517.3949235</v>
      </c>
      <c r="L219" s="440" t="n">
        <f aca="false">SUM(L191+L198+L206+L213)</f>
        <v>10755.034068</v>
      </c>
      <c r="M219" s="440" t="n">
        <f aca="false">SUM(M191+M198+M206+M213)</f>
        <v>11129.414885</v>
      </c>
      <c r="N219" s="394" t="n">
        <f aca="false">SUM(B219:M219)</f>
        <v>116787.0164857</v>
      </c>
      <c r="O219" s="426"/>
      <c r="P219" s="441"/>
      <c r="Q219" s="426"/>
      <c r="R219" s="426"/>
      <c r="S219" s="426"/>
      <c r="T219" s="394"/>
      <c r="U219" s="394"/>
      <c r="W219" s="385"/>
      <c r="X219" s="385"/>
      <c r="Y219" s="385"/>
      <c r="Z219" s="385"/>
      <c r="AA219" s="385"/>
      <c r="AB219" s="385"/>
    </row>
    <row r="220" customFormat="false" ht="12.75" hidden="false" customHeight="false" outlineLevel="0" collapsed="false">
      <c r="A220" s="386" t="s">
        <v>437</v>
      </c>
      <c r="B220" s="430" t="n">
        <f aca="false">SUM(B192+B193+B194+B199+B200+B201+B202+B207+B208+B209+B214+B215+B216+B217)</f>
        <v>726.081</v>
      </c>
      <c r="C220" s="430" t="n">
        <f aca="false">SUM(C192+C193+C194+C199+C200+C201+C202+C207+C208+C209+C214+C215+C216+C217)</f>
        <v>654.631</v>
      </c>
      <c r="D220" s="430" t="n">
        <f aca="false">SUM(D192+D193+D194+D199+D200+D201+D202+D207+D208+D209+D214+D215+D216+D217)</f>
        <v>702.633</v>
      </c>
      <c r="E220" s="430" t="n">
        <f aca="false">SUM(E192+E193+E194+E199+E200+E201+E202+E207+E208+E209+E214+E215+E216+E217)</f>
        <v>620.055</v>
      </c>
      <c r="F220" s="430" t="n">
        <f aca="false">SUM(F192+F193+F194+F199+F200+F201+F202+F207+F208+F209+F214+F215+F216+F217)</f>
        <v>639.55</v>
      </c>
      <c r="G220" s="430" t="n">
        <f aca="false">SUM(G192+G193+G194+G199+G200+G201+G202+G207+G208+G209+G214+G215+G216+G217)</f>
        <v>750.937</v>
      </c>
      <c r="H220" s="430" t="n">
        <f aca="false">SUM(H192+H193+H194+H199+H200+H201+H202+H207+H208+H209+H214+H215+H216+H217)</f>
        <v>803.021</v>
      </c>
      <c r="I220" s="430" t="n">
        <f aca="false">SUM(I192+I193+I194+I199+I200+I201+I202+I207+I208+I209+I214+I215+I216+I217)</f>
        <v>807.712</v>
      </c>
      <c r="J220" s="430" t="n">
        <f aca="false">SUM(J192+J193+J194+J199+J200+J201+J202+J207+J208+J209+J214+J215+J216+J217)</f>
        <v>784.474</v>
      </c>
      <c r="K220" s="430" t="n">
        <f aca="false">SUM(K192+K193+K194+K199+K200+K201+K202+K207+K208+K209+K214+K215+K216+K217)</f>
        <v>815.54</v>
      </c>
      <c r="L220" s="430" t="n">
        <f aca="false">SUM(L192+L193+L194+L199+L200+L201+L202+L207+L208+L209+L214+L215+L216+L217)</f>
        <v>763.729</v>
      </c>
      <c r="M220" s="430" t="n">
        <f aca="false">SUM(M192+M193+M194+M199+M200+M201+M202+M207+M208+M209+M214+M215+M216+M217)</f>
        <v>777.204</v>
      </c>
      <c r="N220" s="394" t="n">
        <f aca="false">SUM(B220:M220)</f>
        <v>8845.567</v>
      </c>
      <c r="O220" s="426"/>
      <c r="P220" s="441"/>
      <c r="Q220" s="426"/>
      <c r="R220" s="426"/>
      <c r="S220" s="426"/>
      <c r="T220" s="394"/>
      <c r="U220" s="394"/>
      <c r="W220" s="442"/>
      <c r="X220" s="442"/>
      <c r="Y220" s="442"/>
      <c r="Z220" s="442"/>
      <c r="AA220" s="442"/>
      <c r="AB220" s="442"/>
    </row>
    <row r="221" customFormat="false" ht="12.75" hidden="false" customHeight="false" outlineLevel="0" collapsed="false">
      <c r="A221" s="386" t="s">
        <v>438</v>
      </c>
      <c r="B221" s="440" t="n">
        <f aca="false">SUM(B219:B220)</f>
        <v>9600.3106865</v>
      </c>
      <c r="C221" s="440" t="n">
        <f aca="false">SUM(C219:C220)</f>
        <v>8592.760934</v>
      </c>
      <c r="D221" s="440" t="n">
        <f aca="false">SUM(D219:D220)</f>
        <v>9546.410286</v>
      </c>
      <c r="E221" s="440" t="n">
        <f aca="false">SUM(E219:E220)</f>
        <v>9342.56259</v>
      </c>
      <c r="F221" s="440" t="n">
        <f aca="false">SUM(F219:F220)</f>
        <v>9644.732013</v>
      </c>
      <c r="G221" s="440" t="n">
        <f aca="false">SUM(G219:G220)</f>
        <v>10505.641165</v>
      </c>
      <c r="H221" s="440" t="n">
        <f aca="false">SUM(H219:H220)</f>
        <v>11328.2947812</v>
      </c>
      <c r="I221" s="440" t="n">
        <f aca="false">SUM(I219:I220)</f>
        <v>11337.1407515</v>
      </c>
      <c r="J221" s="440" t="n">
        <f aca="false">SUM(J219:J220)</f>
        <v>10976.413402</v>
      </c>
      <c r="K221" s="440" t="n">
        <f aca="false">SUM(K219:K220)</f>
        <v>11332.9349235</v>
      </c>
      <c r="L221" s="440" t="n">
        <f aca="false">SUM(L219:L220)</f>
        <v>11518.763068</v>
      </c>
      <c r="M221" s="440" t="n">
        <f aca="false">SUM(M219:M220)</f>
        <v>11906.618885</v>
      </c>
      <c r="N221" s="394" t="n">
        <f aca="false">SUM(B221:M221)</f>
        <v>125632.5834857</v>
      </c>
      <c r="O221" s="394"/>
      <c r="P221" s="394"/>
      <c r="Q221" s="426"/>
      <c r="R221" s="426"/>
      <c r="S221" s="426"/>
      <c r="T221" s="394"/>
      <c r="U221" s="394"/>
    </row>
    <row r="222" customFormat="false" ht="12.75" hidden="false" customHeight="false" outlineLevel="0" collapsed="false">
      <c r="A222" s="389"/>
      <c r="C222" s="443"/>
      <c r="D222" s="443"/>
      <c r="E222" s="443"/>
      <c r="F222" s="443"/>
      <c r="G222" s="443"/>
      <c r="H222" s="443"/>
      <c r="I222" s="443"/>
      <c r="J222" s="443"/>
      <c r="K222" s="443"/>
      <c r="L222" s="443"/>
      <c r="M222" s="443"/>
      <c r="N222" s="444"/>
      <c r="O222" s="444"/>
      <c r="P222" s="445"/>
      <c r="Q222" s="445"/>
      <c r="R222" s="445"/>
      <c r="S222" s="445"/>
      <c r="T222" s="444"/>
      <c r="U222" s="444"/>
    </row>
    <row r="223" customFormat="false" ht="15.75" hidden="false" customHeight="false" outlineLevel="0" collapsed="false">
      <c r="A223" s="369" t="s">
        <v>387</v>
      </c>
      <c r="B223" s="446"/>
      <c r="C223" s="447"/>
      <c r="D223" s="447"/>
      <c r="E223" s="447"/>
      <c r="F223" s="447"/>
      <c r="G223" s="447"/>
      <c r="H223" s="447"/>
      <c r="I223" s="447"/>
      <c r="J223" s="447"/>
      <c r="K223" s="447"/>
      <c r="L223" s="447"/>
      <c r="M223" s="447"/>
      <c r="N223" s="443"/>
      <c r="O223" s="443"/>
      <c r="P223" s="445"/>
      <c r="Q223" s="445"/>
      <c r="R223" s="445"/>
      <c r="S223" s="445"/>
      <c r="T223" s="443"/>
      <c r="U223" s="443"/>
    </row>
    <row r="224" customFormat="false" ht="12.75" hidden="false" customHeight="false" outlineLevel="0" collapsed="false">
      <c r="A224" s="370" t="s">
        <v>388</v>
      </c>
      <c r="B224" s="381"/>
      <c r="C224" s="381"/>
      <c r="D224" s="381"/>
      <c r="E224" s="381"/>
      <c r="F224" s="381"/>
      <c r="G224" s="381"/>
      <c r="H224" s="381"/>
      <c r="I224" s="381"/>
      <c r="J224" s="381"/>
      <c r="K224" s="381"/>
      <c r="L224" s="381"/>
      <c r="M224" s="381"/>
      <c r="N224" s="335"/>
      <c r="O224" s="335"/>
      <c r="P224" s="371"/>
      <c r="Q224" s="371"/>
      <c r="R224" s="371"/>
      <c r="S224" s="371"/>
      <c r="T224" s="335"/>
      <c r="U224" s="335"/>
    </row>
    <row r="225" customFormat="false" ht="12.75" hidden="false" customHeight="false" outlineLevel="0" collapsed="false">
      <c r="A225" s="373" t="s">
        <v>371</v>
      </c>
      <c r="B225" s="374" t="n">
        <f aca="false">('Out Years Data Input'!E214/1000)+('Out Years Data Input'!E215/1000)</f>
        <v>62</v>
      </c>
      <c r="C225" s="374" t="n">
        <f aca="false">('Out Years Data Input'!H214/1000)+('Out Years Data Input'!H215/1000)</f>
        <v>56</v>
      </c>
      <c r="D225" s="374" t="n">
        <f aca="false">('Out Years Data Input'!K214/1000)+('Out Years Data Input'!K215/1000)</f>
        <v>62</v>
      </c>
      <c r="E225" s="374" t="n">
        <f aca="false">('Out Years Data Input'!N214/1000)+('Out Years Data Input'!N215/1000)</f>
        <v>60</v>
      </c>
      <c r="F225" s="374" t="n">
        <f aca="false">('Out Years Data Input'!Q214/1000)+('Out Years Data Input'!Q215/1000)</f>
        <v>62</v>
      </c>
      <c r="G225" s="374" t="n">
        <f aca="false">('Out Years Data Input'!T214/1000)+('Out Years Data Input'!T215/1000)</f>
        <v>60</v>
      </c>
      <c r="H225" s="374" t="n">
        <f aca="false">('Out Years Data Input'!W214/1000)+('Out Years Data Input'!W215/1000)</f>
        <v>62</v>
      </c>
      <c r="I225" s="374" t="n">
        <f aca="false">('Out Years Data Input'!Z214/1000)+('Out Years Data Input'!Z215/1000)</f>
        <v>62</v>
      </c>
      <c r="J225" s="374" t="n">
        <f aca="false">('Out Years Data Input'!AC214/1000)+('Out Years Data Input'!AC215/1000)</f>
        <v>60</v>
      </c>
      <c r="K225" s="374" t="n">
        <f aca="false">('Out Years Data Input'!AF214/1000)+('Out Years Data Input'!AF215/1000)</f>
        <v>62</v>
      </c>
      <c r="L225" s="374" t="n">
        <f aca="false">('Out Years Data Input'!AI214/1000)+('Out Years Data Input'!AI215/1000)</f>
        <v>60</v>
      </c>
      <c r="M225" s="374" t="n">
        <f aca="false">('Out Years Data Input'!AL214/1000)+('Out Years Data Input'!AL215/1000)</f>
        <v>62</v>
      </c>
      <c r="N225" s="335" t="n">
        <f aca="false">SUM(B225:M225)</f>
        <v>730</v>
      </c>
      <c r="O225" s="426"/>
      <c r="P225" s="426"/>
      <c r="Q225" s="426"/>
      <c r="R225" s="426"/>
      <c r="S225" s="426"/>
      <c r="T225" s="335"/>
      <c r="U225" s="335"/>
    </row>
    <row r="226" customFormat="false" ht="12.75" hidden="false" customHeight="false" outlineLevel="0" collapsed="false">
      <c r="A226" s="373" t="s">
        <v>402</v>
      </c>
      <c r="B226" s="374" t="n">
        <f aca="false">('Out Years Data Input'!E91/1000)+('Out Years Data Input'!E92/1000)</f>
        <v>10.039</v>
      </c>
      <c r="C226" s="374" t="n">
        <f aca="false">('Out Years Data Input'!H91/1000)+('Out Years Data Input'!H92/1000)</f>
        <v>9.068</v>
      </c>
      <c r="D226" s="374" t="n">
        <f aca="false">('Out Years Data Input'!K91/1000)+('Out Years Data Input'!K92/1000)</f>
        <v>10.039</v>
      </c>
      <c r="E226" s="374" t="n">
        <f aca="false">('Out Years Data Input'!N91/1000)+('Out Years Data Input'!N92/1000)</f>
        <v>12.365</v>
      </c>
      <c r="F226" s="374" t="n">
        <f aca="false">('Out Years Data Input'!Q91/1000)+('Out Years Data Input'!Q92/1000)</f>
        <v>13.005</v>
      </c>
      <c r="G226" s="374" t="n">
        <f aca="false">('Out Years Data Input'!T91/1000)+('Out Years Data Input'!T92/1000)</f>
        <v>12.365</v>
      </c>
      <c r="H226" s="374" t="n">
        <f aca="false">('Out Years Data Input'!W91/1000)+('Out Years Data Input'!W92/1000)</f>
        <v>12.092</v>
      </c>
      <c r="I226" s="374" t="n">
        <f aca="false">('Out Years Data Input'!Z91/1000)+('Out Years Data Input'!Z92/1000)</f>
        <v>12.092</v>
      </c>
      <c r="J226" s="374" t="n">
        <f aca="false">('Out Years Data Input'!AC91/1000)+('Out Years Data Input'!AC92/1000)</f>
        <v>10.819</v>
      </c>
      <c r="K226" s="374" t="n">
        <f aca="false">('Out Years Data Input'!AF91/1000)+('Out Years Data Input'!AF92/1000)</f>
        <v>11.864</v>
      </c>
      <c r="L226" s="374" t="n">
        <f aca="false">('Out Years Data Input'!AI91/1000)+('Out Years Data Input'!AI92/1000)</f>
        <v>11.702</v>
      </c>
      <c r="M226" s="374" t="n">
        <f aca="false">('Out Years Data Input'!AL91/1000)+('Out Years Data Input'!AL92/1000)</f>
        <v>12.549</v>
      </c>
      <c r="N226" s="335" t="n">
        <f aca="false">SUM(B226:M226)</f>
        <v>137.999</v>
      </c>
      <c r="O226" s="426"/>
      <c r="P226" s="426"/>
      <c r="Q226" s="426"/>
      <c r="R226" s="426"/>
      <c r="S226" s="426"/>
      <c r="T226" s="335"/>
      <c r="U226" s="335"/>
      <c r="W226" s="384"/>
      <c r="Y226" s="384"/>
      <c r="AA226" s="384"/>
    </row>
    <row r="227" customFormat="false" ht="12.75" hidden="false" customHeight="false" outlineLevel="0" collapsed="false">
      <c r="A227" s="373" t="s">
        <v>411</v>
      </c>
      <c r="B227" s="374" t="n">
        <v>0</v>
      </c>
      <c r="C227" s="374" t="n">
        <v>0</v>
      </c>
      <c r="D227" s="374" t="n">
        <v>0</v>
      </c>
      <c r="E227" s="374" t="n">
        <v>0</v>
      </c>
      <c r="F227" s="374" t="n">
        <v>0</v>
      </c>
      <c r="G227" s="374" t="n">
        <v>0</v>
      </c>
      <c r="H227" s="374" t="n">
        <v>0</v>
      </c>
      <c r="I227" s="374" t="n">
        <v>0</v>
      </c>
      <c r="J227" s="374" t="n">
        <v>0</v>
      </c>
      <c r="K227" s="374" t="n">
        <v>0</v>
      </c>
      <c r="L227" s="374" t="n">
        <v>0</v>
      </c>
      <c r="M227" s="374" t="n">
        <v>0</v>
      </c>
      <c r="N227" s="335" t="n">
        <f aca="false">SUM(B227:M227)</f>
        <v>0</v>
      </c>
      <c r="O227" s="426"/>
      <c r="P227" s="426"/>
      <c r="Q227" s="426"/>
      <c r="R227" s="426"/>
      <c r="S227" s="426"/>
      <c r="T227" s="335"/>
      <c r="U227" s="335"/>
      <c r="W227" s="384"/>
      <c r="Y227" s="384"/>
      <c r="AA227" s="384"/>
    </row>
    <row r="228" customFormat="false" ht="12.75" hidden="false" customHeight="false" outlineLevel="0" collapsed="false">
      <c r="A228" s="373" t="s">
        <v>403</v>
      </c>
      <c r="B228" s="377" t="n">
        <f aca="false">('Out Years Data Input'!E115/1000)+('Out Years Data Input'!E116/1000)</f>
        <v>0</v>
      </c>
      <c r="C228" s="377" t="n">
        <f aca="false">('Out Years Data Input'!H115/1000)+('Out Years Data Input'!H116/1000)</f>
        <v>0</v>
      </c>
      <c r="D228" s="377" t="n">
        <f aca="false">('Out Years Data Input'!K115/1000)+('Out Years Data Input'!K116/1000)</f>
        <v>0</v>
      </c>
      <c r="E228" s="377" t="n">
        <f aca="false">('Out Years Data Input'!N115/1000)+('Out Years Data Input'!N116/1000)</f>
        <v>0</v>
      </c>
      <c r="F228" s="377" t="n">
        <f aca="false">('Out Years Data Input'!Q115/1000)+('Out Years Data Input'!Q116/1000)</f>
        <v>0</v>
      </c>
      <c r="G228" s="377" t="n">
        <f aca="false">('Out Years Data Input'!T115/1000)+('Out Years Data Input'!T116/1000)</f>
        <v>0</v>
      </c>
      <c r="H228" s="377" t="n">
        <f aca="false">('Out Years Data Input'!W115/1000)+('Out Years Data Input'!W116/1000)</f>
        <v>0</v>
      </c>
      <c r="I228" s="377" t="n">
        <f aca="false">('Out Years Data Input'!Z115/1000)+('Out Years Data Input'!Z116/1000)</f>
        <v>0</v>
      </c>
      <c r="J228" s="377" t="n">
        <f aca="false">('Out Years Data Input'!AC115/1000)+('Out Years Data Input'!AC116/1000)</f>
        <v>0</v>
      </c>
      <c r="K228" s="377" t="n">
        <f aca="false">('Out Years Data Input'!AF115/1000)+('Out Years Data Input'!AF116/1000)</f>
        <v>0</v>
      </c>
      <c r="L228" s="377" t="n">
        <f aca="false">('Out Years Data Input'!AI115/1000)+('Out Years Data Input'!AI116/1000)</f>
        <v>0</v>
      </c>
      <c r="M228" s="377" t="n">
        <f aca="false">('Out Years Data Input'!AL115/1000)+('Out Years Data Input'!AL116/1000)</f>
        <v>0</v>
      </c>
      <c r="N228" s="378" t="n">
        <f aca="false">SUM(B228:M228)</f>
        <v>0</v>
      </c>
      <c r="O228" s="426"/>
      <c r="P228" s="426"/>
      <c r="Q228" s="426"/>
      <c r="R228" s="426"/>
      <c r="S228" s="426"/>
      <c r="T228" s="378"/>
      <c r="U228" s="378"/>
      <c r="X228" s="423"/>
      <c r="Z228" s="423"/>
      <c r="AB228" s="423"/>
    </row>
    <row r="229" customFormat="false" ht="12.75" hidden="false" customHeight="false" outlineLevel="0" collapsed="false">
      <c r="A229" s="370" t="s">
        <v>389</v>
      </c>
      <c r="B229" s="430" t="n">
        <f aca="false">SUM(B225:B228)</f>
        <v>72.039</v>
      </c>
      <c r="C229" s="430" t="n">
        <f aca="false">SUM(C225:C228)</f>
        <v>65.068</v>
      </c>
      <c r="D229" s="430" t="n">
        <f aca="false">SUM(D225:D228)</f>
        <v>72.039</v>
      </c>
      <c r="E229" s="430" t="n">
        <f aca="false">SUM(E225:E228)</f>
        <v>72.365</v>
      </c>
      <c r="F229" s="430" t="n">
        <f aca="false">SUM(F225:F228)</f>
        <v>75.005</v>
      </c>
      <c r="G229" s="430" t="n">
        <f aca="false">SUM(G225:G228)</f>
        <v>72.365</v>
      </c>
      <c r="H229" s="430" t="n">
        <f aca="false">SUM(H225:H228)</f>
        <v>74.092</v>
      </c>
      <c r="I229" s="430" t="n">
        <f aca="false">SUM(I225:I228)</f>
        <v>74.092</v>
      </c>
      <c r="J229" s="430" t="n">
        <f aca="false">SUM(J225:J228)</f>
        <v>70.819</v>
      </c>
      <c r="K229" s="430" t="n">
        <f aca="false">SUM(K225:K228)</f>
        <v>73.864</v>
      </c>
      <c r="L229" s="430" t="n">
        <f aca="false">SUM(L225:L228)</f>
        <v>71.702</v>
      </c>
      <c r="M229" s="430" t="n">
        <f aca="false">SUM(M225:M228)</f>
        <v>74.549</v>
      </c>
      <c r="N229" s="430" t="n">
        <f aca="false">SUM(N225:N228)</f>
        <v>867.999</v>
      </c>
      <c r="O229" s="430"/>
      <c r="P229" s="430"/>
      <c r="Q229" s="430"/>
      <c r="R229" s="430"/>
      <c r="S229" s="430"/>
      <c r="T229" s="430"/>
      <c r="U229" s="430"/>
      <c r="W229" s="431"/>
      <c r="X229" s="432"/>
      <c r="Y229" s="431"/>
      <c r="Z229" s="432"/>
      <c r="AA229" s="431"/>
      <c r="AB229" s="432"/>
      <c r="AC229" s="431"/>
      <c r="AD229" s="431"/>
      <c r="AE229" s="431"/>
      <c r="AF229" s="431"/>
      <c r="AG229" s="431"/>
      <c r="AH229" s="431"/>
      <c r="AI229" s="431"/>
      <c r="AJ229" s="431"/>
      <c r="AK229" s="431"/>
      <c r="AL229" s="431"/>
      <c r="AM229" s="431"/>
      <c r="AN229" s="431"/>
      <c r="AO229" s="431"/>
      <c r="AP229" s="431"/>
      <c r="AQ229" s="431"/>
      <c r="AR229" s="431"/>
      <c r="AS229" s="431"/>
      <c r="AT229" s="431"/>
      <c r="AU229" s="431"/>
      <c r="AV229" s="431"/>
      <c r="AW229" s="431"/>
      <c r="AX229" s="431"/>
      <c r="AY229" s="431"/>
      <c r="AZ229" s="431"/>
      <c r="BA229" s="431"/>
      <c r="BB229" s="431"/>
      <c r="BC229" s="431"/>
      <c r="BD229" s="431"/>
      <c r="BE229" s="431"/>
      <c r="BF229" s="431"/>
      <c r="BG229" s="431"/>
      <c r="BH229" s="431"/>
      <c r="BI229" s="431"/>
      <c r="BJ229" s="431"/>
      <c r="BK229" s="431"/>
      <c r="BL229" s="431"/>
      <c r="BM229" s="431"/>
      <c r="BN229" s="431"/>
      <c r="BO229" s="431"/>
      <c r="BP229" s="431"/>
      <c r="BQ229" s="431"/>
      <c r="BR229" s="431"/>
      <c r="BS229" s="431"/>
      <c r="BT229" s="431"/>
      <c r="BU229" s="431"/>
      <c r="BV229" s="431"/>
      <c r="BW229" s="431"/>
      <c r="BX229" s="431"/>
      <c r="BY229" s="431"/>
      <c r="BZ229" s="431"/>
      <c r="CA229" s="431"/>
      <c r="CB229" s="431"/>
      <c r="CC229" s="431"/>
      <c r="CD229" s="431"/>
      <c r="CE229" s="431"/>
      <c r="CF229" s="431"/>
      <c r="CG229" s="431"/>
      <c r="CH229" s="431"/>
      <c r="CI229" s="431"/>
      <c r="CJ229" s="431"/>
      <c r="CK229" s="431"/>
      <c r="CL229" s="431"/>
      <c r="CM229" s="431"/>
      <c r="CN229" s="431"/>
      <c r="CO229" s="431"/>
      <c r="CP229" s="431"/>
      <c r="CQ229" s="431"/>
      <c r="CR229" s="431"/>
      <c r="CS229" s="431"/>
      <c r="CT229" s="431"/>
      <c r="CU229" s="431"/>
      <c r="CV229" s="431"/>
      <c r="CW229" s="431"/>
      <c r="CX229" s="431"/>
      <c r="CY229" s="431"/>
      <c r="CZ229" s="431"/>
      <c r="DA229" s="431"/>
      <c r="DB229" s="431"/>
      <c r="DC229" s="431"/>
      <c r="DD229" s="431"/>
      <c r="DE229" s="431"/>
      <c r="DF229" s="431"/>
      <c r="DG229" s="431"/>
      <c r="DH229" s="431"/>
      <c r="DI229" s="431"/>
      <c r="DJ229" s="431"/>
      <c r="DK229" s="431"/>
      <c r="DL229" s="431"/>
      <c r="DM229" s="431"/>
      <c r="DN229" s="431"/>
      <c r="DO229" s="431"/>
      <c r="DP229" s="431"/>
      <c r="DQ229" s="431"/>
      <c r="DR229" s="431"/>
      <c r="DS229" s="431"/>
      <c r="DT229" s="431"/>
      <c r="DU229" s="431"/>
      <c r="DV229" s="431"/>
      <c r="DW229" s="431"/>
      <c r="DX229" s="431"/>
      <c r="DY229" s="431"/>
      <c r="DZ229" s="431"/>
      <c r="EA229" s="431"/>
      <c r="EB229" s="431"/>
      <c r="EC229" s="431"/>
      <c r="ED229" s="431"/>
      <c r="EE229" s="431"/>
      <c r="EF229" s="431"/>
      <c r="EG229" s="431"/>
      <c r="EH229" s="431"/>
      <c r="EI229" s="431"/>
      <c r="EJ229" s="431"/>
      <c r="EK229" s="431"/>
      <c r="EL229" s="431"/>
      <c r="EM229" s="431"/>
      <c r="EN229" s="431"/>
      <c r="EO229" s="431"/>
      <c r="EP229" s="431"/>
      <c r="EQ229" s="431"/>
      <c r="ER229" s="431"/>
      <c r="ES229" s="431"/>
      <c r="ET229" s="431"/>
      <c r="EU229" s="431"/>
      <c r="EV229" s="431"/>
      <c r="EW229" s="431"/>
      <c r="EX229" s="431"/>
      <c r="EY229" s="431"/>
      <c r="EZ229" s="431"/>
      <c r="FA229" s="431"/>
      <c r="FB229" s="431"/>
      <c r="FC229" s="431"/>
      <c r="FD229" s="431"/>
      <c r="FE229" s="431"/>
      <c r="FF229" s="431"/>
      <c r="FG229" s="431"/>
      <c r="FH229" s="431"/>
      <c r="FI229" s="431"/>
      <c r="FJ229" s="431"/>
      <c r="FK229" s="431"/>
      <c r="FL229" s="431"/>
      <c r="FM229" s="431"/>
      <c r="FN229" s="431"/>
      <c r="FO229" s="431"/>
      <c r="FP229" s="431"/>
      <c r="FQ229" s="431"/>
      <c r="FR229" s="431"/>
      <c r="FS229" s="431"/>
      <c r="FT229" s="431"/>
      <c r="FU229" s="431"/>
      <c r="FV229" s="431"/>
      <c r="FW229" s="431"/>
      <c r="FX229" s="431"/>
      <c r="FY229" s="431"/>
      <c r="FZ229" s="431"/>
      <c r="GA229" s="431"/>
      <c r="GB229" s="431"/>
      <c r="GC229" s="431"/>
      <c r="GD229" s="431"/>
      <c r="GE229" s="431"/>
      <c r="GF229" s="431"/>
      <c r="GG229" s="431"/>
      <c r="GH229" s="431"/>
      <c r="GI229" s="431"/>
      <c r="GJ229" s="431"/>
      <c r="GK229" s="431"/>
      <c r="GL229" s="431"/>
      <c r="GM229" s="431"/>
      <c r="GN229" s="431"/>
      <c r="GO229" s="431"/>
      <c r="GP229" s="431"/>
      <c r="GQ229" s="431"/>
      <c r="GR229" s="431"/>
      <c r="GS229" s="431"/>
      <c r="GT229" s="431"/>
      <c r="GU229" s="431"/>
      <c r="GV229" s="431"/>
      <c r="GW229" s="431"/>
      <c r="GX229" s="431"/>
      <c r="GY229" s="431"/>
      <c r="GZ229" s="431"/>
      <c r="HA229" s="431"/>
      <c r="HB229" s="431"/>
      <c r="HC229" s="431"/>
      <c r="HD229" s="431"/>
      <c r="HE229" s="431"/>
      <c r="HF229" s="431"/>
      <c r="HG229" s="431"/>
      <c r="HH229" s="431"/>
      <c r="HI229" s="431"/>
      <c r="HJ229" s="431"/>
      <c r="HK229" s="431"/>
      <c r="HL229" s="431"/>
      <c r="HM229" s="431"/>
      <c r="HN229" s="431"/>
      <c r="HO229" s="431"/>
      <c r="HP229" s="431"/>
      <c r="HQ229" s="431"/>
      <c r="HR229" s="431"/>
      <c r="HS229" s="431"/>
      <c r="HT229" s="431"/>
      <c r="HU229" s="431"/>
      <c r="HV229" s="431"/>
      <c r="HW229" s="431"/>
      <c r="HX229" s="431"/>
      <c r="HY229" s="431"/>
      <c r="HZ229" s="431"/>
      <c r="IA229" s="431"/>
      <c r="IB229" s="431"/>
      <c r="IC229" s="431"/>
      <c r="ID229" s="431"/>
      <c r="IE229" s="431"/>
      <c r="IF229" s="431"/>
      <c r="IG229" s="431"/>
      <c r="IH229" s="431"/>
      <c r="II229" s="431"/>
      <c r="IJ229" s="431"/>
      <c r="IK229" s="431"/>
      <c r="IL229" s="431"/>
      <c r="IM229" s="431"/>
      <c r="IN229" s="431"/>
      <c r="IO229" s="431"/>
      <c r="IP229" s="431"/>
      <c r="IQ229" s="431"/>
      <c r="IR229" s="431"/>
      <c r="IS229" s="431"/>
      <c r="IT229" s="431"/>
      <c r="IU229" s="431"/>
      <c r="IV229" s="431"/>
      <c r="IW229" s="431"/>
    </row>
    <row r="230" customFormat="false" ht="12.75" hidden="false" customHeight="false" outlineLevel="0" collapsed="false">
      <c r="A230" s="373"/>
      <c r="B230" s="447"/>
      <c r="C230" s="447"/>
      <c r="D230" s="447"/>
      <c r="E230" s="447"/>
      <c r="F230" s="447"/>
      <c r="G230" s="447"/>
      <c r="H230" s="447"/>
      <c r="I230" s="447"/>
      <c r="J230" s="447"/>
      <c r="K230" s="447"/>
      <c r="L230" s="447"/>
      <c r="M230" s="447"/>
      <c r="N230" s="443"/>
      <c r="O230" s="443"/>
      <c r="P230" s="445"/>
      <c r="Q230" s="445"/>
      <c r="R230" s="445"/>
      <c r="S230" s="445"/>
      <c r="T230" s="443"/>
      <c r="U230" s="443"/>
    </row>
    <row r="231" customFormat="false" ht="12.75" hidden="false" customHeight="false" outlineLevel="0" collapsed="false">
      <c r="A231" s="370" t="s">
        <v>390</v>
      </c>
      <c r="B231" s="381"/>
      <c r="C231" s="381"/>
      <c r="D231" s="381"/>
      <c r="E231" s="381"/>
      <c r="F231" s="381"/>
      <c r="G231" s="381"/>
      <c r="H231" s="381"/>
      <c r="I231" s="381"/>
      <c r="J231" s="381"/>
      <c r="K231" s="381"/>
      <c r="L231" s="381"/>
      <c r="M231" s="381"/>
      <c r="N231" s="335"/>
      <c r="O231" s="335"/>
      <c r="P231" s="371"/>
      <c r="Q231" s="371"/>
      <c r="R231" s="371"/>
      <c r="S231" s="371"/>
      <c r="T231" s="335"/>
      <c r="U231" s="335"/>
    </row>
    <row r="232" customFormat="false" ht="12.75" hidden="false" customHeight="false" outlineLevel="0" collapsed="false">
      <c r="A232" s="373" t="s">
        <v>371</v>
      </c>
      <c r="B232" s="374" t="n">
        <f aca="false">'Out Years Data Input'!E211/1000</f>
        <v>823.388201568</v>
      </c>
      <c r="C232" s="374" t="n">
        <f aca="false">'Out Years Data Input'!H211/1000</f>
        <v>743.705472384</v>
      </c>
      <c r="D232" s="374" t="n">
        <f aca="false">'Out Years Data Input'!K211/1000</f>
        <v>717.435161568</v>
      </c>
      <c r="E232" s="374" t="n">
        <f aca="false">'Out Years Data Input'!N211/1000</f>
        <v>687.16420416</v>
      </c>
      <c r="F232" s="374" t="n">
        <f aca="false">'Out Years Data Input'!Q211/1000</f>
        <v>676.932281572</v>
      </c>
      <c r="G232" s="374" t="n">
        <f aca="false">'Out Years Data Input'!T211/1000</f>
        <v>600.47355568</v>
      </c>
      <c r="H232" s="374" t="n">
        <f aca="false">'Out Years Data Input'!W211/1000</f>
        <v>628.645562748</v>
      </c>
      <c r="I232" s="374" t="n">
        <f aca="false">'Out Years Data Input'!Z211/1000</f>
        <v>621.063892004</v>
      </c>
      <c r="J232" s="374" t="n">
        <f aca="false">'Out Years Data Input'!AC211/1000</f>
        <v>594.66058372</v>
      </c>
      <c r="K232" s="374" t="n">
        <f aca="false">'Out Years Data Input'!AF211/1000</f>
        <v>593.006128</v>
      </c>
      <c r="L232" s="374" t="n">
        <f aca="false">'Out Years Data Input'!AI211/1000</f>
        <v>674.80552</v>
      </c>
      <c r="M232" s="374" t="n">
        <f aca="false">'Out Years Data Input'!AL211/1000</f>
        <v>696.03308</v>
      </c>
      <c r="N232" s="335" t="n">
        <f aca="false">SUM(B232:M232)</f>
        <v>8057.313643404</v>
      </c>
      <c r="O232" s="426"/>
      <c r="P232" s="426"/>
      <c r="Q232" s="426"/>
      <c r="R232" s="426"/>
      <c r="S232" s="426"/>
      <c r="T232" s="335"/>
      <c r="U232" s="335"/>
    </row>
    <row r="233" customFormat="false" ht="12.75" hidden="false" customHeight="false" outlineLevel="0" collapsed="false">
      <c r="A233" s="373" t="s">
        <v>402</v>
      </c>
      <c r="B233" s="374" t="n">
        <f aca="false">'Out Years Data Input'!E88/1000</f>
        <v>69.673</v>
      </c>
      <c r="C233" s="374" t="n">
        <f aca="false">'Out Years Data Input'!H88/1000</f>
        <v>65.841</v>
      </c>
      <c r="D233" s="374" t="n">
        <f aca="false">'Out Years Data Input'!K88/1000</f>
        <v>66.535</v>
      </c>
      <c r="E233" s="374" t="n">
        <f aca="false">'Out Years Data Input'!N88/1000</f>
        <v>84.627</v>
      </c>
      <c r="F233" s="374" t="n">
        <f aca="false">'Out Years Data Input'!Q88/1000</f>
        <v>88.067</v>
      </c>
      <c r="G233" s="374" t="n">
        <f aca="false">'Out Years Data Input'!T88/1000</f>
        <v>83.21</v>
      </c>
      <c r="H233" s="374" t="n">
        <f aca="false">'Out Years Data Input'!W88/1000</f>
        <v>82.017</v>
      </c>
      <c r="I233" s="374" t="n">
        <f aca="false">'Out Years Data Input'!Z88/1000</f>
        <v>84.552</v>
      </c>
      <c r="J233" s="374" t="n">
        <f aca="false">'Out Years Data Input'!AC88/1000</f>
        <v>72.329</v>
      </c>
      <c r="K233" s="374" t="n">
        <f aca="false">'Out Years Data Input'!AF88/1000</f>
        <v>78.841</v>
      </c>
      <c r="L233" s="374" t="n">
        <f aca="false">'Out Years Data Input'!AI88/1000</f>
        <v>83.52</v>
      </c>
      <c r="M233" s="374" t="n">
        <f aca="false">'Out Years Data Input'!AL88/1000</f>
        <v>85.859</v>
      </c>
      <c r="N233" s="335" t="n">
        <f aca="false">SUM(B233:M233)</f>
        <v>945.071</v>
      </c>
      <c r="O233" s="426"/>
      <c r="P233" s="426"/>
      <c r="Q233" s="426"/>
      <c r="R233" s="426"/>
      <c r="S233" s="426"/>
      <c r="T233" s="335"/>
      <c r="U233" s="335"/>
      <c r="W233" s="384"/>
      <c r="Y233" s="384"/>
      <c r="AA233" s="384"/>
    </row>
    <row r="234" customFormat="false" ht="12.75" hidden="false" customHeight="false" outlineLevel="0" collapsed="false">
      <c r="A234" s="373" t="s">
        <v>411</v>
      </c>
      <c r="B234" s="374" t="n">
        <v>0</v>
      </c>
      <c r="C234" s="374" t="n">
        <v>0</v>
      </c>
      <c r="D234" s="374" t="n">
        <v>0</v>
      </c>
      <c r="E234" s="374" t="n">
        <v>0</v>
      </c>
      <c r="F234" s="374" t="n">
        <v>0</v>
      </c>
      <c r="G234" s="374" t="n">
        <v>0</v>
      </c>
      <c r="H234" s="374" t="n">
        <v>0</v>
      </c>
      <c r="I234" s="374" t="n">
        <v>0</v>
      </c>
      <c r="J234" s="374" t="n">
        <v>0</v>
      </c>
      <c r="K234" s="374" t="n">
        <v>0</v>
      </c>
      <c r="L234" s="374" t="n">
        <v>0</v>
      </c>
      <c r="M234" s="374" t="n">
        <v>0</v>
      </c>
      <c r="N234" s="335" t="n">
        <f aca="false">SUM(B234:M234)</f>
        <v>0</v>
      </c>
      <c r="O234" s="426"/>
      <c r="P234" s="426"/>
      <c r="Q234" s="426"/>
      <c r="R234" s="426"/>
      <c r="S234" s="426"/>
      <c r="T234" s="335"/>
      <c r="U234" s="335"/>
      <c r="W234" s="384"/>
      <c r="Y234" s="384"/>
      <c r="AA234" s="384"/>
    </row>
    <row r="235" customFormat="false" ht="12.75" hidden="false" customHeight="false" outlineLevel="0" collapsed="false">
      <c r="A235" s="373" t="s">
        <v>391</v>
      </c>
      <c r="B235" s="374" t="n">
        <v>0</v>
      </c>
      <c r="C235" s="374" t="n">
        <v>0</v>
      </c>
      <c r="D235" s="374" t="n">
        <v>0</v>
      </c>
      <c r="E235" s="374" t="n">
        <v>0</v>
      </c>
      <c r="F235" s="374" t="n">
        <v>0</v>
      </c>
      <c r="G235" s="374" t="n">
        <v>0</v>
      </c>
      <c r="H235" s="374" t="n">
        <v>0</v>
      </c>
      <c r="I235" s="374" t="n">
        <v>0</v>
      </c>
      <c r="J235" s="374" t="n">
        <v>0</v>
      </c>
      <c r="K235" s="374" t="n">
        <v>0</v>
      </c>
      <c r="L235" s="374" t="n">
        <v>0</v>
      </c>
      <c r="M235" s="374" t="n">
        <v>0</v>
      </c>
      <c r="N235" s="335" t="n">
        <f aca="false">SUM(B235:M235)</f>
        <v>0</v>
      </c>
      <c r="O235" s="426"/>
      <c r="P235" s="426"/>
      <c r="Q235" s="426"/>
      <c r="R235" s="426"/>
      <c r="S235" s="426"/>
      <c r="T235" s="335"/>
      <c r="U235" s="335"/>
      <c r="W235" s="384"/>
      <c r="Y235" s="384"/>
      <c r="AA235" s="384"/>
    </row>
    <row r="236" customFormat="false" ht="12.75" hidden="false" customHeight="false" outlineLevel="0" collapsed="false">
      <c r="A236" s="373" t="s">
        <v>403</v>
      </c>
      <c r="B236" s="377" t="n">
        <f aca="false">'Out Years Data Input'!E112/1000</f>
        <v>32.736</v>
      </c>
      <c r="C236" s="377" t="n">
        <f aca="false">'Out Years Data Input'!H112/1000</f>
        <v>20.076</v>
      </c>
      <c r="D236" s="377" t="n">
        <f aca="false">'Out Years Data Input'!K112/1000</f>
        <v>24.552</v>
      </c>
      <c r="E236" s="377" t="n">
        <f aca="false">'Out Years Data Input'!N112/1000</f>
        <v>21.51</v>
      </c>
      <c r="F236" s="377" t="n">
        <f aca="false">'Out Years Data Input'!Q112/1000</f>
        <v>18.6</v>
      </c>
      <c r="G236" s="377" t="n">
        <f aca="false">'Out Years Data Input'!T112/1000</f>
        <v>21.51</v>
      </c>
      <c r="H236" s="377" t="n">
        <f aca="false">'Out Years Data Input'!W112/1000</f>
        <v>137.87</v>
      </c>
      <c r="I236" s="377" t="n">
        <f aca="false">'Out Years Data Input'!Z112/1000</f>
        <v>128.012</v>
      </c>
      <c r="J236" s="377" t="n">
        <f aca="false">'Out Years Data Input'!AC112/1000</f>
        <v>134.846</v>
      </c>
      <c r="K236" s="377" t="n">
        <f aca="false">'Out Years Data Input'!AF112/1000</f>
        <v>126.524</v>
      </c>
      <c r="L236" s="377" t="n">
        <f aca="false">'Out Years Data Input'!AI112/1000</f>
        <v>129.086</v>
      </c>
      <c r="M236" s="377" t="n">
        <f aca="false">'Out Years Data Input'!AL112/1000</f>
        <v>142.059</v>
      </c>
      <c r="N236" s="378" t="n">
        <f aca="false">SUM(B236:M236)</f>
        <v>937.381</v>
      </c>
      <c r="O236" s="426"/>
      <c r="P236" s="426"/>
      <c r="Q236" s="426"/>
      <c r="R236" s="426"/>
      <c r="S236" s="426"/>
      <c r="T236" s="378"/>
      <c r="U236" s="378"/>
      <c r="X236" s="384"/>
      <c r="Z236" s="384"/>
      <c r="AB236" s="384"/>
    </row>
    <row r="237" customFormat="false" ht="12.75" hidden="false" customHeight="false" outlineLevel="0" collapsed="false">
      <c r="A237" s="370" t="s">
        <v>392</v>
      </c>
      <c r="B237" s="430" t="n">
        <f aca="false">SUM(B232:B236)</f>
        <v>925.797201568</v>
      </c>
      <c r="C237" s="430" t="n">
        <f aca="false">SUM(C232:C236)</f>
        <v>829.622472384</v>
      </c>
      <c r="D237" s="430" t="n">
        <f aca="false">SUM(D232:D236)</f>
        <v>808.522161568</v>
      </c>
      <c r="E237" s="430" t="n">
        <f aca="false">SUM(E232:E236)</f>
        <v>793.30120416</v>
      </c>
      <c r="F237" s="430" t="n">
        <f aca="false">SUM(F232:F236)</f>
        <v>783.599281572</v>
      </c>
      <c r="G237" s="430" t="n">
        <f aca="false">SUM(G232:G236)</f>
        <v>705.19355568</v>
      </c>
      <c r="H237" s="430" t="n">
        <f aca="false">SUM(H232:H236)</f>
        <v>848.532562748</v>
      </c>
      <c r="I237" s="430" t="n">
        <f aca="false">SUM(I232:I236)</f>
        <v>833.627892004</v>
      </c>
      <c r="J237" s="430" t="n">
        <f aca="false">SUM(J232:J236)</f>
        <v>801.83558372</v>
      </c>
      <c r="K237" s="430" t="n">
        <f aca="false">SUM(K232:K236)</f>
        <v>798.371128</v>
      </c>
      <c r="L237" s="430" t="n">
        <f aca="false">SUM(L232:L236)</f>
        <v>887.41152</v>
      </c>
      <c r="M237" s="430" t="n">
        <f aca="false">SUM(M232:M236)</f>
        <v>923.95108</v>
      </c>
      <c r="N237" s="430" t="n">
        <f aca="false">SUM(N232:N236)</f>
        <v>9939.765643404</v>
      </c>
      <c r="O237" s="430"/>
      <c r="P237" s="430"/>
      <c r="Q237" s="430"/>
      <c r="R237" s="430"/>
      <c r="S237" s="430"/>
      <c r="T237" s="430"/>
      <c r="U237" s="430"/>
    </row>
    <row r="238" customFormat="false" ht="12.75" hidden="false" customHeight="false" outlineLevel="0" collapsed="false">
      <c r="A238" s="370"/>
      <c r="B238" s="447"/>
      <c r="C238" s="447"/>
      <c r="D238" s="447"/>
      <c r="E238" s="447"/>
      <c r="F238" s="447"/>
      <c r="G238" s="447"/>
      <c r="H238" s="447"/>
      <c r="I238" s="447"/>
      <c r="J238" s="447"/>
      <c r="K238" s="447"/>
      <c r="L238" s="447"/>
      <c r="M238" s="447"/>
      <c r="N238" s="443"/>
      <c r="O238" s="443"/>
      <c r="P238" s="426"/>
      <c r="Q238" s="425"/>
      <c r="R238" s="425"/>
      <c r="S238" s="426"/>
      <c r="T238" s="443"/>
      <c r="U238" s="443"/>
    </row>
    <row r="239" customFormat="false" ht="12.75" hidden="false" customHeight="false" outlineLevel="0" collapsed="false">
      <c r="A239" s="370" t="s">
        <v>393</v>
      </c>
      <c r="B239" s="381"/>
      <c r="C239" s="381"/>
      <c r="D239" s="381"/>
      <c r="E239" s="381"/>
      <c r="F239" s="381"/>
      <c r="G239" s="381"/>
      <c r="H239" s="381"/>
      <c r="I239" s="381"/>
      <c r="J239" s="381"/>
      <c r="K239" s="381"/>
      <c r="L239" s="381"/>
      <c r="M239" s="381"/>
      <c r="N239" s="335"/>
      <c r="O239" s="335"/>
      <c r="P239" s="426"/>
      <c r="Q239" s="425"/>
      <c r="R239" s="425"/>
      <c r="S239" s="426"/>
      <c r="T239" s="335"/>
      <c r="U239" s="335"/>
    </row>
    <row r="240" customFormat="false" ht="12.75" hidden="false" customHeight="false" outlineLevel="0" collapsed="false">
      <c r="A240" s="373" t="s">
        <v>371</v>
      </c>
      <c r="B240" s="374" t="n">
        <f aca="false">'Out Years Data Input'!E212/1000</f>
        <v>0</v>
      </c>
      <c r="C240" s="374" t="n">
        <f aca="false">'Out Years Data Input'!H212/1000</f>
        <v>0</v>
      </c>
      <c r="D240" s="374" t="n">
        <f aca="false">'Out Years Data Input'!K212/1000</f>
        <v>0</v>
      </c>
      <c r="E240" s="374" t="n">
        <f aca="false">'Out Years Data Input'!N212/1000</f>
        <v>0</v>
      </c>
      <c r="F240" s="374" t="n">
        <f aca="false">'Out Years Data Input'!Q212/1000</f>
        <v>0</v>
      </c>
      <c r="G240" s="374" t="n">
        <f aca="false">'Out Years Data Input'!T212/1000</f>
        <v>0</v>
      </c>
      <c r="H240" s="374" t="n">
        <f aca="false">'Out Years Data Input'!W212/1000</f>
        <v>0</v>
      </c>
      <c r="I240" s="374" t="n">
        <f aca="false">'Out Years Data Input'!Z212/1000</f>
        <v>0</v>
      </c>
      <c r="J240" s="374" t="n">
        <f aca="false">'Out Years Data Input'!AC212/1000</f>
        <v>0</v>
      </c>
      <c r="K240" s="374" t="n">
        <f aca="false">'Out Years Data Input'!AF212/1000</f>
        <v>0</v>
      </c>
      <c r="L240" s="374" t="n">
        <f aca="false">'Out Years Data Input'!AI212/1000</f>
        <v>0</v>
      </c>
      <c r="M240" s="374" t="n">
        <f aca="false">'Out Years Data Input'!AL212/1000</f>
        <v>0</v>
      </c>
      <c r="N240" s="335" t="n">
        <f aca="false">SUM(B240:M240)</f>
        <v>0</v>
      </c>
      <c r="O240" s="426"/>
      <c r="P240" s="426"/>
      <c r="Q240" s="426"/>
      <c r="R240" s="426"/>
      <c r="S240" s="426"/>
      <c r="T240" s="335"/>
      <c r="U240" s="335"/>
    </row>
    <row r="241" customFormat="false" ht="12.75" hidden="false" customHeight="false" outlineLevel="0" collapsed="false">
      <c r="A241" s="373" t="s">
        <v>402</v>
      </c>
      <c r="B241" s="374" t="n">
        <f aca="false">'Out Years Data Input'!E89/1000</f>
        <v>0</v>
      </c>
      <c r="C241" s="374" t="n">
        <f aca="false">'Out Years Data Input'!H89/1000</f>
        <v>0</v>
      </c>
      <c r="D241" s="374" t="n">
        <f aca="false">'Out Years Data Input'!K89/1000</f>
        <v>0</v>
      </c>
      <c r="E241" s="374" t="n">
        <f aca="false">'Out Years Data Input'!N89/1000</f>
        <v>0</v>
      </c>
      <c r="F241" s="374" t="n">
        <f aca="false">'Out Years Data Input'!Q89/1000</f>
        <v>0</v>
      </c>
      <c r="G241" s="374" t="n">
        <f aca="false">'Out Years Data Input'!T89/1000</f>
        <v>0</v>
      </c>
      <c r="H241" s="374" t="n">
        <f aca="false">'Out Years Data Input'!W89/1000</f>
        <v>0</v>
      </c>
      <c r="I241" s="374" t="n">
        <f aca="false">'Out Years Data Input'!Z89/1000</f>
        <v>0</v>
      </c>
      <c r="J241" s="374" t="n">
        <f aca="false">'Out Years Data Input'!AC89/1000</f>
        <v>0</v>
      </c>
      <c r="K241" s="374" t="n">
        <f aca="false">'Out Years Data Input'!AF89/1000</f>
        <v>0</v>
      </c>
      <c r="L241" s="374" t="n">
        <f aca="false">'Out Years Data Input'!AI89/1000</f>
        <v>0</v>
      </c>
      <c r="M241" s="374" t="n">
        <f aca="false">'Out Years Data Input'!AL89/1000</f>
        <v>0</v>
      </c>
      <c r="N241" s="335" t="n">
        <f aca="false">SUM(B241:M241)</f>
        <v>0</v>
      </c>
      <c r="O241" s="426"/>
      <c r="P241" s="426"/>
      <c r="Q241" s="426"/>
      <c r="R241" s="426"/>
      <c r="S241" s="426"/>
      <c r="T241" s="335"/>
      <c r="U241" s="335"/>
      <c r="W241" s="384"/>
      <c r="Y241" s="384"/>
      <c r="AA241" s="384"/>
    </row>
    <row r="242" customFormat="false" ht="12.75" hidden="false" customHeight="false" outlineLevel="0" collapsed="false">
      <c r="A242" s="373" t="s">
        <v>411</v>
      </c>
      <c r="B242" s="374" t="n">
        <v>0</v>
      </c>
      <c r="C242" s="374" t="n">
        <v>0</v>
      </c>
      <c r="D242" s="374" t="n">
        <v>0</v>
      </c>
      <c r="E242" s="374" t="n">
        <v>0</v>
      </c>
      <c r="F242" s="374" t="n">
        <v>0</v>
      </c>
      <c r="G242" s="374" t="n">
        <v>0</v>
      </c>
      <c r="H242" s="374" t="n">
        <v>0</v>
      </c>
      <c r="I242" s="374" t="n">
        <v>0</v>
      </c>
      <c r="J242" s="374" t="n">
        <v>0</v>
      </c>
      <c r="K242" s="374" t="n">
        <v>0</v>
      </c>
      <c r="L242" s="374" t="n">
        <v>0</v>
      </c>
      <c r="M242" s="374" t="n">
        <v>0</v>
      </c>
      <c r="N242" s="335" t="n">
        <f aca="false">SUM(B242:M242)</f>
        <v>0</v>
      </c>
      <c r="O242" s="426"/>
      <c r="P242" s="426"/>
      <c r="Q242" s="426"/>
      <c r="R242" s="426"/>
      <c r="S242" s="426"/>
      <c r="T242" s="335"/>
      <c r="U242" s="335"/>
      <c r="W242" s="384"/>
      <c r="Y242" s="384"/>
      <c r="AA242" s="384"/>
    </row>
    <row r="243" customFormat="false" ht="12.75" hidden="false" customHeight="false" outlineLevel="0" collapsed="false">
      <c r="A243" s="373" t="s">
        <v>403</v>
      </c>
      <c r="B243" s="377" t="n">
        <f aca="false">'Out Years Data Input'!E113/1000</f>
        <v>0</v>
      </c>
      <c r="C243" s="377" t="n">
        <f aca="false">'Out Years Data Input'!H113/1000</f>
        <v>0</v>
      </c>
      <c r="D243" s="377" t="n">
        <f aca="false">'Out Years Data Input'!K113/1000</f>
        <v>0</v>
      </c>
      <c r="E243" s="377" t="n">
        <f aca="false">'Out Years Data Input'!N113/1000</f>
        <v>0</v>
      </c>
      <c r="F243" s="377" t="n">
        <f aca="false">'Out Years Data Input'!Q113/1000</f>
        <v>0</v>
      </c>
      <c r="G243" s="377" t="n">
        <f aca="false">'Out Years Data Input'!T113/1000</f>
        <v>0</v>
      </c>
      <c r="H243" s="377" t="n">
        <f aca="false">'Out Years Data Input'!W113/1000</f>
        <v>0</v>
      </c>
      <c r="I243" s="377" t="n">
        <f aca="false">'Out Years Data Input'!Z113/1000</f>
        <v>0</v>
      </c>
      <c r="J243" s="377" t="n">
        <f aca="false">'Out Years Data Input'!AC113/1000</f>
        <v>0</v>
      </c>
      <c r="K243" s="377" t="n">
        <f aca="false">'Out Years Data Input'!AF113/1000</f>
        <v>0</v>
      </c>
      <c r="L243" s="377" t="n">
        <f aca="false">'Out Years Data Input'!AI113/1000</f>
        <v>0</v>
      </c>
      <c r="M243" s="377" t="n">
        <f aca="false">'Out Years Data Input'!AL113/1000</f>
        <v>0</v>
      </c>
      <c r="N243" s="378" t="n">
        <f aca="false">SUM(B243:M243)</f>
        <v>0</v>
      </c>
      <c r="O243" s="426"/>
      <c r="P243" s="426"/>
      <c r="Q243" s="426"/>
      <c r="R243" s="426"/>
      <c r="S243" s="426"/>
      <c r="T243" s="378"/>
      <c r="U243" s="378"/>
      <c r="X243" s="384"/>
      <c r="Z243" s="384"/>
      <c r="AB243" s="384"/>
    </row>
    <row r="244" customFormat="false" ht="12.75" hidden="false" customHeight="false" outlineLevel="0" collapsed="false">
      <c r="A244" s="370" t="s">
        <v>394</v>
      </c>
      <c r="B244" s="430" t="n">
        <f aca="false">SUM(B240:B243)</f>
        <v>0</v>
      </c>
      <c r="C244" s="430" t="n">
        <f aca="false">SUM(C240:C243)</f>
        <v>0</v>
      </c>
      <c r="D244" s="430" t="n">
        <f aca="false">SUM(D240:D243)</f>
        <v>0</v>
      </c>
      <c r="E244" s="430" t="n">
        <f aca="false">SUM(E240:E243)</f>
        <v>0</v>
      </c>
      <c r="F244" s="430" t="n">
        <f aca="false">SUM(F240:F243)</f>
        <v>0</v>
      </c>
      <c r="G244" s="430" t="n">
        <f aca="false">SUM(G240:G243)</f>
        <v>0</v>
      </c>
      <c r="H244" s="430" t="n">
        <f aca="false">SUM(H240:H243)</f>
        <v>0</v>
      </c>
      <c r="I244" s="430" t="n">
        <f aca="false">SUM(I240:I243)</f>
        <v>0</v>
      </c>
      <c r="J244" s="430" t="n">
        <f aca="false">SUM(J240:J243)</f>
        <v>0</v>
      </c>
      <c r="K244" s="430" t="n">
        <f aca="false">SUM(K240:K243)</f>
        <v>0</v>
      </c>
      <c r="L244" s="430" t="n">
        <f aca="false">SUM(L240:L243)</f>
        <v>0</v>
      </c>
      <c r="M244" s="430" t="n">
        <f aca="false">SUM(M240:M243)</f>
        <v>0</v>
      </c>
      <c r="N244" s="430" t="n">
        <f aca="false">SUM(N240:N243)</f>
        <v>0</v>
      </c>
      <c r="O244" s="448"/>
      <c r="P244" s="448"/>
      <c r="Q244" s="448"/>
      <c r="R244" s="448"/>
      <c r="S244" s="448"/>
      <c r="T244" s="430"/>
      <c r="U244" s="430"/>
      <c r="X244" s="384"/>
      <c r="Z244" s="384"/>
      <c r="AB244" s="384"/>
    </row>
    <row r="245" customFormat="false" ht="12.75" hidden="false" customHeight="false" outlineLevel="0" collapsed="false">
      <c r="A245" s="373"/>
      <c r="B245" s="447"/>
      <c r="C245" s="447"/>
      <c r="D245" s="447"/>
      <c r="E245" s="447"/>
      <c r="F245" s="447"/>
      <c r="G245" s="447"/>
      <c r="H245" s="447"/>
      <c r="I245" s="447"/>
      <c r="J245" s="447"/>
      <c r="K245" s="447"/>
      <c r="L245" s="447"/>
      <c r="M245" s="447"/>
      <c r="N245" s="443"/>
      <c r="O245" s="443"/>
      <c r="P245" s="426"/>
      <c r="Q245" s="426"/>
      <c r="R245" s="426"/>
      <c r="S245" s="426"/>
      <c r="T245" s="443"/>
      <c r="U245" s="443"/>
      <c r="X245" s="384"/>
      <c r="Z245" s="384"/>
      <c r="AB245" s="384"/>
    </row>
    <row r="246" customFormat="false" ht="12.75" hidden="false" customHeight="false" outlineLevel="0" collapsed="false">
      <c r="A246" s="370" t="s">
        <v>395</v>
      </c>
      <c r="B246" s="381"/>
      <c r="C246" s="381"/>
      <c r="D246" s="381"/>
      <c r="E246" s="381"/>
      <c r="F246" s="381"/>
      <c r="G246" s="381"/>
      <c r="H246" s="381"/>
      <c r="I246" s="381"/>
      <c r="J246" s="381"/>
      <c r="K246" s="381"/>
      <c r="L246" s="381"/>
      <c r="M246" s="381"/>
      <c r="N246" s="335"/>
      <c r="O246" s="335"/>
      <c r="P246" s="412"/>
      <c r="Q246" s="425"/>
      <c r="R246" s="425"/>
      <c r="S246" s="426"/>
      <c r="T246" s="335"/>
      <c r="U246" s="335"/>
    </row>
    <row r="247" customFormat="false" ht="12.75" hidden="false" customHeight="false" outlineLevel="0" collapsed="false">
      <c r="A247" s="373" t="s">
        <v>371</v>
      </c>
      <c r="B247" s="374" t="n">
        <f aca="false">'Out Years Data Input'!E213/1000</f>
        <v>342.07043</v>
      </c>
      <c r="C247" s="374" t="n">
        <f aca="false">'Out Years Data Input'!H213/1000</f>
        <v>307.7844</v>
      </c>
      <c r="D247" s="374" t="n">
        <f aca="false">'Out Years Data Input'!K213/1000</f>
        <v>342.26201</v>
      </c>
      <c r="E247" s="374" t="n">
        <f aca="false">'Out Years Data Input'!N213/1000</f>
        <v>327.7296</v>
      </c>
      <c r="F247" s="374" t="n">
        <f aca="false">'Out Years Data Input'!Q213/1000</f>
        <v>340.1227</v>
      </c>
      <c r="G247" s="374" t="n">
        <f aca="false">'Out Years Data Input'!T213/1000</f>
        <v>333.3534</v>
      </c>
      <c r="H247" s="374" t="n">
        <f aca="false">'Out Years Data Input'!W213/1000</f>
        <v>336.70619</v>
      </c>
      <c r="I247" s="374" t="n">
        <f aca="false">'Out Years Data Input'!Z213/1000</f>
        <v>339.4841</v>
      </c>
      <c r="J247" s="374" t="n">
        <f aca="false">'Out Years Data Input'!AC213/1000</f>
        <v>326.2773</v>
      </c>
      <c r="K247" s="374" t="n">
        <f aca="false">'Out Years Data Input'!AF213/1000</f>
        <v>343.50728</v>
      </c>
      <c r="L247" s="374" t="n">
        <f aca="false">'Out Years Data Input'!AI213/1000</f>
        <v>329.8926</v>
      </c>
      <c r="M247" s="374" t="n">
        <f aca="false">'Out Years Data Input'!AL213/1000</f>
        <v>357.88694</v>
      </c>
      <c r="N247" s="335" t="n">
        <f aca="false">SUM(B247:M247)</f>
        <v>4027.07695</v>
      </c>
      <c r="O247" s="426"/>
      <c r="P247" s="426"/>
      <c r="Q247" s="426"/>
      <c r="R247" s="426"/>
      <c r="S247" s="426"/>
      <c r="T247" s="335"/>
      <c r="U247" s="335"/>
    </row>
    <row r="248" customFormat="false" ht="12.75" hidden="false" customHeight="false" outlineLevel="0" collapsed="false">
      <c r="A248" s="373" t="s">
        <v>402</v>
      </c>
      <c r="B248" s="374" t="n">
        <f aca="false">'Out Years Data Input'!E90/1000</f>
        <v>17.53</v>
      </c>
      <c r="C248" s="374" t="n">
        <f aca="false">'Out Years Data Input'!H90/1000</f>
        <v>17.016</v>
      </c>
      <c r="D248" s="374" t="n">
        <f aca="false">'Out Years Data Input'!K90/1000</f>
        <v>17.338</v>
      </c>
      <c r="E248" s="374" t="n">
        <f aca="false">'Out Years Data Input'!N90/1000</f>
        <v>20.27</v>
      </c>
      <c r="F248" s="374" t="n">
        <f aca="false">'Out Years Data Input'!Q90/1000</f>
        <v>19.477</v>
      </c>
      <c r="G248" s="374" t="n">
        <f aca="false">'Out Years Data Input'!T90/1000</f>
        <v>14.647</v>
      </c>
      <c r="H248" s="374" t="n">
        <f aca="false">'Out Years Data Input'!W90/1000</f>
        <v>22.894</v>
      </c>
      <c r="I248" s="374" t="n">
        <f aca="false">'Out Years Data Input'!Z90/1000</f>
        <v>20.116</v>
      </c>
      <c r="J248" s="374" t="n">
        <f aca="false">'Out Years Data Input'!AC90/1000</f>
        <v>21.723</v>
      </c>
      <c r="K248" s="374" t="n">
        <f aca="false">'Out Years Data Input'!AF90/1000</f>
        <v>16.093</v>
      </c>
      <c r="L248" s="374" t="n">
        <f aca="false">'Out Years Data Input'!AI90/1000</f>
        <v>18.107</v>
      </c>
      <c r="M248" s="374" t="n">
        <f aca="false">'Out Years Data Input'!AL90/1000</f>
        <v>14.113</v>
      </c>
      <c r="N248" s="335" t="n">
        <f aca="false">SUM(B248:M248)</f>
        <v>219.324</v>
      </c>
      <c r="O248" s="426"/>
      <c r="P248" s="426"/>
      <c r="Q248" s="426"/>
      <c r="R248" s="426"/>
      <c r="S248" s="426"/>
      <c r="T248" s="335"/>
      <c r="U248" s="335"/>
      <c r="W248" s="384"/>
      <c r="Y248" s="384"/>
      <c r="AA248" s="384"/>
    </row>
    <row r="249" customFormat="false" ht="12.75" hidden="false" customHeight="false" outlineLevel="0" collapsed="false">
      <c r="A249" s="373" t="s">
        <v>411</v>
      </c>
      <c r="B249" s="374" t="n">
        <v>0</v>
      </c>
      <c r="C249" s="374" t="n">
        <v>0</v>
      </c>
      <c r="D249" s="374" t="n">
        <v>0</v>
      </c>
      <c r="E249" s="374" t="n">
        <v>0</v>
      </c>
      <c r="F249" s="374" t="n">
        <v>0</v>
      </c>
      <c r="G249" s="374" t="n">
        <v>0</v>
      </c>
      <c r="H249" s="374" t="n">
        <v>0</v>
      </c>
      <c r="I249" s="374" t="n">
        <v>0</v>
      </c>
      <c r="J249" s="374" t="n">
        <v>0</v>
      </c>
      <c r="K249" s="374" t="n">
        <v>0</v>
      </c>
      <c r="L249" s="374" t="n">
        <v>0</v>
      </c>
      <c r="M249" s="374" t="n">
        <v>0</v>
      </c>
      <c r="N249" s="335" t="n">
        <f aca="false">SUM(B249:M249)</f>
        <v>0</v>
      </c>
      <c r="O249" s="426"/>
      <c r="P249" s="426"/>
      <c r="Q249" s="426"/>
      <c r="R249" s="426"/>
      <c r="S249" s="426"/>
      <c r="T249" s="335"/>
      <c r="U249" s="335"/>
      <c r="W249" s="384"/>
      <c r="Y249" s="384"/>
      <c r="AA249" s="384"/>
    </row>
    <row r="250" customFormat="false" ht="12.75" hidden="false" customHeight="false" outlineLevel="0" collapsed="false">
      <c r="A250" s="373" t="s">
        <v>403</v>
      </c>
      <c r="B250" s="377" t="n">
        <f aca="false">'Out Years Data Input'!E114/1000</f>
        <v>1.178</v>
      </c>
      <c r="C250" s="377" t="n">
        <f aca="false">'Out Years Data Input'!H114/1000</f>
        <v>1.008</v>
      </c>
      <c r="D250" s="377" t="n">
        <f aca="false">'Out Years Data Input'!K114/1000</f>
        <v>1.55</v>
      </c>
      <c r="E250" s="377" t="n">
        <f aca="false">'Out Years Data Input'!N114/1000</f>
        <v>4.8</v>
      </c>
      <c r="F250" s="377" t="n">
        <f aca="false">'Out Years Data Input'!Q114/1000</f>
        <v>4.34</v>
      </c>
      <c r="G250" s="377" t="n">
        <f aca="false">'Out Years Data Input'!T114/1000</f>
        <v>12.36</v>
      </c>
      <c r="H250" s="377" t="n">
        <f aca="false">'Out Years Data Input'!W114/1000</f>
        <v>1.178</v>
      </c>
      <c r="I250" s="377" t="n">
        <f aca="false">'Out Years Data Input'!Z114/1000</f>
        <v>1.116</v>
      </c>
      <c r="J250" s="377" t="n">
        <f aca="false">'Out Years Data Input'!AC114/1000</f>
        <v>1.5</v>
      </c>
      <c r="K250" s="377" t="n">
        <f aca="false">'Out Years Data Input'!AF114/1000</f>
        <v>4.96</v>
      </c>
      <c r="L250" s="377" t="n">
        <f aca="false">'Out Years Data Input'!AI114/1000</f>
        <v>4.2</v>
      </c>
      <c r="M250" s="377" t="n">
        <f aca="false">'Out Years Data Input'!AL114/1000</f>
        <v>12.772</v>
      </c>
      <c r="N250" s="378" t="n">
        <f aca="false">SUM(B250:M250)</f>
        <v>50.962</v>
      </c>
      <c r="O250" s="426"/>
      <c r="P250" s="426"/>
      <c r="Q250" s="426"/>
      <c r="R250" s="426"/>
      <c r="S250" s="426"/>
      <c r="T250" s="378"/>
      <c r="U250" s="378"/>
      <c r="X250" s="384"/>
      <c r="Z250" s="384"/>
      <c r="AB250" s="384"/>
    </row>
    <row r="251" customFormat="false" ht="12.75" hidden="false" customHeight="false" outlineLevel="0" collapsed="false">
      <c r="A251" s="370" t="s">
        <v>396</v>
      </c>
      <c r="B251" s="437" t="n">
        <f aca="false">SUM(B247:B250)</f>
        <v>360.77843</v>
      </c>
      <c r="C251" s="437" t="n">
        <f aca="false">SUM(C247:C250)</f>
        <v>325.8084</v>
      </c>
      <c r="D251" s="437" t="n">
        <f aca="false">SUM(D247:D250)</f>
        <v>361.15001</v>
      </c>
      <c r="E251" s="437" t="n">
        <f aca="false">SUM(E247:E250)</f>
        <v>352.7996</v>
      </c>
      <c r="F251" s="437" t="n">
        <f aca="false">SUM(F247:F250)</f>
        <v>363.9397</v>
      </c>
      <c r="G251" s="437" t="n">
        <f aca="false">SUM(G247:G250)</f>
        <v>360.3604</v>
      </c>
      <c r="H251" s="437" t="n">
        <f aca="false">SUM(H247:H250)</f>
        <v>360.77819</v>
      </c>
      <c r="I251" s="437" t="n">
        <f aca="false">SUM(I247:I250)</f>
        <v>360.7161</v>
      </c>
      <c r="J251" s="437" t="n">
        <f aca="false">SUM(J247:J250)</f>
        <v>349.5003</v>
      </c>
      <c r="K251" s="437" t="n">
        <f aca="false">SUM(K247:K250)</f>
        <v>364.56028</v>
      </c>
      <c r="L251" s="437" t="n">
        <f aca="false">SUM(L247:L250)</f>
        <v>352.1996</v>
      </c>
      <c r="M251" s="437" t="n">
        <f aca="false">SUM(M247:M250)</f>
        <v>384.77194</v>
      </c>
      <c r="N251" s="394" t="n">
        <f aca="false">SUM(N247:N250)</f>
        <v>4297.36295</v>
      </c>
      <c r="O251" s="394"/>
      <c r="P251" s="394"/>
      <c r="Q251" s="394"/>
      <c r="R251" s="394"/>
      <c r="S251" s="394"/>
      <c r="T251" s="394"/>
      <c r="U251" s="394"/>
      <c r="X251" s="384"/>
      <c r="Z251" s="384"/>
      <c r="AB251" s="384"/>
    </row>
    <row r="252" customFormat="false" ht="12.75" hidden="false" customHeight="false" outlineLevel="0" collapsed="false">
      <c r="A252" s="386" t="s">
        <v>439</v>
      </c>
      <c r="B252" s="430" t="n">
        <f aca="false">B247+B240+B232+B225</f>
        <v>1227.458631568</v>
      </c>
      <c r="C252" s="430" t="n">
        <f aca="false">C247+C240+C232+C225</f>
        <v>1107.489872384</v>
      </c>
      <c r="D252" s="430" t="n">
        <f aca="false">D247+D240+D232+D225</f>
        <v>1121.697171568</v>
      </c>
      <c r="E252" s="430" t="n">
        <f aca="false">E247+E240+E232+E225</f>
        <v>1074.89380416</v>
      </c>
      <c r="F252" s="430" t="n">
        <f aca="false">F247+F240+F232+F225</f>
        <v>1079.054981572</v>
      </c>
      <c r="G252" s="430" t="n">
        <f aca="false">G247+G240+G232+G225</f>
        <v>993.82695568</v>
      </c>
      <c r="H252" s="430" t="n">
        <f aca="false">H247+H240+H232+H225</f>
        <v>1027.351752748</v>
      </c>
      <c r="I252" s="430" t="n">
        <f aca="false">I247+I240+I232+I225</f>
        <v>1022.547992004</v>
      </c>
      <c r="J252" s="430" t="n">
        <f aca="false">J247+J240+J232+J225</f>
        <v>980.93788372</v>
      </c>
      <c r="K252" s="430" t="n">
        <f aca="false">K247+K240+K232+K225</f>
        <v>998.513408</v>
      </c>
      <c r="L252" s="430" t="n">
        <f aca="false">L247+L240+L232+L225</f>
        <v>1064.69812</v>
      </c>
      <c r="M252" s="430" t="n">
        <f aca="false">M247+M240+M232+M225</f>
        <v>1115.92002</v>
      </c>
      <c r="N252" s="394" t="n">
        <f aca="false">SUM(B252:M252)</f>
        <v>12814.390593404</v>
      </c>
      <c r="O252" s="394"/>
      <c r="P252" s="394"/>
      <c r="Q252" s="394"/>
      <c r="R252" s="394"/>
      <c r="S252" s="394"/>
      <c r="T252" s="394"/>
      <c r="U252" s="394"/>
    </row>
    <row r="253" customFormat="false" ht="12.75" hidden="false" customHeight="false" outlineLevel="0" collapsed="false">
      <c r="A253" s="386" t="s">
        <v>440</v>
      </c>
      <c r="B253" s="440" t="n">
        <f aca="false">B226+B227+B228+B233+B234+B235+B236+B241+B242+B243+B248+B249+B250</f>
        <v>131.156</v>
      </c>
      <c r="C253" s="440" t="n">
        <f aca="false">C226+C227+C228+C233+C234+C235+C236+C241+C242+C243+C248+C249+C250</f>
        <v>113.009</v>
      </c>
      <c r="D253" s="440" t="n">
        <f aca="false">D226+D227+D228+D233+D234+D235+D236+D241+D242+D243+D248+D249+D250</f>
        <v>120.014</v>
      </c>
      <c r="E253" s="440" t="n">
        <f aca="false">E226+E227+E228+E233+E234+E235+E236+E241+E242+E243+E248+E249+E250</f>
        <v>143.572</v>
      </c>
      <c r="F253" s="440" t="n">
        <f aca="false">F226+F227+F228+F233+F234+F235+F236+F241+F242+F243+F248+F249+F250</f>
        <v>143.489</v>
      </c>
      <c r="G253" s="440" t="n">
        <f aca="false">G226+G227+G228+G233+G234+G235+G236+G241+G242+G243+G248+G249+G250</f>
        <v>144.092</v>
      </c>
      <c r="H253" s="440" t="n">
        <f aca="false">H226+H227+H228+H233+H234+H235+H236+H241+H242+H243+H248+H249+H250</f>
        <v>256.051</v>
      </c>
      <c r="I253" s="440" t="n">
        <f aca="false">I226+I227+I228+I233+I234+I235+I236+I241+I242+I243+I248+I249+I250</f>
        <v>245.888</v>
      </c>
      <c r="J253" s="440" t="n">
        <f aca="false">J226+J227+J228+J233+J234+J235+J236+J241+J242+J243+J248+J249+J250</f>
        <v>241.217</v>
      </c>
      <c r="K253" s="440" t="n">
        <f aca="false">K226+K227+K228+K233+K234+K235+K236+K241+K242+K243+K248+K249+K250</f>
        <v>238.282</v>
      </c>
      <c r="L253" s="440" t="n">
        <f aca="false">L226+L227+L228+L233+L234+L235+L236+L241+L242+L243+L248+L249+L250</f>
        <v>246.615</v>
      </c>
      <c r="M253" s="440" t="n">
        <f aca="false">M226+M227+M228+M233+M234+M235+M236+M241+M242+M243+M248+M249+M250</f>
        <v>267.352</v>
      </c>
      <c r="N253" s="394" t="n">
        <f aca="false">SUM(B253:M253)</f>
        <v>2290.737</v>
      </c>
      <c r="O253" s="394"/>
      <c r="P253" s="394"/>
      <c r="Q253" s="394"/>
      <c r="R253" s="394"/>
      <c r="S253" s="394"/>
      <c r="T253" s="394"/>
      <c r="U253" s="394"/>
      <c r="W253" s="449"/>
      <c r="X253" s="449"/>
      <c r="Y253" s="449"/>
      <c r="Z253" s="449"/>
      <c r="AA253" s="449"/>
      <c r="AB253" s="449"/>
    </row>
    <row r="254" customFormat="false" ht="12.75" hidden="false" customHeight="false" outlineLevel="0" collapsed="false">
      <c r="A254" s="386" t="s">
        <v>441</v>
      </c>
      <c r="B254" s="440" t="n">
        <f aca="false">SUM(B252:B253)</f>
        <v>1358.614631568</v>
      </c>
      <c r="C254" s="440" t="n">
        <f aca="false">SUM(C252:C253)</f>
        <v>1220.498872384</v>
      </c>
      <c r="D254" s="440" t="n">
        <f aca="false">SUM(D252:D253)</f>
        <v>1241.711171568</v>
      </c>
      <c r="E254" s="440" t="n">
        <f aca="false">SUM(E252:E253)</f>
        <v>1218.46580416</v>
      </c>
      <c r="F254" s="440" t="n">
        <f aca="false">SUM(F252:F253)</f>
        <v>1222.543981572</v>
      </c>
      <c r="G254" s="440" t="n">
        <f aca="false">SUM(G252:G253)</f>
        <v>1137.91895568</v>
      </c>
      <c r="H254" s="440" t="n">
        <f aca="false">SUM(H252:H253)</f>
        <v>1283.402752748</v>
      </c>
      <c r="I254" s="440" t="n">
        <f aca="false">SUM(I252:I253)</f>
        <v>1268.435992004</v>
      </c>
      <c r="J254" s="440" t="n">
        <f aca="false">SUM(J252:J253)</f>
        <v>1222.15488372</v>
      </c>
      <c r="K254" s="440" t="n">
        <f aca="false">SUM(K252:K253)</f>
        <v>1236.795408</v>
      </c>
      <c r="L254" s="440" t="n">
        <f aca="false">SUM(L252:L253)</f>
        <v>1311.31312</v>
      </c>
      <c r="M254" s="440" t="n">
        <f aca="false">SUM(M252:M253)</f>
        <v>1383.27202</v>
      </c>
      <c r="N254" s="394" t="n">
        <f aca="false">SUM(B254:M254)</f>
        <v>15105.127593404</v>
      </c>
      <c r="O254" s="394"/>
      <c r="P254" s="394"/>
      <c r="Q254" s="394"/>
      <c r="R254" s="394"/>
      <c r="S254" s="394"/>
      <c r="T254" s="394"/>
      <c r="U254" s="394"/>
    </row>
    <row r="255" customFormat="false" ht="12.75" hidden="false" customHeight="false" outlineLevel="0" collapsed="false">
      <c r="A255" s="389"/>
      <c r="B255" s="443"/>
      <c r="C255" s="443"/>
      <c r="D255" s="443"/>
      <c r="E255" s="443"/>
      <c r="F255" s="443"/>
      <c r="G255" s="443"/>
      <c r="H255" s="443"/>
      <c r="I255" s="443"/>
      <c r="J255" s="443"/>
      <c r="K255" s="443"/>
      <c r="L255" s="443"/>
      <c r="M255" s="443"/>
      <c r="N255" s="444"/>
      <c r="O255" s="444"/>
      <c r="P255" s="445"/>
      <c r="Q255" s="445"/>
      <c r="R255" s="445"/>
      <c r="S255" s="445"/>
      <c r="T255" s="444"/>
      <c r="U255" s="444"/>
    </row>
    <row r="256" customFormat="false" ht="15.75" hidden="false" customHeight="false" outlineLevel="0" collapsed="false">
      <c r="A256" s="369" t="s">
        <v>399</v>
      </c>
      <c r="B256" s="443"/>
      <c r="C256" s="443"/>
      <c r="D256" s="443"/>
      <c r="E256" s="443"/>
      <c r="F256" s="443"/>
      <c r="G256" s="443"/>
      <c r="H256" s="443"/>
      <c r="I256" s="443"/>
      <c r="J256" s="443"/>
      <c r="K256" s="443"/>
      <c r="L256" s="443"/>
      <c r="M256" s="443"/>
      <c r="N256" s="443"/>
      <c r="O256" s="443"/>
      <c r="P256" s="445"/>
      <c r="Q256" s="445"/>
      <c r="R256" s="445"/>
      <c r="S256" s="445"/>
      <c r="T256" s="443"/>
      <c r="U256" s="443"/>
    </row>
    <row r="257" customFormat="false" ht="12.75" hidden="false" customHeight="false" outlineLevel="0" collapsed="false">
      <c r="A257" s="370" t="s">
        <v>430</v>
      </c>
      <c r="B257" s="450"/>
      <c r="C257" s="450"/>
      <c r="D257" s="450"/>
      <c r="E257" s="450"/>
      <c r="F257" s="450"/>
      <c r="G257" s="450"/>
      <c r="H257" s="450"/>
      <c r="I257" s="450"/>
      <c r="J257" s="450"/>
      <c r="K257" s="450"/>
      <c r="L257" s="450"/>
      <c r="M257" s="450"/>
      <c r="N257" s="444"/>
      <c r="O257" s="444"/>
      <c r="P257" s="426"/>
      <c r="Q257" s="425"/>
      <c r="R257" s="425"/>
      <c r="S257" s="426"/>
      <c r="T257" s="444"/>
      <c r="U257" s="444"/>
    </row>
    <row r="258" customFormat="false" ht="12.75" hidden="false" customHeight="false" outlineLevel="0" collapsed="false">
      <c r="A258" s="373" t="s">
        <v>371</v>
      </c>
      <c r="B258" s="428" t="n">
        <f aca="false">'Out Years Data Input'!E217/1000</f>
        <v>564.490532</v>
      </c>
      <c r="C258" s="428" t="n">
        <f aca="false">'Out Years Data Input'!H217/1000</f>
        <v>501.035472</v>
      </c>
      <c r="D258" s="428" t="n">
        <f aca="false">'Out Years Data Input'!K217/1000</f>
        <v>554.47282</v>
      </c>
      <c r="E258" s="428" t="n">
        <f aca="false">'Out Years Data Input'!N217/1000</f>
        <v>543.61668</v>
      </c>
      <c r="F258" s="428" t="n">
        <f aca="false">'Out Years Data Input'!Q217/1000</f>
        <v>564.12746</v>
      </c>
      <c r="G258" s="428" t="n">
        <f aca="false">'Out Years Data Input'!T217/1000</f>
        <v>545.457</v>
      </c>
      <c r="H258" s="428" t="n">
        <f aca="false">'Out Years Data Input'!W217/1000</f>
        <v>638.50018</v>
      </c>
      <c r="I258" s="428" t="n">
        <f aca="false">'Out Years Data Input'!Z217/1000</f>
        <v>629.77554</v>
      </c>
      <c r="J258" s="428" t="n">
        <f aca="false">'Out Years Data Input'!AC217/1000</f>
        <v>613.9074</v>
      </c>
      <c r="K258" s="428" t="n">
        <f aca="false">'Out Years Data Input'!AF217/1000</f>
        <v>557.5753</v>
      </c>
      <c r="L258" s="428" t="n">
        <f aca="false">'Out Years Data Input'!AI217/1000</f>
        <v>535.38132</v>
      </c>
      <c r="M258" s="428" t="n">
        <f aca="false">'Out Years Data Input'!AL217/1000</f>
        <v>554.25458</v>
      </c>
      <c r="N258" s="335" t="n">
        <f aca="false">SUM(B258:M258)</f>
        <v>6802.594284</v>
      </c>
      <c r="O258" s="426"/>
      <c r="P258" s="426"/>
      <c r="Q258" s="426"/>
      <c r="R258" s="426"/>
      <c r="S258" s="426"/>
      <c r="T258" s="335"/>
      <c r="U258" s="335"/>
    </row>
    <row r="259" customFormat="false" ht="12.75" hidden="false" customHeight="false" outlineLevel="0" collapsed="false">
      <c r="A259" s="373" t="s">
        <v>402</v>
      </c>
      <c r="B259" s="374" t="n">
        <f aca="false">'Out Years Data Input'!E94/1000</f>
        <v>16.524</v>
      </c>
      <c r="C259" s="374" t="n">
        <f aca="false">'Out Years Data Input'!H94/1000</f>
        <v>24.473</v>
      </c>
      <c r="D259" s="374" t="n">
        <f aca="false">'Out Years Data Input'!K94/1000</f>
        <v>27.518</v>
      </c>
      <c r="E259" s="374" t="n">
        <f aca="false">'Out Years Data Input'!N94/1000</f>
        <v>18.054</v>
      </c>
      <c r="F259" s="374" t="n">
        <f aca="false">'Out Years Data Input'!Q94/1000</f>
        <v>16.532</v>
      </c>
      <c r="G259" s="374" t="n">
        <f aca="false">'Out Years Data Input'!T94/1000</f>
        <v>17.76</v>
      </c>
      <c r="H259" s="374" t="n">
        <f aca="false">'Out Years Data Input'!W94/1000</f>
        <v>12.392</v>
      </c>
      <c r="I259" s="374" t="n">
        <f aca="false">'Out Years Data Input'!Z94/1000</f>
        <v>23.78</v>
      </c>
      <c r="J259" s="374" t="n">
        <f aca="false">'Out Years Data Input'!AC94/1000</f>
        <v>16.418</v>
      </c>
      <c r="K259" s="374" t="n">
        <f aca="false">'Out Years Data Input'!AF94/1000</f>
        <v>22.196</v>
      </c>
      <c r="L259" s="374" t="n">
        <f aca="false">'Out Years Data Input'!AI94/1000</f>
        <v>27.234</v>
      </c>
      <c r="M259" s="374" t="n">
        <f aca="false">'Out Years Data Input'!AL94/1000</f>
        <v>29.512</v>
      </c>
      <c r="N259" s="335" t="n">
        <f aca="false">SUM(B259:M259)</f>
        <v>252.393</v>
      </c>
      <c r="O259" s="426"/>
      <c r="P259" s="426"/>
      <c r="Q259" s="426"/>
      <c r="R259" s="426"/>
      <c r="S259" s="426"/>
      <c r="T259" s="335"/>
      <c r="U259" s="335"/>
      <c r="W259" s="384"/>
      <c r="Y259" s="384"/>
      <c r="AA259" s="384"/>
    </row>
    <row r="260" customFormat="false" ht="12.75" hidden="false" customHeight="false" outlineLevel="0" collapsed="false">
      <c r="A260" s="373" t="s">
        <v>411</v>
      </c>
      <c r="B260" s="374" t="n">
        <v>0</v>
      </c>
      <c r="C260" s="374" t="n">
        <v>0</v>
      </c>
      <c r="D260" s="374" t="n">
        <v>0</v>
      </c>
      <c r="E260" s="374" t="n">
        <v>0</v>
      </c>
      <c r="F260" s="374" t="n">
        <v>0</v>
      </c>
      <c r="G260" s="374" t="n">
        <v>0</v>
      </c>
      <c r="H260" s="374" t="n">
        <v>0</v>
      </c>
      <c r="I260" s="374" t="n">
        <v>0</v>
      </c>
      <c r="J260" s="374" t="n">
        <v>0</v>
      </c>
      <c r="K260" s="374" t="n">
        <v>0</v>
      </c>
      <c r="L260" s="374" t="n">
        <v>0</v>
      </c>
      <c r="M260" s="374" t="n">
        <v>0</v>
      </c>
      <c r="N260" s="335" t="n">
        <f aca="false">SUM(B260:M260)</f>
        <v>0</v>
      </c>
      <c r="O260" s="426"/>
      <c r="P260" s="426"/>
      <c r="Q260" s="426"/>
      <c r="R260" s="426"/>
      <c r="S260" s="426"/>
      <c r="T260" s="335"/>
      <c r="U260" s="335"/>
      <c r="W260" s="384"/>
      <c r="Y260" s="384"/>
      <c r="AA260" s="384"/>
    </row>
    <row r="261" customFormat="false" ht="12.75" hidden="false" customHeight="false" outlineLevel="0" collapsed="false">
      <c r="A261" s="373" t="s">
        <v>403</v>
      </c>
      <c r="B261" s="377" t="n">
        <f aca="false">'Out Years Data Input'!E118/1000</f>
        <v>60.357</v>
      </c>
      <c r="C261" s="377" t="n">
        <f aca="false">'Out Years Data Input'!H118/1000</f>
        <v>22.344</v>
      </c>
      <c r="D261" s="377" t="n">
        <f aca="false">'Out Years Data Input'!K118/1000</f>
        <v>25.854</v>
      </c>
      <c r="E261" s="377" t="n">
        <f aca="false">'Out Years Data Input'!N118/1000</f>
        <v>127.5</v>
      </c>
      <c r="F261" s="377" t="n">
        <f aca="false">'Out Years Data Input'!Q118/1000</f>
        <v>180.42</v>
      </c>
      <c r="G261" s="377" t="n">
        <f aca="false">'Out Years Data Input'!T118/1000</f>
        <v>222</v>
      </c>
      <c r="H261" s="377" t="n">
        <f aca="false">'Out Years Data Input'!W118/1000</f>
        <v>176.7</v>
      </c>
      <c r="I261" s="377" t="n">
        <f aca="false">'Out Years Data Input'!Z118/1000</f>
        <v>167.09</v>
      </c>
      <c r="J261" s="377" t="n">
        <f aca="false">'Out Years Data Input'!AC118/1000</f>
        <v>129</v>
      </c>
      <c r="K261" s="377" t="n">
        <f aca="false">'Out Years Data Input'!AF118/1000</f>
        <v>40.3</v>
      </c>
      <c r="L261" s="377" t="n">
        <f aca="false">'Out Years Data Input'!AI118/1000</f>
        <v>11.7</v>
      </c>
      <c r="M261" s="377" t="n">
        <f aca="false">'Out Years Data Input'!AL118/1000</f>
        <v>47.4765</v>
      </c>
      <c r="N261" s="378" t="n">
        <f aca="false">SUM(B261:M261)</f>
        <v>1210.7415</v>
      </c>
      <c r="O261" s="426"/>
      <c r="P261" s="426"/>
      <c r="Q261" s="426"/>
      <c r="R261" s="426"/>
      <c r="S261" s="426"/>
      <c r="T261" s="378"/>
      <c r="U261" s="378"/>
      <c r="X261" s="384"/>
      <c r="Z261" s="384"/>
      <c r="AB261" s="384"/>
    </row>
    <row r="262" customFormat="false" ht="12.75" hidden="false" customHeight="false" outlineLevel="0" collapsed="false">
      <c r="A262" s="370" t="s">
        <v>404</v>
      </c>
      <c r="B262" s="430" t="n">
        <f aca="false">SUM(B258:B261)</f>
        <v>641.371532</v>
      </c>
      <c r="C262" s="430" t="n">
        <f aca="false">SUM(C258:C261)</f>
        <v>547.852472</v>
      </c>
      <c r="D262" s="430" t="n">
        <f aca="false">SUM(D258:D261)</f>
        <v>607.84482</v>
      </c>
      <c r="E262" s="430" t="n">
        <f aca="false">SUM(E258:E261)</f>
        <v>689.17068</v>
      </c>
      <c r="F262" s="430" t="n">
        <f aca="false">SUM(F258:F261)</f>
        <v>761.07946</v>
      </c>
      <c r="G262" s="430" t="n">
        <f aca="false">SUM(G258:G261)</f>
        <v>785.217</v>
      </c>
      <c r="H262" s="430" t="n">
        <f aca="false">SUM(H258:H261)</f>
        <v>827.59218</v>
      </c>
      <c r="I262" s="430" t="n">
        <f aca="false">SUM(I258:I261)</f>
        <v>820.64554</v>
      </c>
      <c r="J262" s="430" t="n">
        <f aca="false">SUM(J258:J261)</f>
        <v>759.3254</v>
      </c>
      <c r="K262" s="430" t="n">
        <f aca="false">SUM(K258:K261)</f>
        <v>620.0713</v>
      </c>
      <c r="L262" s="430" t="n">
        <f aca="false">SUM(L258:L261)</f>
        <v>574.31532</v>
      </c>
      <c r="M262" s="430" t="n">
        <f aca="false">SUM(M258:M261)</f>
        <v>631.24308</v>
      </c>
      <c r="N262" s="430" t="n">
        <f aca="false">SUM(N258:N261)</f>
        <v>8265.728784</v>
      </c>
      <c r="O262" s="451"/>
      <c r="P262" s="451"/>
      <c r="Q262" s="451"/>
      <c r="R262" s="451"/>
      <c r="S262" s="451"/>
      <c r="T262" s="430"/>
      <c r="U262" s="430"/>
      <c r="X262" s="384"/>
      <c r="Z262" s="384"/>
      <c r="AB262" s="384"/>
    </row>
    <row r="263" customFormat="false" ht="12.75" hidden="false" customHeight="false" outlineLevel="0" collapsed="false">
      <c r="A263" s="373"/>
      <c r="B263" s="443"/>
      <c r="C263" s="443"/>
      <c r="D263" s="443"/>
      <c r="E263" s="443"/>
      <c r="F263" s="443"/>
      <c r="G263" s="443"/>
      <c r="H263" s="443"/>
      <c r="I263" s="443"/>
      <c r="J263" s="443"/>
      <c r="K263" s="443"/>
      <c r="L263" s="443"/>
      <c r="M263" s="443"/>
      <c r="N263" s="443"/>
      <c r="O263" s="443"/>
      <c r="P263" s="445"/>
      <c r="Q263" s="445"/>
      <c r="R263" s="445"/>
      <c r="S263" s="445"/>
      <c r="T263" s="443"/>
      <c r="U263" s="443"/>
    </row>
    <row r="264" customFormat="false" ht="12.75" hidden="false" customHeight="false" outlineLevel="0" collapsed="false">
      <c r="A264" s="370" t="s">
        <v>405</v>
      </c>
      <c r="B264" s="450"/>
      <c r="C264" s="450"/>
      <c r="D264" s="450"/>
      <c r="E264" s="450"/>
      <c r="F264" s="450"/>
      <c r="G264" s="450"/>
      <c r="H264" s="450"/>
      <c r="I264" s="450"/>
      <c r="J264" s="450"/>
      <c r="K264" s="450"/>
      <c r="L264" s="450"/>
      <c r="M264" s="450"/>
      <c r="N264" s="444"/>
      <c r="O264" s="444"/>
      <c r="P264" s="426"/>
      <c r="Q264" s="425"/>
      <c r="R264" s="425"/>
      <c r="S264" s="426"/>
      <c r="T264" s="444"/>
      <c r="U264" s="444"/>
    </row>
    <row r="265" customFormat="false" ht="12.75" hidden="false" customHeight="false" outlineLevel="0" collapsed="false">
      <c r="A265" s="373" t="s">
        <v>371</v>
      </c>
      <c r="B265" s="374" t="n">
        <f aca="false">'Out Years Data Input'!E219/1000</f>
        <v>368.242831</v>
      </c>
      <c r="C265" s="374" t="n">
        <f aca="false">'Out Years Data Input'!H219/1000</f>
        <v>332.784144</v>
      </c>
      <c r="D265" s="374" t="n">
        <f aca="false">'Out Years Data Input'!K219/1000</f>
        <v>368.780247</v>
      </c>
      <c r="E265" s="374" t="n">
        <f aca="false">'Out Years Data Input'!N219/1000</f>
        <v>357.18309</v>
      </c>
      <c r="F265" s="374" t="n">
        <f aca="false">'Out Years Data Input'!Q219/1000</f>
        <v>369.213658</v>
      </c>
      <c r="G265" s="374" t="n">
        <f aca="false">'Out Years Data Input'!T219/1000</f>
        <v>357.42432</v>
      </c>
      <c r="H265" s="374" t="n">
        <f aca="false">'Out Years Data Input'!W219/1000</f>
        <v>367.851704</v>
      </c>
      <c r="I265" s="374" t="n">
        <f aca="false">'Out Years Data Input'!Z219/1000</f>
        <v>368.646916</v>
      </c>
      <c r="J265" s="374" t="n">
        <f aca="false">'Out Years Data Input'!AC219/1000</f>
        <v>356.19705</v>
      </c>
      <c r="K265" s="374" t="n">
        <f aca="false">'Out Years Data Input'!AF219/1000</f>
        <v>369.147504</v>
      </c>
      <c r="L265" s="374" t="n">
        <f aca="false">'Out Years Data Input'!AI219/1000</f>
        <v>357.41046</v>
      </c>
      <c r="M265" s="374" t="n">
        <f aca="false">'Out Years Data Input'!AL219/1000</f>
        <v>369.669916</v>
      </c>
      <c r="N265" s="335" t="n">
        <f aca="false">SUM(B265:M265)</f>
        <v>4342.55184</v>
      </c>
      <c r="O265" s="426"/>
      <c r="P265" s="426"/>
      <c r="Q265" s="426"/>
      <c r="R265" s="426"/>
      <c r="S265" s="426"/>
      <c r="T265" s="335"/>
      <c r="U265" s="335"/>
    </row>
    <row r="266" customFormat="false" ht="12.75" hidden="false" customHeight="false" outlineLevel="0" collapsed="false">
      <c r="A266" s="373" t="s">
        <v>402</v>
      </c>
      <c r="B266" s="374" t="n">
        <f aca="false">'Out Years Data Input'!E96/1000</f>
        <v>6.857</v>
      </c>
      <c r="C266" s="374" t="n">
        <f aca="false">'Out Years Data Input'!H96/1000</f>
        <v>6.016</v>
      </c>
      <c r="D266" s="374" t="n">
        <f aca="false">'Out Years Data Input'!K96/1000</f>
        <v>6.32</v>
      </c>
      <c r="E266" s="374" t="n">
        <f aca="false">'Out Years Data Input'!N96/1000</f>
        <v>5.817</v>
      </c>
      <c r="F266" s="374" t="n">
        <f aca="false">'Out Years Data Input'!Q96/1000</f>
        <v>5.886</v>
      </c>
      <c r="G266" s="374" t="n">
        <f aca="false">'Out Years Data Input'!T96/1000</f>
        <v>5.576</v>
      </c>
      <c r="H266" s="374" t="n">
        <f aca="false">'Out Years Data Input'!W96/1000</f>
        <v>7.248</v>
      </c>
      <c r="I266" s="374" t="n">
        <f aca="false">'Out Years Data Input'!Z96/1000</f>
        <v>6.453</v>
      </c>
      <c r="J266" s="374" t="n">
        <f aca="false">'Out Years Data Input'!AC96/1000</f>
        <v>6.803</v>
      </c>
      <c r="K266" s="374" t="n">
        <f aca="false">'Out Years Data Input'!AF96/1000</f>
        <v>5.952</v>
      </c>
      <c r="L266" s="374" t="n">
        <f aca="false">'Out Years Data Input'!AI96/1000</f>
        <v>5.59</v>
      </c>
      <c r="M266" s="374" t="n">
        <f aca="false">'Out Years Data Input'!AL96/1000</f>
        <v>5.43</v>
      </c>
      <c r="N266" s="335" t="n">
        <f aca="false">SUM(B266:M266)</f>
        <v>73.948</v>
      </c>
      <c r="O266" s="426"/>
      <c r="P266" s="426"/>
      <c r="Q266" s="426"/>
      <c r="R266" s="426"/>
      <c r="S266" s="426"/>
      <c r="T266" s="335"/>
      <c r="U266" s="335"/>
      <c r="W266" s="384"/>
      <c r="Y266" s="384"/>
      <c r="AA266" s="384"/>
    </row>
    <row r="267" customFormat="false" ht="12.75" hidden="false" customHeight="false" outlineLevel="0" collapsed="false">
      <c r="A267" s="373" t="s">
        <v>411</v>
      </c>
      <c r="B267" s="374" t="n">
        <v>0</v>
      </c>
      <c r="C267" s="435" t="n">
        <v>0</v>
      </c>
      <c r="D267" s="374" t="n">
        <v>0</v>
      </c>
      <c r="E267" s="374" t="n">
        <v>0</v>
      </c>
      <c r="F267" s="374" t="n">
        <v>0</v>
      </c>
      <c r="G267" s="374" t="n">
        <v>0</v>
      </c>
      <c r="H267" s="374" t="n">
        <v>0</v>
      </c>
      <c r="I267" s="374" t="n">
        <v>0</v>
      </c>
      <c r="J267" s="374" t="n">
        <v>0</v>
      </c>
      <c r="K267" s="374" t="n">
        <v>0</v>
      </c>
      <c r="L267" s="374" t="n">
        <v>0</v>
      </c>
      <c r="M267" s="374" t="n">
        <v>0</v>
      </c>
      <c r="N267" s="335" t="n">
        <f aca="false">SUM(B267:M267)</f>
        <v>0</v>
      </c>
      <c r="O267" s="426"/>
      <c r="P267" s="426"/>
      <c r="Q267" s="426"/>
      <c r="R267" s="426"/>
      <c r="S267" s="426"/>
      <c r="T267" s="335"/>
      <c r="U267" s="335"/>
      <c r="W267" s="384"/>
      <c r="Y267" s="384"/>
      <c r="AA267" s="384"/>
    </row>
    <row r="268" customFormat="false" ht="12.75" hidden="false" customHeight="false" outlineLevel="0" collapsed="false">
      <c r="A268" s="373" t="s">
        <v>403</v>
      </c>
      <c r="B268" s="377" t="n">
        <f aca="false">'Out Years Data Input'!E120/1000</f>
        <v>4.0455</v>
      </c>
      <c r="C268" s="377" t="n">
        <f aca="false">'Out Years Data Input'!H120/1000</f>
        <v>2.814</v>
      </c>
      <c r="D268" s="377" t="n">
        <f aca="false">'Out Years Data Input'!K120/1000</f>
        <v>6.5565</v>
      </c>
      <c r="E268" s="377" t="n">
        <f aca="false">'Out Years Data Input'!N120/1000</f>
        <v>19.2</v>
      </c>
      <c r="F268" s="377" t="n">
        <f aca="false">'Out Years Data Input'!Q120/1000</f>
        <v>45.57</v>
      </c>
      <c r="G268" s="377" t="n">
        <f aca="false">'Out Years Data Input'!T120/1000</f>
        <v>34.05</v>
      </c>
      <c r="H268" s="377" t="n">
        <f aca="false">'Out Years Data Input'!W120/1000</f>
        <v>7.75</v>
      </c>
      <c r="I268" s="377" t="n">
        <f aca="false">'Out Years Data Input'!Z120/1000</f>
        <v>11.78</v>
      </c>
      <c r="J268" s="377" t="n">
        <f aca="false">'Out Years Data Input'!AC120/1000</f>
        <v>10.8</v>
      </c>
      <c r="K268" s="377" t="n">
        <f aca="false">'Out Years Data Input'!AF120/1000</f>
        <v>66.65</v>
      </c>
      <c r="L268" s="377" t="n">
        <f aca="false">'Out Years Data Input'!AI120/1000</f>
        <v>19.35</v>
      </c>
      <c r="M268" s="377" t="n">
        <f aca="false">'Out Years Data Input'!AL120/1000</f>
        <v>5.4405</v>
      </c>
      <c r="N268" s="378" t="n">
        <f aca="false">SUM(B268:M268)</f>
        <v>234.0065</v>
      </c>
      <c r="O268" s="426"/>
      <c r="P268" s="426"/>
      <c r="Q268" s="426"/>
      <c r="R268" s="426"/>
      <c r="S268" s="426"/>
      <c r="T268" s="378"/>
      <c r="U268" s="378"/>
      <c r="X268" s="384"/>
      <c r="Z268" s="384"/>
      <c r="AB268" s="384"/>
    </row>
    <row r="269" customFormat="false" ht="12.75" hidden="false" customHeight="false" outlineLevel="0" collapsed="false">
      <c r="A269" s="370" t="s">
        <v>406</v>
      </c>
      <c r="B269" s="452" t="n">
        <f aca="false">SUM(B265:B268)</f>
        <v>379.145331</v>
      </c>
      <c r="C269" s="452" t="n">
        <f aca="false">SUM(C265:C268)</f>
        <v>341.614144</v>
      </c>
      <c r="D269" s="452" t="n">
        <f aca="false">SUM(D265:D268)</f>
        <v>381.656747</v>
      </c>
      <c r="E269" s="452" t="n">
        <f aca="false">SUM(E265:E268)</f>
        <v>382.20009</v>
      </c>
      <c r="F269" s="452" t="n">
        <f aca="false">SUM(F265:F268)</f>
        <v>420.669658</v>
      </c>
      <c r="G269" s="452" t="n">
        <f aca="false">SUM(G265:G268)</f>
        <v>397.05032</v>
      </c>
      <c r="H269" s="452" t="n">
        <f aca="false">SUM(H265:H268)</f>
        <v>382.849704</v>
      </c>
      <c r="I269" s="452" t="n">
        <f aca="false">SUM(I265:I268)</f>
        <v>386.879916</v>
      </c>
      <c r="J269" s="452" t="n">
        <f aca="false">SUM(J265:J268)</f>
        <v>373.80005</v>
      </c>
      <c r="K269" s="452" t="n">
        <f aca="false">SUM(K265:K268)</f>
        <v>441.749504</v>
      </c>
      <c r="L269" s="452" t="n">
        <f aca="false">SUM(L265:L268)</f>
        <v>382.35046</v>
      </c>
      <c r="M269" s="452" t="n">
        <f aca="false">SUM(M265:M268)</f>
        <v>380.540416</v>
      </c>
      <c r="N269" s="394" t="n">
        <f aca="false">SUM(N265:N268)</f>
        <v>4650.50634</v>
      </c>
      <c r="O269" s="394"/>
      <c r="P269" s="394"/>
      <c r="Q269" s="394"/>
      <c r="R269" s="394"/>
      <c r="S269" s="394"/>
      <c r="T269" s="394"/>
      <c r="U269" s="394"/>
    </row>
    <row r="270" customFormat="false" ht="12.75" hidden="false" customHeight="false" outlineLevel="0" collapsed="false">
      <c r="A270" s="386" t="s">
        <v>442</v>
      </c>
      <c r="B270" s="452" t="n">
        <f aca="false">B265+B258</f>
        <v>932.733363</v>
      </c>
      <c r="C270" s="452" t="n">
        <f aca="false">C265+C258</f>
        <v>833.819616</v>
      </c>
      <c r="D270" s="452" t="n">
        <f aca="false">D265+D258</f>
        <v>923.253067</v>
      </c>
      <c r="E270" s="452" t="n">
        <f aca="false">E265+E258</f>
        <v>900.79977</v>
      </c>
      <c r="F270" s="452" t="n">
        <f aca="false">F265+F258</f>
        <v>933.341118</v>
      </c>
      <c r="G270" s="452" t="n">
        <f aca="false">G265+G258</f>
        <v>902.88132</v>
      </c>
      <c r="H270" s="452" t="n">
        <f aca="false">H265+H258</f>
        <v>1006.351884</v>
      </c>
      <c r="I270" s="452" t="n">
        <f aca="false">I265+I258</f>
        <v>998.422456</v>
      </c>
      <c r="J270" s="452" t="n">
        <f aca="false">J265+J258</f>
        <v>970.10445</v>
      </c>
      <c r="K270" s="452" t="n">
        <f aca="false">K265+K258</f>
        <v>926.722804</v>
      </c>
      <c r="L270" s="452" t="n">
        <f aca="false">L265+L258</f>
        <v>892.79178</v>
      </c>
      <c r="M270" s="452" t="n">
        <f aca="false">M265+M258</f>
        <v>923.924496</v>
      </c>
      <c r="N270" s="394" t="n">
        <f aca="false">SUM(B270:M270)</f>
        <v>11145.146124</v>
      </c>
      <c r="O270" s="394"/>
      <c r="P270" s="394"/>
      <c r="Q270" s="394"/>
      <c r="R270" s="394"/>
      <c r="S270" s="394"/>
      <c r="T270" s="394"/>
      <c r="U270" s="394"/>
    </row>
    <row r="271" customFormat="false" ht="12.75" hidden="false" customHeight="false" outlineLevel="0" collapsed="false">
      <c r="A271" s="386" t="s">
        <v>443</v>
      </c>
      <c r="B271" s="443" t="n">
        <f aca="false">B259+B260+B261+B266+B267+B268</f>
        <v>87.7835</v>
      </c>
      <c r="C271" s="443" t="n">
        <f aca="false">C259+C260+C261+C266+C267+C268</f>
        <v>55.647</v>
      </c>
      <c r="D271" s="443" t="n">
        <f aca="false">D259+D260+D261+D266+D267+D268</f>
        <v>66.2485</v>
      </c>
      <c r="E271" s="443" t="n">
        <f aca="false">E259+E260+E261+E266+E267+E268</f>
        <v>170.571</v>
      </c>
      <c r="F271" s="443" t="n">
        <f aca="false">F259+F260+F261+F266+F267+F268</f>
        <v>248.408</v>
      </c>
      <c r="G271" s="443" t="n">
        <f aca="false">G259+G260+G261+G266+G267+G268</f>
        <v>279.386</v>
      </c>
      <c r="H271" s="443" t="n">
        <f aca="false">H259+H260+H261+H266+H267+H268</f>
        <v>204.09</v>
      </c>
      <c r="I271" s="443" t="n">
        <f aca="false">I259+I260+I261+I266+I267+I268</f>
        <v>209.103</v>
      </c>
      <c r="J271" s="443" t="n">
        <f aca="false">J259+J260+J261+J266+J267+J268</f>
        <v>163.021</v>
      </c>
      <c r="K271" s="443" t="n">
        <f aca="false">K259+K260+K261+K266+K267+K268</f>
        <v>135.098</v>
      </c>
      <c r="L271" s="443" t="n">
        <f aca="false">L259+L260+L261+L266+L267+L268</f>
        <v>63.874</v>
      </c>
      <c r="M271" s="443" t="n">
        <f aca="false">M259+M260+M261+M266+M267+M268</f>
        <v>87.859</v>
      </c>
      <c r="N271" s="394" t="n">
        <f aca="false">SUM(B271:M271)</f>
        <v>1771.089</v>
      </c>
      <c r="O271" s="394"/>
      <c r="P271" s="394"/>
      <c r="Q271" s="394"/>
      <c r="R271" s="394"/>
      <c r="S271" s="394"/>
      <c r="T271" s="394"/>
      <c r="U271" s="394"/>
    </row>
    <row r="272" customFormat="false" ht="12.75" hidden="false" customHeight="false" outlineLevel="0" collapsed="false">
      <c r="A272" s="386" t="s">
        <v>444</v>
      </c>
      <c r="B272" s="440" t="n">
        <f aca="false">SUM(B270:B271)</f>
        <v>1020.516863</v>
      </c>
      <c r="C272" s="440" t="n">
        <f aca="false">SUM(C270:C271)</f>
        <v>889.466616</v>
      </c>
      <c r="D272" s="440" t="n">
        <f aca="false">SUM(D270:D271)</f>
        <v>989.501567</v>
      </c>
      <c r="E272" s="440" t="n">
        <f aca="false">SUM(E270:E271)</f>
        <v>1071.37077</v>
      </c>
      <c r="F272" s="440" t="n">
        <f aca="false">SUM(F270:F271)</f>
        <v>1181.749118</v>
      </c>
      <c r="G272" s="440" t="n">
        <f aca="false">SUM(G270:G271)</f>
        <v>1182.26732</v>
      </c>
      <c r="H272" s="440" t="n">
        <f aca="false">SUM(H270:H271)</f>
        <v>1210.441884</v>
      </c>
      <c r="I272" s="440" t="n">
        <f aca="false">SUM(I270:I271)</f>
        <v>1207.525456</v>
      </c>
      <c r="J272" s="440" t="n">
        <f aca="false">SUM(J270:J271)</f>
        <v>1133.12545</v>
      </c>
      <c r="K272" s="440" t="n">
        <f aca="false">SUM(K270:K271)</f>
        <v>1061.820804</v>
      </c>
      <c r="L272" s="440" t="n">
        <f aca="false">SUM(L270:L271)</f>
        <v>956.66578</v>
      </c>
      <c r="M272" s="440" t="n">
        <f aca="false">SUM(M270:M271)</f>
        <v>1011.783496</v>
      </c>
      <c r="N272" s="394" t="n">
        <f aca="false">SUM(B272:M272)</f>
        <v>12916.235124</v>
      </c>
      <c r="O272" s="380"/>
      <c r="P272" s="380"/>
      <c r="Q272" s="380"/>
      <c r="R272" s="380"/>
      <c r="S272" s="380"/>
      <c r="T272" s="394"/>
      <c r="U272" s="394"/>
      <c r="W272" s="453"/>
      <c r="X272" s="453"/>
      <c r="Y272" s="453"/>
      <c r="Z272" s="453"/>
      <c r="AA272" s="453"/>
      <c r="AB272" s="453"/>
      <c r="AC272" s="431"/>
      <c r="AD272" s="431"/>
      <c r="AE272" s="431"/>
      <c r="AF272" s="431"/>
      <c r="AG272" s="431"/>
      <c r="AH272" s="431"/>
      <c r="AI272" s="431"/>
      <c r="AJ272" s="431"/>
      <c r="AK272" s="431"/>
      <c r="AL272" s="431"/>
      <c r="AM272" s="431"/>
      <c r="AN272" s="431"/>
      <c r="AO272" s="431"/>
      <c r="AP272" s="431"/>
      <c r="AQ272" s="431"/>
      <c r="AR272" s="431"/>
      <c r="AS272" s="431"/>
      <c r="AT272" s="431"/>
      <c r="AU272" s="431"/>
      <c r="AV272" s="431"/>
      <c r="AW272" s="431"/>
      <c r="AX272" s="431"/>
      <c r="AY272" s="431"/>
      <c r="AZ272" s="431"/>
      <c r="BA272" s="431"/>
      <c r="BB272" s="431"/>
      <c r="BC272" s="431"/>
      <c r="BD272" s="431"/>
      <c r="BE272" s="431"/>
      <c r="BF272" s="431"/>
      <c r="BG272" s="431"/>
      <c r="BH272" s="431"/>
      <c r="BI272" s="431"/>
      <c r="BJ272" s="431"/>
      <c r="BK272" s="431"/>
      <c r="BL272" s="431"/>
      <c r="BM272" s="431"/>
      <c r="BN272" s="431"/>
      <c r="BO272" s="431"/>
      <c r="BP272" s="431"/>
      <c r="BQ272" s="431"/>
      <c r="BR272" s="431"/>
      <c r="BS272" s="431"/>
      <c r="BT272" s="431"/>
      <c r="BU272" s="431"/>
      <c r="BV272" s="431"/>
      <c r="BW272" s="431"/>
      <c r="BX272" s="431"/>
      <c r="BY272" s="431"/>
      <c r="BZ272" s="431"/>
      <c r="CA272" s="431"/>
      <c r="CB272" s="431"/>
      <c r="CC272" s="431"/>
      <c r="CD272" s="431"/>
      <c r="CE272" s="431"/>
      <c r="CF272" s="431"/>
      <c r="CG272" s="431"/>
      <c r="CH272" s="431"/>
      <c r="CI272" s="431"/>
      <c r="CJ272" s="431"/>
      <c r="CK272" s="431"/>
      <c r="CL272" s="431"/>
      <c r="CM272" s="431"/>
      <c r="CN272" s="431"/>
      <c r="CO272" s="431"/>
      <c r="CP272" s="431"/>
      <c r="CQ272" s="431"/>
      <c r="CR272" s="431"/>
      <c r="CS272" s="431"/>
      <c r="CT272" s="431"/>
      <c r="CU272" s="431"/>
      <c r="CV272" s="431"/>
      <c r="CW272" s="431"/>
      <c r="CX272" s="431"/>
      <c r="CY272" s="431"/>
      <c r="CZ272" s="431"/>
      <c r="DA272" s="431"/>
      <c r="DB272" s="431"/>
      <c r="DC272" s="431"/>
      <c r="DD272" s="431"/>
      <c r="DE272" s="431"/>
      <c r="DF272" s="431"/>
      <c r="DG272" s="431"/>
      <c r="DH272" s="431"/>
      <c r="DI272" s="431"/>
      <c r="DJ272" s="431"/>
      <c r="DK272" s="431"/>
      <c r="DL272" s="431"/>
      <c r="DM272" s="431"/>
      <c r="DN272" s="431"/>
      <c r="DO272" s="431"/>
      <c r="DP272" s="431"/>
      <c r="DQ272" s="431"/>
      <c r="DR272" s="431"/>
      <c r="DS272" s="431"/>
      <c r="DT272" s="431"/>
      <c r="DU272" s="431"/>
      <c r="DV272" s="431"/>
      <c r="DW272" s="431"/>
      <c r="DX272" s="431"/>
      <c r="DY272" s="431"/>
      <c r="DZ272" s="431"/>
      <c r="EA272" s="431"/>
      <c r="EB272" s="431"/>
      <c r="EC272" s="431"/>
      <c r="ED272" s="431"/>
      <c r="EE272" s="431"/>
      <c r="EF272" s="431"/>
      <c r="EG272" s="431"/>
      <c r="EH272" s="431"/>
      <c r="EI272" s="431"/>
      <c r="EJ272" s="431"/>
      <c r="EK272" s="431"/>
      <c r="EL272" s="431"/>
      <c r="EM272" s="431"/>
      <c r="EN272" s="431"/>
      <c r="EO272" s="431"/>
      <c r="EP272" s="431"/>
      <c r="EQ272" s="431"/>
      <c r="ER272" s="431"/>
      <c r="ES272" s="431"/>
      <c r="ET272" s="431"/>
      <c r="EU272" s="431"/>
      <c r="EV272" s="431"/>
      <c r="EW272" s="431"/>
      <c r="EX272" s="431"/>
      <c r="EY272" s="431"/>
      <c r="EZ272" s="431"/>
      <c r="FA272" s="431"/>
      <c r="FB272" s="431"/>
      <c r="FC272" s="431"/>
      <c r="FD272" s="431"/>
      <c r="FE272" s="431"/>
      <c r="FF272" s="431"/>
      <c r="FG272" s="431"/>
      <c r="FH272" s="431"/>
      <c r="FI272" s="431"/>
      <c r="FJ272" s="431"/>
      <c r="FK272" s="431"/>
      <c r="FL272" s="431"/>
      <c r="FM272" s="431"/>
      <c r="FN272" s="431"/>
      <c r="FO272" s="431"/>
      <c r="FP272" s="431"/>
      <c r="FQ272" s="431"/>
      <c r="FR272" s="431"/>
      <c r="FS272" s="431"/>
      <c r="FT272" s="431"/>
      <c r="FU272" s="431"/>
      <c r="FV272" s="431"/>
      <c r="FW272" s="431"/>
      <c r="FX272" s="431"/>
      <c r="FY272" s="431"/>
      <c r="FZ272" s="431"/>
      <c r="GA272" s="431"/>
      <c r="GB272" s="431"/>
      <c r="GC272" s="431"/>
      <c r="GD272" s="431"/>
      <c r="GE272" s="431"/>
      <c r="GF272" s="431"/>
      <c r="GG272" s="431"/>
      <c r="GH272" s="431"/>
      <c r="GI272" s="431"/>
      <c r="GJ272" s="431"/>
      <c r="GK272" s="431"/>
      <c r="GL272" s="431"/>
      <c r="GM272" s="431"/>
      <c r="GN272" s="431"/>
      <c r="GO272" s="431"/>
      <c r="GP272" s="431"/>
      <c r="GQ272" s="431"/>
      <c r="GR272" s="431"/>
      <c r="GS272" s="431"/>
      <c r="GT272" s="431"/>
      <c r="GU272" s="431"/>
      <c r="GV272" s="431"/>
      <c r="GW272" s="431"/>
      <c r="GX272" s="431"/>
      <c r="GY272" s="431"/>
      <c r="GZ272" s="431"/>
      <c r="HA272" s="431"/>
      <c r="HB272" s="431"/>
      <c r="HC272" s="431"/>
      <c r="HD272" s="431"/>
      <c r="HE272" s="431"/>
      <c r="HF272" s="431"/>
      <c r="HG272" s="431"/>
      <c r="HH272" s="431"/>
      <c r="HI272" s="431"/>
      <c r="HJ272" s="431"/>
      <c r="HK272" s="431"/>
      <c r="HL272" s="431"/>
      <c r="HM272" s="431"/>
      <c r="HN272" s="431"/>
      <c r="HO272" s="431"/>
      <c r="HP272" s="431"/>
      <c r="HQ272" s="431"/>
      <c r="HR272" s="431"/>
      <c r="HS272" s="431"/>
      <c r="HT272" s="431"/>
      <c r="HU272" s="431"/>
      <c r="HV272" s="431"/>
      <c r="HW272" s="431"/>
      <c r="HX272" s="431"/>
      <c r="HY272" s="431"/>
      <c r="HZ272" s="431"/>
      <c r="IA272" s="431"/>
      <c r="IB272" s="431"/>
      <c r="IC272" s="431"/>
      <c r="ID272" s="431"/>
      <c r="IE272" s="431"/>
      <c r="IF272" s="431"/>
      <c r="IG272" s="431"/>
      <c r="IH272" s="431"/>
      <c r="II272" s="431"/>
      <c r="IJ272" s="431"/>
      <c r="IK272" s="431"/>
      <c r="IL272" s="431"/>
      <c r="IM272" s="431"/>
      <c r="IN272" s="431"/>
      <c r="IO272" s="431"/>
      <c r="IP272" s="431"/>
      <c r="IQ272" s="431"/>
      <c r="IR272" s="431"/>
      <c r="IS272" s="431"/>
      <c r="IT272" s="431"/>
      <c r="IU272" s="431"/>
      <c r="IV272" s="431"/>
      <c r="IW272" s="431"/>
    </row>
    <row r="273" customFormat="false" ht="12.75" hidden="false" customHeight="false" outlineLevel="0" collapsed="false">
      <c r="A273" s="389"/>
      <c r="B273" s="443"/>
      <c r="C273" s="443"/>
      <c r="D273" s="443"/>
      <c r="E273" s="443"/>
      <c r="F273" s="443"/>
      <c r="G273" s="443"/>
      <c r="H273" s="443"/>
      <c r="I273" s="443"/>
      <c r="J273" s="443"/>
      <c r="K273" s="443"/>
      <c r="L273" s="443"/>
      <c r="M273" s="443"/>
      <c r="N273" s="444"/>
      <c r="O273" s="444"/>
      <c r="P273" s="454"/>
      <c r="Q273" s="454"/>
      <c r="R273" s="454"/>
      <c r="S273" s="454"/>
      <c r="T273" s="444"/>
      <c r="U273" s="444"/>
      <c r="W273" s="453"/>
      <c r="X273" s="453"/>
      <c r="Y273" s="453"/>
      <c r="Z273" s="453"/>
      <c r="AA273" s="453"/>
      <c r="AB273" s="453"/>
      <c r="AC273" s="431"/>
      <c r="AD273" s="431"/>
      <c r="AE273" s="431"/>
      <c r="AF273" s="431"/>
      <c r="AG273" s="431"/>
      <c r="AH273" s="431"/>
      <c r="AI273" s="431"/>
      <c r="AJ273" s="431"/>
      <c r="AK273" s="431"/>
      <c r="AL273" s="431"/>
      <c r="AM273" s="431"/>
      <c r="AN273" s="431"/>
      <c r="AO273" s="431"/>
      <c r="AP273" s="431"/>
      <c r="AQ273" s="431"/>
      <c r="AR273" s="431"/>
      <c r="AS273" s="431"/>
      <c r="AT273" s="431"/>
      <c r="AU273" s="431"/>
      <c r="AV273" s="431"/>
      <c r="AW273" s="431"/>
      <c r="AX273" s="431"/>
      <c r="AY273" s="431"/>
      <c r="AZ273" s="431"/>
      <c r="BA273" s="431"/>
      <c r="BB273" s="431"/>
      <c r="BC273" s="431"/>
      <c r="BD273" s="431"/>
      <c r="BE273" s="431"/>
      <c r="BF273" s="431"/>
      <c r="BG273" s="431"/>
      <c r="BH273" s="431"/>
      <c r="BI273" s="431"/>
      <c r="BJ273" s="431"/>
      <c r="BK273" s="431"/>
      <c r="BL273" s="431"/>
      <c r="BM273" s="431"/>
      <c r="BN273" s="431"/>
      <c r="BO273" s="431"/>
      <c r="BP273" s="431"/>
      <c r="BQ273" s="431"/>
      <c r="BR273" s="431"/>
      <c r="BS273" s="431"/>
      <c r="BT273" s="431"/>
      <c r="BU273" s="431"/>
      <c r="BV273" s="431"/>
      <c r="BW273" s="431"/>
      <c r="BX273" s="431"/>
      <c r="BY273" s="431"/>
      <c r="BZ273" s="431"/>
      <c r="CA273" s="431"/>
      <c r="CB273" s="431"/>
      <c r="CC273" s="431"/>
      <c r="CD273" s="431"/>
      <c r="CE273" s="431"/>
      <c r="CF273" s="431"/>
      <c r="CG273" s="431"/>
      <c r="CH273" s="431"/>
      <c r="CI273" s="431"/>
      <c r="CJ273" s="431"/>
      <c r="CK273" s="431"/>
      <c r="CL273" s="431"/>
      <c r="CM273" s="431"/>
      <c r="CN273" s="431"/>
      <c r="CO273" s="431"/>
      <c r="CP273" s="431"/>
      <c r="CQ273" s="431"/>
      <c r="CR273" s="431"/>
      <c r="CS273" s="431"/>
      <c r="CT273" s="431"/>
      <c r="CU273" s="431"/>
      <c r="CV273" s="431"/>
      <c r="CW273" s="431"/>
      <c r="CX273" s="431"/>
      <c r="CY273" s="431"/>
      <c r="CZ273" s="431"/>
      <c r="DA273" s="431"/>
      <c r="DB273" s="431"/>
      <c r="DC273" s="431"/>
      <c r="DD273" s="431"/>
      <c r="DE273" s="431"/>
      <c r="DF273" s="431"/>
      <c r="DG273" s="431"/>
      <c r="DH273" s="431"/>
      <c r="DI273" s="431"/>
      <c r="DJ273" s="431"/>
      <c r="DK273" s="431"/>
      <c r="DL273" s="431"/>
      <c r="DM273" s="431"/>
      <c r="DN273" s="431"/>
      <c r="DO273" s="431"/>
      <c r="DP273" s="431"/>
      <c r="DQ273" s="431"/>
      <c r="DR273" s="431"/>
      <c r="DS273" s="431"/>
      <c r="DT273" s="431"/>
      <c r="DU273" s="431"/>
      <c r="DV273" s="431"/>
      <c r="DW273" s="431"/>
      <c r="DX273" s="431"/>
      <c r="DY273" s="431"/>
      <c r="DZ273" s="431"/>
      <c r="EA273" s="431"/>
      <c r="EB273" s="431"/>
      <c r="EC273" s="431"/>
      <c r="ED273" s="431"/>
      <c r="EE273" s="431"/>
      <c r="EF273" s="431"/>
      <c r="EG273" s="431"/>
      <c r="EH273" s="431"/>
      <c r="EI273" s="431"/>
      <c r="EJ273" s="431"/>
      <c r="EK273" s="431"/>
      <c r="EL273" s="431"/>
      <c r="EM273" s="431"/>
      <c r="EN273" s="431"/>
      <c r="EO273" s="431"/>
      <c r="EP273" s="431"/>
      <c r="EQ273" s="431"/>
      <c r="ER273" s="431"/>
      <c r="ES273" s="431"/>
      <c r="ET273" s="431"/>
      <c r="EU273" s="431"/>
      <c r="EV273" s="431"/>
      <c r="EW273" s="431"/>
      <c r="EX273" s="431"/>
      <c r="EY273" s="431"/>
      <c r="EZ273" s="431"/>
      <c r="FA273" s="431"/>
      <c r="FB273" s="431"/>
      <c r="FC273" s="431"/>
      <c r="FD273" s="431"/>
      <c r="FE273" s="431"/>
      <c r="FF273" s="431"/>
      <c r="FG273" s="431"/>
      <c r="FH273" s="431"/>
      <c r="FI273" s="431"/>
      <c r="FJ273" s="431"/>
      <c r="FK273" s="431"/>
      <c r="FL273" s="431"/>
      <c r="FM273" s="431"/>
      <c r="FN273" s="431"/>
      <c r="FO273" s="431"/>
      <c r="FP273" s="431"/>
      <c r="FQ273" s="431"/>
      <c r="FR273" s="431"/>
      <c r="FS273" s="431"/>
      <c r="FT273" s="431"/>
      <c r="FU273" s="431"/>
      <c r="FV273" s="431"/>
      <c r="FW273" s="431"/>
      <c r="FX273" s="431"/>
      <c r="FY273" s="431"/>
      <c r="FZ273" s="431"/>
      <c r="GA273" s="431"/>
      <c r="GB273" s="431"/>
      <c r="GC273" s="431"/>
      <c r="GD273" s="431"/>
      <c r="GE273" s="431"/>
      <c r="GF273" s="431"/>
      <c r="GG273" s="431"/>
      <c r="GH273" s="431"/>
      <c r="GI273" s="431"/>
      <c r="GJ273" s="431"/>
      <c r="GK273" s="431"/>
      <c r="GL273" s="431"/>
      <c r="GM273" s="431"/>
      <c r="GN273" s="431"/>
      <c r="GO273" s="431"/>
      <c r="GP273" s="431"/>
      <c r="GQ273" s="431"/>
      <c r="GR273" s="431"/>
      <c r="GS273" s="431"/>
      <c r="GT273" s="431"/>
      <c r="GU273" s="431"/>
      <c r="GV273" s="431"/>
      <c r="GW273" s="431"/>
      <c r="GX273" s="431"/>
      <c r="GY273" s="431"/>
      <c r="GZ273" s="431"/>
      <c r="HA273" s="431"/>
      <c r="HB273" s="431"/>
      <c r="HC273" s="431"/>
      <c r="HD273" s="431"/>
      <c r="HE273" s="431"/>
      <c r="HF273" s="431"/>
      <c r="HG273" s="431"/>
      <c r="HH273" s="431"/>
      <c r="HI273" s="431"/>
      <c r="HJ273" s="431"/>
      <c r="HK273" s="431"/>
      <c r="HL273" s="431"/>
      <c r="HM273" s="431"/>
      <c r="HN273" s="431"/>
      <c r="HO273" s="431"/>
      <c r="HP273" s="431"/>
      <c r="HQ273" s="431"/>
      <c r="HR273" s="431"/>
      <c r="HS273" s="431"/>
      <c r="HT273" s="431"/>
      <c r="HU273" s="431"/>
      <c r="HV273" s="431"/>
      <c r="HW273" s="431"/>
      <c r="HX273" s="431"/>
      <c r="HY273" s="431"/>
      <c r="HZ273" s="431"/>
      <c r="IA273" s="431"/>
      <c r="IB273" s="431"/>
      <c r="IC273" s="431"/>
      <c r="ID273" s="431"/>
      <c r="IE273" s="431"/>
      <c r="IF273" s="431"/>
      <c r="IG273" s="431"/>
      <c r="IH273" s="431"/>
      <c r="II273" s="431"/>
      <c r="IJ273" s="431"/>
      <c r="IK273" s="431"/>
      <c r="IL273" s="431"/>
      <c r="IM273" s="431"/>
      <c r="IN273" s="431"/>
      <c r="IO273" s="431"/>
      <c r="IP273" s="431"/>
      <c r="IQ273" s="431"/>
      <c r="IR273" s="431"/>
      <c r="IS273" s="431"/>
      <c r="IT273" s="431"/>
      <c r="IU273" s="431"/>
      <c r="IV273" s="431"/>
      <c r="IW273" s="431"/>
    </row>
    <row r="274" customFormat="false" ht="15.75" hidden="false" customHeight="false" outlineLevel="0" collapsed="false">
      <c r="A274" s="369" t="s">
        <v>409</v>
      </c>
      <c r="B274" s="443"/>
      <c r="C274" s="443"/>
      <c r="D274" s="443"/>
      <c r="E274" s="443"/>
      <c r="F274" s="443"/>
      <c r="G274" s="443"/>
      <c r="H274" s="443"/>
      <c r="I274" s="443"/>
      <c r="J274" s="443"/>
      <c r="K274" s="443"/>
      <c r="L274" s="443"/>
      <c r="M274" s="443"/>
      <c r="N274" s="443"/>
      <c r="O274" s="443"/>
      <c r="P274" s="454"/>
      <c r="Q274" s="454"/>
      <c r="R274" s="454"/>
      <c r="S274" s="454"/>
      <c r="T274" s="443"/>
      <c r="U274" s="443"/>
      <c r="W274" s="453"/>
      <c r="X274" s="453"/>
      <c r="Y274" s="453"/>
      <c r="Z274" s="453"/>
      <c r="AA274" s="453"/>
      <c r="AB274" s="453"/>
      <c r="AC274" s="431"/>
      <c r="AD274" s="431"/>
      <c r="AE274" s="431"/>
      <c r="AF274" s="431"/>
      <c r="AG274" s="431"/>
      <c r="AH274" s="431"/>
      <c r="AI274" s="431"/>
      <c r="AJ274" s="431"/>
      <c r="AK274" s="431"/>
      <c r="AL274" s="431"/>
      <c r="AM274" s="431"/>
      <c r="AN274" s="431"/>
      <c r="AO274" s="431"/>
      <c r="AP274" s="431"/>
      <c r="AQ274" s="431"/>
      <c r="AR274" s="431"/>
      <c r="AS274" s="431"/>
      <c r="AT274" s="431"/>
      <c r="AU274" s="431"/>
      <c r="AV274" s="431"/>
      <c r="AW274" s="431"/>
      <c r="AX274" s="431"/>
      <c r="AY274" s="431"/>
      <c r="AZ274" s="431"/>
      <c r="BA274" s="431"/>
      <c r="BB274" s="431"/>
      <c r="BC274" s="431"/>
      <c r="BD274" s="431"/>
      <c r="BE274" s="431"/>
      <c r="BF274" s="431"/>
      <c r="BG274" s="431"/>
      <c r="BH274" s="431"/>
      <c r="BI274" s="431"/>
      <c r="BJ274" s="431"/>
      <c r="BK274" s="431"/>
      <c r="BL274" s="431"/>
      <c r="BM274" s="431"/>
      <c r="BN274" s="431"/>
      <c r="BO274" s="431"/>
      <c r="BP274" s="431"/>
      <c r="BQ274" s="431"/>
      <c r="BR274" s="431"/>
      <c r="BS274" s="431"/>
      <c r="BT274" s="431"/>
      <c r="BU274" s="431"/>
      <c r="BV274" s="431"/>
      <c r="BW274" s="431"/>
      <c r="BX274" s="431"/>
      <c r="BY274" s="431"/>
      <c r="BZ274" s="431"/>
      <c r="CA274" s="431"/>
      <c r="CB274" s="431"/>
      <c r="CC274" s="431"/>
      <c r="CD274" s="431"/>
      <c r="CE274" s="431"/>
      <c r="CF274" s="431"/>
      <c r="CG274" s="431"/>
      <c r="CH274" s="431"/>
      <c r="CI274" s="431"/>
      <c r="CJ274" s="431"/>
      <c r="CK274" s="431"/>
      <c r="CL274" s="431"/>
      <c r="CM274" s="431"/>
      <c r="CN274" s="431"/>
      <c r="CO274" s="431"/>
      <c r="CP274" s="431"/>
      <c r="CQ274" s="431"/>
      <c r="CR274" s="431"/>
      <c r="CS274" s="431"/>
      <c r="CT274" s="431"/>
      <c r="CU274" s="431"/>
      <c r="CV274" s="431"/>
      <c r="CW274" s="431"/>
      <c r="CX274" s="431"/>
      <c r="CY274" s="431"/>
      <c r="CZ274" s="431"/>
      <c r="DA274" s="431"/>
      <c r="DB274" s="431"/>
      <c r="DC274" s="431"/>
      <c r="DD274" s="431"/>
      <c r="DE274" s="431"/>
      <c r="DF274" s="431"/>
      <c r="DG274" s="431"/>
      <c r="DH274" s="431"/>
      <c r="DI274" s="431"/>
      <c r="DJ274" s="431"/>
      <c r="DK274" s="431"/>
      <c r="DL274" s="431"/>
      <c r="DM274" s="431"/>
      <c r="DN274" s="431"/>
      <c r="DO274" s="431"/>
      <c r="DP274" s="431"/>
      <c r="DQ274" s="431"/>
      <c r="DR274" s="431"/>
      <c r="DS274" s="431"/>
      <c r="DT274" s="431"/>
      <c r="DU274" s="431"/>
      <c r="DV274" s="431"/>
      <c r="DW274" s="431"/>
      <c r="DX274" s="431"/>
      <c r="DY274" s="431"/>
      <c r="DZ274" s="431"/>
      <c r="EA274" s="431"/>
      <c r="EB274" s="431"/>
      <c r="EC274" s="431"/>
      <c r="ED274" s="431"/>
      <c r="EE274" s="431"/>
      <c r="EF274" s="431"/>
      <c r="EG274" s="431"/>
      <c r="EH274" s="431"/>
      <c r="EI274" s="431"/>
      <c r="EJ274" s="431"/>
      <c r="EK274" s="431"/>
      <c r="EL274" s="431"/>
      <c r="EM274" s="431"/>
      <c r="EN274" s="431"/>
      <c r="EO274" s="431"/>
      <c r="EP274" s="431"/>
      <c r="EQ274" s="431"/>
      <c r="ER274" s="431"/>
      <c r="ES274" s="431"/>
      <c r="ET274" s="431"/>
      <c r="EU274" s="431"/>
      <c r="EV274" s="431"/>
      <c r="EW274" s="431"/>
      <c r="EX274" s="431"/>
      <c r="EY274" s="431"/>
      <c r="EZ274" s="431"/>
      <c r="FA274" s="431"/>
      <c r="FB274" s="431"/>
      <c r="FC274" s="431"/>
      <c r="FD274" s="431"/>
      <c r="FE274" s="431"/>
      <c r="FF274" s="431"/>
      <c r="FG274" s="431"/>
      <c r="FH274" s="431"/>
      <c r="FI274" s="431"/>
      <c r="FJ274" s="431"/>
      <c r="FK274" s="431"/>
      <c r="FL274" s="431"/>
      <c r="FM274" s="431"/>
      <c r="FN274" s="431"/>
      <c r="FO274" s="431"/>
      <c r="FP274" s="431"/>
      <c r="FQ274" s="431"/>
      <c r="FR274" s="431"/>
      <c r="FS274" s="431"/>
      <c r="FT274" s="431"/>
      <c r="FU274" s="431"/>
      <c r="FV274" s="431"/>
      <c r="FW274" s="431"/>
      <c r="FX274" s="431"/>
      <c r="FY274" s="431"/>
      <c r="FZ274" s="431"/>
      <c r="GA274" s="431"/>
      <c r="GB274" s="431"/>
      <c r="GC274" s="431"/>
      <c r="GD274" s="431"/>
      <c r="GE274" s="431"/>
      <c r="GF274" s="431"/>
      <c r="GG274" s="431"/>
      <c r="GH274" s="431"/>
      <c r="GI274" s="431"/>
      <c r="GJ274" s="431"/>
      <c r="GK274" s="431"/>
      <c r="GL274" s="431"/>
      <c r="GM274" s="431"/>
      <c r="GN274" s="431"/>
      <c r="GO274" s="431"/>
      <c r="GP274" s="431"/>
      <c r="GQ274" s="431"/>
      <c r="GR274" s="431"/>
      <c r="GS274" s="431"/>
      <c r="GT274" s="431"/>
      <c r="GU274" s="431"/>
      <c r="GV274" s="431"/>
      <c r="GW274" s="431"/>
      <c r="GX274" s="431"/>
      <c r="GY274" s="431"/>
      <c r="GZ274" s="431"/>
      <c r="HA274" s="431"/>
      <c r="HB274" s="431"/>
      <c r="HC274" s="431"/>
      <c r="HD274" s="431"/>
      <c r="HE274" s="431"/>
      <c r="HF274" s="431"/>
      <c r="HG274" s="431"/>
      <c r="HH274" s="431"/>
      <c r="HI274" s="431"/>
      <c r="HJ274" s="431"/>
      <c r="HK274" s="431"/>
      <c r="HL274" s="431"/>
      <c r="HM274" s="431"/>
      <c r="HN274" s="431"/>
      <c r="HO274" s="431"/>
      <c r="HP274" s="431"/>
      <c r="HQ274" s="431"/>
      <c r="HR274" s="431"/>
      <c r="HS274" s="431"/>
      <c r="HT274" s="431"/>
      <c r="HU274" s="431"/>
      <c r="HV274" s="431"/>
      <c r="HW274" s="431"/>
      <c r="HX274" s="431"/>
      <c r="HY274" s="431"/>
      <c r="HZ274" s="431"/>
      <c r="IA274" s="431"/>
      <c r="IB274" s="431"/>
      <c r="IC274" s="431"/>
      <c r="ID274" s="431"/>
      <c r="IE274" s="431"/>
      <c r="IF274" s="431"/>
      <c r="IG274" s="431"/>
      <c r="IH274" s="431"/>
      <c r="II274" s="431"/>
      <c r="IJ274" s="431"/>
      <c r="IK274" s="431"/>
      <c r="IL274" s="431"/>
      <c r="IM274" s="431"/>
      <c r="IN274" s="431"/>
      <c r="IO274" s="431"/>
      <c r="IP274" s="431"/>
      <c r="IQ274" s="431"/>
      <c r="IR274" s="431"/>
      <c r="IS274" s="431"/>
      <c r="IT274" s="431"/>
      <c r="IU274" s="431"/>
      <c r="IV274" s="431"/>
      <c r="IW274" s="431"/>
    </row>
    <row r="275" customFormat="false" ht="12.75" hidden="false" customHeight="false" outlineLevel="0" collapsed="false">
      <c r="A275" s="370" t="s">
        <v>431</v>
      </c>
      <c r="B275" s="450"/>
      <c r="C275" s="450"/>
      <c r="D275" s="450"/>
      <c r="E275" s="450"/>
      <c r="F275" s="450"/>
      <c r="G275" s="450"/>
      <c r="H275" s="450"/>
      <c r="I275" s="450"/>
      <c r="J275" s="450"/>
      <c r="K275" s="450"/>
      <c r="L275" s="450"/>
      <c r="M275" s="450"/>
      <c r="N275" s="444"/>
      <c r="O275" s="444"/>
      <c r="P275" s="426"/>
      <c r="Q275" s="425"/>
      <c r="R275" s="425"/>
      <c r="S275" s="426"/>
      <c r="T275" s="444"/>
      <c r="U275" s="444"/>
    </row>
    <row r="276" customFormat="false" ht="12.75" hidden="false" customHeight="false" outlineLevel="0" collapsed="false">
      <c r="A276" s="373" t="s">
        <v>371</v>
      </c>
      <c r="B276" s="374" t="n">
        <f aca="false">'Out Years Data Input'!E223/1000</f>
        <v>1598.546</v>
      </c>
      <c r="C276" s="374" t="n">
        <f aca="false">'Out Years Data Input'!H223/1000</f>
        <v>1443.848</v>
      </c>
      <c r="D276" s="374" t="n">
        <f aca="false">'Out Years Data Input'!K223/1000</f>
        <v>1531.958</v>
      </c>
      <c r="E276" s="374" t="n">
        <f aca="false">'Out Years Data Input'!N223/1000</f>
        <v>1482.54</v>
      </c>
      <c r="F276" s="374" t="n">
        <f aca="false">'Out Years Data Input'!Q223/1000</f>
        <v>1531.958</v>
      </c>
      <c r="G276" s="374" t="n">
        <f aca="false">'Out Years Data Input'!T223/1000</f>
        <v>1482.54</v>
      </c>
      <c r="H276" s="374" t="n">
        <f aca="false">'Out Years Data Input'!W223/1000</f>
        <v>1531.958</v>
      </c>
      <c r="I276" s="374" t="n">
        <f aca="false">'Out Years Data Input'!Z223/1000</f>
        <v>1531.958</v>
      </c>
      <c r="J276" s="374" t="n">
        <f aca="false">'Out Years Data Input'!AC223/1000</f>
        <v>1482.54</v>
      </c>
      <c r="K276" s="374" t="n">
        <f aca="false">'Out Years Data Input'!AF223/1000</f>
        <v>1531.958</v>
      </c>
      <c r="L276" s="374" t="n">
        <f aca="false">'Out Years Data Input'!AI223/1000</f>
        <v>1511.91</v>
      </c>
      <c r="M276" s="374" t="n">
        <f aca="false">'Out Years Data Input'!AL223/1000</f>
        <v>1562.307</v>
      </c>
      <c r="N276" s="335" t="n">
        <f aca="false">SUM(B276:M276)</f>
        <v>18224.021</v>
      </c>
      <c r="O276" s="426"/>
      <c r="P276" s="426"/>
      <c r="Q276" s="426"/>
      <c r="R276" s="426"/>
      <c r="S276" s="426"/>
      <c r="T276" s="335"/>
      <c r="U276" s="335"/>
    </row>
    <row r="277" customFormat="false" ht="12.75" hidden="false" customHeight="false" outlineLevel="0" collapsed="false">
      <c r="A277" s="373" t="s">
        <v>402</v>
      </c>
      <c r="B277" s="374" t="n">
        <f aca="false">'Out Years Data Input'!E100/1000</f>
        <v>16.286</v>
      </c>
      <c r="C277" s="374" t="n">
        <f aca="false">'Out Years Data Input'!H100/1000</f>
        <v>15.017</v>
      </c>
      <c r="D277" s="374" t="n">
        <f aca="false">'Out Years Data Input'!K100/1000</f>
        <v>15.469</v>
      </c>
      <c r="E277" s="374" t="n">
        <f aca="false">'Out Years Data Input'!N100/1000</f>
        <v>14.497</v>
      </c>
      <c r="F277" s="374" t="n">
        <f aca="false">'Out Years Data Input'!Q100/1000</f>
        <v>14.003</v>
      </c>
      <c r="G277" s="374" t="n">
        <f aca="false">'Out Years Data Input'!T100/1000</f>
        <v>13.394</v>
      </c>
      <c r="H277" s="374" t="n">
        <f aca="false">'Out Years Data Input'!W100/1000</f>
        <v>15.469</v>
      </c>
      <c r="I277" s="374" t="n">
        <f aca="false">'Out Years Data Input'!Z100/1000</f>
        <v>14.654</v>
      </c>
      <c r="J277" s="374" t="n">
        <f aca="false">'Out Years Data Input'!AC100/1000</f>
        <v>14.339</v>
      </c>
      <c r="K277" s="374" t="n">
        <f aca="false">'Out Years Data Input'!AF100/1000</f>
        <v>14.98</v>
      </c>
      <c r="L277" s="374" t="n">
        <f aca="false">'Out Years Data Input'!AI100/1000</f>
        <v>13.694</v>
      </c>
      <c r="M277" s="374" t="n">
        <f aca="false">'Out Years Data Input'!AL100/1000</f>
        <v>14.306</v>
      </c>
      <c r="N277" s="335" t="n">
        <f aca="false">SUM(B277:M277)</f>
        <v>176.108</v>
      </c>
      <c r="O277" s="426"/>
      <c r="P277" s="426"/>
      <c r="Q277" s="426"/>
      <c r="R277" s="426"/>
      <c r="S277" s="426"/>
      <c r="T277" s="335"/>
      <c r="U277" s="335"/>
      <c r="W277" s="384"/>
      <c r="Y277" s="455"/>
      <c r="AA277" s="455"/>
    </row>
    <row r="278" customFormat="false" ht="12.75" hidden="false" customHeight="false" outlineLevel="0" collapsed="false">
      <c r="A278" s="456" t="s">
        <v>445</v>
      </c>
      <c r="B278" s="428" t="n">
        <v>0</v>
      </c>
      <c r="C278" s="428" t="n">
        <v>0</v>
      </c>
      <c r="D278" s="428" t="n">
        <v>0</v>
      </c>
      <c r="E278" s="428" t="n">
        <v>0</v>
      </c>
      <c r="F278" s="374" t="n">
        <v>0</v>
      </c>
      <c r="G278" s="374" t="n">
        <v>0</v>
      </c>
      <c r="H278" s="374" t="n">
        <v>0</v>
      </c>
      <c r="I278" s="374" t="n">
        <v>0</v>
      </c>
      <c r="J278" s="374" t="n">
        <v>0</v>
      </c>
      <c r="K278" s="374" t="n">
        <v>0</v>
      </c>
      <c r="L278" s="374" t="n">
        <v>0</v>
      </c>
      <c r="M278" s="374" t="n">
        <v>0</v>
      </c>
      <c r="N278" s="335" t="n">
        <f aca="false">SUM(B278:M278)</f>
        <v>0</v>
      </c>
      <c r="O278" s="426"/>
      <c r="P278" s="426"/>
      <c r="Q278" s="426"/>
      <c r="R278" s="426"/>
      <c r="S278" s="426"/>
      <c r="T278" s="335"/>
      <c r="U278" s="335"/>
      <c r="W278" s="384"/>
      <c r="Y278" s="384"/>
      <c r="AA278" s="384"/>
    </row>
    <row r="279" customFormat="false" ht="12.75" hidden="false" customHeight="false" outlineLevel="0" collapsed="false">
      <c r="A279" s="373" t="s">
        <v>403</v>
      </c>
      <c r="B279" s="377" t="n">
        <f aca="false">'Out Years Data Input'!E124/1000</f>
        <v>0</v>
      </c>
      <c r="C279" s="377" t="n">
        <f aca="false">'Out Years Data Input'!H124/1000</f>
        <v>0</v>
      </c>
      <c r="D279" s="377" t="n">
        <f aca="false">'Out Years Data Input'!K124/1000</f>
        <v>0</v>
      </c>
      <c r="E279" s="377" t="n">
        <f aca="false">'Out Years Data Input'!N124/1000</f>
        <v>0</v>
      </c>
      <c r="F279" s="377" t="n">
        <f aca="false">'Out Years Data Input'!Q124/1000</f>
        <v>0</v>
      </c>
      <c r="G279" s="377" t="n">
        <f aca="false">'Out Years Data Input'!T124/1000</f>
        <v>0</v>
      </c>
      <c r="H279" s="377" t="n">
        <f aca="false">'Out Years Data Input'!W124/1000</f>
        <v>0</v>
      </c>
      <c r="I279" s="377" t="n">
        <f aca="false">'Out Years Data Input'!Z124/1000</f>
        <v>0</v>
      </c>
      <c r="J279" s="377" t="n">
        <f aca="false">'Out Years Data Input'!AC124/1000</f>
        <v>0</v>
      </c>
      <c r="K279" s="377" t="n">
        <f aca="false">'Out Years Data Input'!AF124/1000</f>
        <v>0</v>
      </c>
      <c r="L279" s="377" t="n">
        <f aca="false">'Out Years Data Input'!AI124/1000</f>
        <v>0</v>
      </c>
      <c r="M279" s="377" t="n">
        <f aca="false">'Out Years Data Input'!AL124/1000</f>
        <v>0</v>
      </c>
      <c r="N279" s="378" t="n">
        <f aca="false">SUM(B279:M279)</f>
        <v>0</v>
      </c>
      <c r="O279" s="426"/>
      <c r="P279" s="426"/>
      <c r="Q279" s="426"/>
      <c r="R279" s="426"/>
      <c r="S279" s="426"/>
      <c r="T279" s="378"/>
      <c r="U279" s="378"/>
      <c r="X279" s="384"/>
      <c r="Z279" s="384"/>
      <c r="AB279" s="384"/>
    </row>
    <row r="280" customFormat="false" ht="12.75" hidden="false" customHeight="false" outlineLevel="0" collapsed="false">
      <c r="A280" s="386" t="s">
        <v>446</v>
      </c>
      <c r="B280" s="452" t="n">
        <f aca="false">B276</f>
        <v>1598.546</v>
      </c>
      <c r="C280" s="452" t="n">
        <f aca="false">C276</f>
        <v>1443.848</v>
      </c>
      <c r="D280" s="452" t="n">
        <f aca="false">D276</f>
        <v>1531.958</v>
      </c>
      <c r="E280" s="452" t="n">
        <f aca="false">E276</f>
        <v>1482.54</v>
      </c>
      <c r="F280" s="452" t="n">
        <f aca="false">F276</f>
        <v>1531.958</v>
      </c>
      <c r="G280" s="452" t="n">
        <f aca="false">G276</f>
        <v>1482.54</v>
      </c>
      <c r="H280" s="452" t="n">
        <f aca="false">H276</f>
        <v>1531.958</v>
      </c>
      <c r="I280" s="452" t="n">
        <f aca="false">I276</f>
        <v>1531.958</v>
      </c>
      <c r="J280" s="452" t="n">
        <f aca="false">J276</f>
        <v>1482.54</v>
      </c>
      <c r="K280" s="452" t="n">
        <f aca="false">K276</f>
        <v>1531.958</v>
      </c>
      <c r="L280" s="452" t="n">
        <f aca="false">L276</f>
        <v>1511.91</v>
      </c>
      <c r="M280" s="452" t="n">
        <f aca="false">M276</f>
        <v>1562.307</v>
      </c>
      <c r="N280" s="452" t="n">
        <f aca="false">N276</f>
        <v>18224.021</v>
      </c>
      <c r="O280" s="394"/>
      <c r="P280" s="394"/>
      <c r="Q280" s="394"/>
      <c r="R280" s="394"/>
      <c r="S280" s="457"/>
      <c r="T280" s="394"/>
      <c r="U280" s="394"/>
      <c r="W280" s="384"/>
      <c r="X280" s="384"/>
      <c r="Y280" s="384"/>
      <c r="Z280" s="384"/>
      <c r="AA280" s="384"/>
      <c r="AB280" s="384"/>
    </row>
    <row r="281" customFormat="false" ht="12.75" hidden="false" customHeight="false" outlineLevel="0" collapsed="false">
      <c r="A281" s="386" t="s">
        <v>447</v>
      </c>
      <c r="B281" s="452" t="n">
        <f aca="false">SUM(B277:B279)</f>
        <v>16.286</v>
      </c>
      <c r="C281" s="452" t="n">
        <f aca="false">SUM(C277:C279)</f>
        <v>15.017</v>
      </c>
      <c r="D281" s="452" t="n">
        <f aca="false">SUM(D277:D279)</f>
        <v>15.469</v>
      </c>
      <c r="E281" s="452" t="n">
        <f aca="false">SUM(E277:E279)</f>
        <v>14.497</v>
      </c>
      <c r="F281" s="452" t="n">
        <f aca="false">SUM(F277:F279)</f>
        <v>14.003</v>
      </c>
      <c r="G281" s="452" t="n">
        <f aca="false">SUM(G277:G279)</f>
        <v>13.394</v>
      </c>
      <c r="H281" s="452" t="n">
        <f aca="false">SUM(H277:H279)</f>
        <v>15.469</v>
      </c>
      <c r="I281" s="452" t="n">
        <f aca="false">SUM(I277:I279)</f>
        <v>14.654</v>
      </c>
      <c r="J281" s="452" t="n">
        <f aca="false">SUM(J277:J279)</f>
        <v>14.339</v>
      </c>
      <c r="K281" s="452" t="n">
        <f aca="false">SUM(K277:K279)</f>
        <v>14.98</v>
      </c>
      <c r="L281" s="452" t="n">
        <f aca="false">SUM(L277:L279)</f>
        <v>13.694</v>
      </c>
      <c r="M281" s="452" t="n">
        <f aca="false">SUM(M277:M279)</f>
        <v>14.306</v>
      </c>
      <c r="N281" s="452" t="n">
        <f aca="false">SUM(N277:N279)</f>
        <v>176.108</v>
      </c>
      <c r="O281" s="394"/>
      <c r="P281" s="394"/>
      <c r="Q281" s="394"/>
      <c r="R281" s="394"/>
      <c r="S281" s="457"/>
      <c r="T281" s="394"/>
      <c r="U281" s="394"/>
      <c r="W281" s="384"/>
      <c r="X281" s="384"/>
      <c r="Y281" s="384"/>
      <c r="Z281" s="384"/>
      <c r="AA281" s="384"/>
      <c r="AB281" s="384"/>
    </row>
    <row r="282" customFormat="false" ht="12.75" hidden="false" customHeight="false" outlineLevel="0" collapsed="false">
      <c r="A282" s="386" t="s">
        <v>448</v>
      </c>
      <c r="B282" s="452" t="n">
        <f aca="false">SUM(B280:B281)</f>
        <v>1614.832</v>
      </c>
      <c r="C282" s="452" t="n">
        <f aca="false">SUM(C280:C281)</f>
        <v>1458.865</v>
      </c>
      <c r="D282" s="452" t="n">
        <f aca="false">SUM(D280:D281)</f>
        <v>1547.427</v>
      </c>
      <c r="E282" s="452" t="n">
        <f aca="false">SUM(E280:E281)</f>
        <v>1497.037</v>
      </c>
      <c r="F282" s="452" t="n">
        <f aca="false">SUM(F280:F281)</f>
        <v>1545.961</v>
      </c>
      <c r="G282" s="452" t="n">
        <f aca="false">SUM(G280:G281)</f>
        <v>1495.934</v>
      </c>
      <c r="H282" s="452" t="n">
        <f aca="false">SUM(H280:H281)</f>
        <v>1547.427</v>
      </c>
      <c r="I282" s="452" t="n">
        <f aca="false">SUM(I280:I281)</f>
        <v>1546.612</v>
      </c>
      <c r="J282" s="452" t="n">
        <f aca="false">SUM(J280:J281)</f>
        <v>1496.879</v>
      </c>
      <c r="K282" s="452" t="n">
        <f aca="false">SUM(K280:K281)</f>
        <v>1546.938</v>
      </c>
      <c r="L282" s="452" t="n">
        <f aca="false">SUM(L280:L281)</f>
        <v>1525.604</v>
      </c>
      <c r="M282" s="452" t="n">
        <f aca="false">SUM(M280:M281)</f>
        <v>1576.613</v>
      </c>
      <c r="N282" s="452" t="n">
        <f aca="false">SUM(N280:N281)</f>
        <v>18400.129</v>
      </c>
      <c r="O282" s="394"/>
      <c r="P282" s="394"/>
      <c r="Q282" s="394"/>
      <c r="R282" s="394"/>
      <c r="S282" s="457"/>
      <c r="T282" s="394"/>
      <c r="U282" s="394"/>
    </row>
    <row r="283" customFormat="false" ht="12.75" hidden="false" customHeight="false" outlineLevel="0" collapsed="false">
      <c r="A283" s="389"/>
      <c r="B283" s="443"/>
      <c r="C283" s="443"/>
      <c r="D283" s="443"/>
      <c r="E283" s="443"/>
      <c r="F283" s="443"/>
      <c r="G283" s="443"/>
      <c r="H283" s="443"/>
      <c r="I283" s="443"/>
      <c r="J283" s="443"/>
      <c r="K283" s="443"/>
      <c r="L283" s="443"/>
      <c r="M283" s="443"/>
      <c r="N283" s="443"/>
      <c r="O283" s="443"/>
      <c r="P283" s="454"/>
      <c r="Q283" s="454"/>
      <c r="R283" s="454"/>
      <c r="S283" s="454"/>
      <c r="T283" s="443"/>
      <c r="U283" s="443"/>
    </row>
    <row r="284" customFormat="false" ht="12.75" hidden="false" customHeight="false" outlineLevel="0" collapsed="false">
      <c r="A284" s="381"/>
      <c r="B284" s="450"/>
      <c r="C284" s="450"/>
      <c r="D284" s="450"/>
      <c r="E284" s="450"/>
      <c r="F284" s="450"/>
      <c r="G284" s="450"/>
      <c r="H284" s="450"/>
      <c r="I284" s="450"/>
      <c r="J284" s="450"/>
      <c r="K284" s="450"/>
      <c r="L284" s="450"/>
      <c r="M284" s="450"/>
      <c r="N284" s="444"/>
      <c r="O284" s="444"/>
      <c r="P284" s="426"/>
      <c r="Q284" s="426"/>
      <c r="R284" s="425"/>
      <c r="S284" s="426"/>
      <c r="T284" s="444"/>
      <c r="U284" s="444"/>
    </row>
    <row r="285" customFormat="false" ht="15.75" hidden="false" customHeight="false" outlineLevel="0" collapsed="false">
      <c r="A285" s="405" t="s">
        <v>415</v>
      </c>
      <c r="B285" s="406"/>
      <c r="C285" s="406"/>
      <c r="D285" s="406"/>
      <c r="E285" s="406"/>
      <c r="F285" s="406"/>
      <c r="G285" s="406"/>
      <c r="H285" s="406"/>
      <c r="I285" s="406"/>
      <c r="J285" s="406"/>
      <c r="K285" s="406"/>
      <c r="L285" s="406"/>
      <c r="M285" s="406"/>
      <c r="N285" s="407"/>
      <c r="O285" s="383"/>
      <c r="P285" s="371"/>
      <c r="Q285" s="371"/>
      <c r="R285" s="371"/>
      <c r="S285" s="371"/>
      <c r="T285" s="407"/>
      <c r="U285" s="407"/>
    </row>
    <row r="286" customFormat="false" ht="12.75" hidden="false" customHeight="false" outlineLevel="0" collapsed="false">
      <c r="A286" s="408" t="s">
        <v>371</v>
      </c>
      <c r="B286" s="409" t="n">
        <f aca="false">B280+B270+B252+B219</f>
        <v>12632.967681068</v>
      </c>
      <c r="C286" s="409" t="n">
        <f aca="false">C280+C270+C252+C219</f>
        <v>11323.287422384</v>
      </c>
      <c r="D286" s="409" t="n">
        <f aca="false">D280+D270+D252+D219</f>
        <v>12420.685524568</v>
      </c>
      <c r="E286" s="409" t="n">
        <f aca="false">E280+E270+E252+E219</f>
        <v>12180.74116416</v>
      </c>
      <c r="F286" s="409" t="n">
        <f aca="false">F280+F270+F252+F219</f>
        <v>12549.536112572</v>
      </c>
      <c r="G286" s="409" t="n">
        <f aca="false">G280+G270+G252+G219</f>
        <v>13133.95244068</v>
      </c>
      <c r="H286" s="409" t="n">
        <f aca="false">H280+H270+H252+H219</f>
        <v>14090.935417948</v>
      </c>
      <c r="I286" s="409" t="n">
        <f aca="false">I280+I270+I252+I219</f>
        <v>14082.357199504</v>
      </c>
      <c r="J286" s="409" t="n">
        <f aca="false">J280+J270+J252+J219</f>
        <v>13625.52173572</v>
      </c>
      <c r="K286" s="409" t="n">
        <f aca="false">K280+K270+K252+K219</f>
        <v>13974.5891355</v>
      </c>
      <c r="L286" s="409" t="n">
        <f aca="false">L280+L270+L252+L219</f>
        <v>14224.433968</v>
      </c>
      <c r="M286" s="409" t="n">
        <f aca="false">M280+M270+M252+M219</f>
        <v>14731.566401</v>
      </c>
      <c r="N286" s="410" t="n">
        <f aca="false">SUM(B286:M286)</f>
        <v>158970.574203104</v>
      </c>
      <c r="O286" s="412"/>
      <c r="P286" s="412"/>
      <c r="Q286" s="412"/>
      <c r="R286" s="412"/>
      <c r="S286" s="375"/>
      <c r="T286" s="410"/>
      <c r="U286" s="410"/>
    </row>
    <row r="287" customFormat="false" ht="12.75" hidden="false" customHeight="false" outlineLevel="0" collapsed="false">
      <c r="A287" s="408" t="s">
        <v>402</v>
      </c>
      <c r="B287" s="409" t="n">
        <f aca="false">B277+B266+B259+B248+B241+B233+B226+B214+B207+B199+B192</f>
        <v>862.99</v>
      </c>
      <c r="C287" s="409" t="n">
        <f aca="false">C277+C266+C259+C248+C241+C233+C226+C214+C207+C199+C192</f>
        <v>792.062</v>
      </c>
      <c r="D287" s="409" t="n">
        <f aca="false">D277+D266+D259+D248+D241+D233+D226+D214+D207+D199+D192</f>
        <v>845.852</v>
      </c>
      <c r="E287" s="409" t="n">
        <f aca="false">E277+E266+E259+E248+E241+E233+E226+E214+E207+E199+E192</f>
        <v>775.685</v>
      </c>
      <c r="F287" s="409" t="n">
        <f aca="false">F277+F266+F259+F248+F241+F233+F226+F214+F207+F199+F192</f>
        <v>796.52</v>
      </c>
      <c r="G287" s="409" t="n">
        <f aca="false">G277+G266+G259+G248+G241+G233+G226+G214+G207+G199+G192</f>
        <v>897.889</v>
      </c>
      <c r="H287" s="409" t="n">
        <f aca="false">H277+H266+H259+H248+H241+H233+H226+H214+H207+H199+H192</f>
        <v>955.133</v>
      </c>
      <c r="I287" s="409" t="n">
        <f aca="false">I277+I266+I259+I248+I241+I233+I226+I214+I207+I199+I192</f>
        <v>969.359</v>
      </c>
      <c r="J287" s="409" t="n">
        <f aca="false">J277+J266+J259+J248+J241+J233+J226+J214+J207+J199+J192</f>
        <v>926.905</v>
      </c>
      <c r="K287" s="409" t="n">
        <f aca="false">K277+K266+K259+K248+K241+K233+K226+K214+K207+K199+K192</f>
        <v>965.466</v>
      </c>
      <c r="L287" s="409" t="n">
        <f aca="false">L277+L266+L259+L248+L241+L233+L226+L214+L207+L199+L192</f>
        <v>923.576</v>
      </c>
      <c r="M287" s="409" t="n">
        <f aca="false">M277+M266+M259+M248+M241+M233+M226+M214+M207+M199+M192</f>
        <v>938.973</v>
      </c>
      <c r="N287" s="410" t="n">
        <f aca="false">SUM(B287:M287)</f>
        <v>10650.41</v>
      </c>
      <c r="O287" s="412"/>
      <c r="P287" s="412"/>
      <c r="Q287" s="412"/>
      <c r="R287" s="412"/>
      <c r="S287" s="375"/>
      <c r="T287" s="383"/>
      <c r="U287" s="383"/>
    </row>
    <row r="288" customFormat="false" ht="12.75" hidden="false" customHeight="false" outlineLevel="0" collapsed="false">
      <c r="A288" s="408" t="s">
        <v>411</v>
      </c>
      <c r="B288" s="409" t="n">
        <f aca="false">B278+B267+B260+B249+B242+B234+B227+B215+B208+B200+B193</f>
        <v>0</v>
      </c>
      <c r="C288" s="409" t="n">
        <f aca="false">C278+C267+C260+C249+C242+C234+C227+C215+C208+C200+C193</f>
        <v>0</v>
      </c>
      <c r="D288" s="409" t="n">
        <f aca="false">D278+D267+D260+D249+D242+D234+D227+D215+D208+D200+D193</f>
        <v>0</v>
      </c>
      <c r="E288" s="409" t="n">
        <f aca="false">E278+E267+E260+E249+E242+E234+E227+E215+E208+E200+E193</f>
        <v>0</v>
      </c>
      <c r="F288" s="409" t="n">
        <f aca="false">F278+F267+F260+F249+F242+F234+F227+F215+F208+F200+F193</f>
        <v>0</v>
      </c>
      <c r="G288" s="409" t="n">
        <f aca="false">G278+G267+G260+G249+G242+G234+G227+G215+G208+G200+G193</f>
        <v>0</v>
      </c>
      <c r="H288" s="409" t="n">
        <f aca="false">H278+H267+H260+H249+H242+H234+H227+H215+H208+H200+H193</f>
        <v>0</v>
      </c>
      <c r="I288" s="409" t="n">
        <f aca="false">I278+I267+I260+I249+I242+I234+I227+I215+I208+I200+I193</f>
        <v>0</v>
      </c>
      <c r="J288" s="409" t="n">
        <f aca="false">J278+J267+J260+J249+J242+J234+J227+J215+J208+J200+J193</f>
        <v>0</v>
      </c>
      <c r="K288" s="409" t="n">
        <f aca="false">K278+K267+K260+K249+K242+K234+K227+K215+K208+K200+K193</f>
        <v>0</v>
      </c>
      <c r="L288" s="409" t="n">
        <f aca="false">L278+L267+L260+L249+L242+L234+L227+L215+L208+L200+L193</f>
        <v>0</v>
      </c>
      <c r="M288" s="409" t="n">
        <f aca="false">M278+M267+M260+M249+M242+M234+M227+M215+M208+M200+M193</f>
        <v>0</v>
      </c>
      <c r="N288" s="410" t="n">
        <f aca="false">SUM(B288:M288)</f>
        <v>0</v>
      </c>
      <c r="O288" s="412"/>
      <c r="P288" s="412"/>
      <c r="Q288" s="412"/>
      <c r="R288" s="412"/>
      <c r="S288" s="375"/>
      <c r="T288" s="383"/>
      <c r="U288" s="383"/>
    </row>
    <row r="289" customFormat="false" ht="12.75" hidden="false" customHeight="false" outlineLevel="0" collapsed="false">
      <c r="A289" s="408" t="s">
        <v>449</v>
      </c>
      <c r="B289" s="409" t="n">
        <f aca="false">B235</f>
        <v>0</v>
      </c>
      <c r="C289" s="409" t="n">
        <f aca="false">C235</f>
        <v>0</v>
      </c>
      <c r="D289" s="409" t="n">
        <f aca="false">D235</f>
        <v>0</v>
      </c>
      <c r="E289" s="409" t="n">
        <f aca="false">E235</f>
        <v>0</v>
      </c>
      <c r="F289" s="409" t="n">
        <f aca="false">F235</f>
        <v>0</v>
      </c>
      <c r="G289" s="409" t="n">
        <f aca="false">G235</f>
        <v>0</v>
      </c>
      <c r="H289" s="409" t="n">
        <f aca="false">H235</f>
        <v>0</v>
      </c>
      <c r="I289" s="409" t="n">
        <f aca="false">I235</f>
        <v>0</v>
      </c>
      <c r="J289" s="409" t="n">
        <f aca="false">J235</f>
        <v>0</v>
      </c>
      <c r="K289" s="409" t="n">
        <f aca="false">K235</f>
        <v>0</v>
      </c>
      <c r="L289" s="409" t="n">
        <f aca="false">L235</f>
        <v>0</v>
      </c>
      <c r="M289" s="409" t="n">
        <f aca="false">M235</f>
        <v>0</v>
      </c>
      <c r="N289" s="410" t="n">
        <f aca="false">SUM(B289:M289)</f>
        <v>0</v>
      </c>
      <c r="O289" s="412"/>
      <c r="P289" s="412"/>
      <c r="Q289" s="412"/>
      <c r="R289" s="412"/>
      <c r="S289" s="375"/>
      <c r="T289" s="383"/>
      <c r="U289" s="383"/>
    </row>
    <row r="290" customFormat="false" ht="12.75" hidden="false" customHeight="false" outlineLevel="0" collapsed="false">
      <c r="A290" s="408" t="s">
        <v>377</v>
      </c>
      <c r="B290" s="409" t="n">
        <f aca="false">B201+B216</f>
        <v>0</v>
      </c>
      <c r="C290" s="409" t="n">
        <f aca="false">C201+C216</f>
        <v>0</v>
      </c>
      <c r="D290" s="409" t="n">
        <f aca="false">D201+D216</f>
        <v>0</v>
      </c>
      <c r="E290" s="409" t="n">
        <f aca="false">E201+E216</f>
        <v>0</v>
      </c>
      <c r="F290" s="409" t="n">
        <f aca="false">F201+F216</f>
        <v>0</v>
      </c>
      <c r="G290" s="409" t="n">
        <f aca="false">G201+G216</f>
        <v>0</v>
      </c>
      <c r="H290" s="409" t="n">
        <f aca="false">H201+H216</f>
        <v>0</v>
      </c>
      <c r="I290" s="409" t="n">
        <f aca="false">I201+I216</f>
        <v>0</v>
      </c>
      <c r="J290" s="409" t="n">
        <f aca="false">J201+J216</f>
        <v>0</v>
      </c>
      <c r="K290" s="409" t="n">
        <f aca="false">K201+K216</f>
        <v>0</v>
      </c>
      <c r="L290" s="409" t="n">
        <f aca="false">L201+L216</f>
        <v>0</v>
      </c>
      <c r="M290" s="409" t="n">
        <f aca="false">M201+M216</f>
        <v>0</v>
      </c>
      <c r="N290" s="410" t="n">
        <f aca="false">SUM(B290:M290)</f>
        <v>0</v>
      </c>
      <c r="O290" s="412"/>
      <c r="P290" s="412"/>
      <c r="Q290" s="412"/>
      <c r="R290" s="412"/>
      <c r="S290" s="375"/>
      <c r="T290" s="383"/>
      <c r="U290" s="383"/>
    </row>
    <row r="291" customFormat="false" ht="12.75" hidden="false" customHeight="false" outlineLevel="0" collapsed="false">
      <c r="A291" s="408" t="s">
        <v>403</v>
      </c>
      <c r="B291" s="377" t="n">
        <f aca="false">B279+B268+B261+B250+B243+B236+B228+B217+B209+B202+B194</f>
        <v>98.3165</v>
      </c>
      <c r="C291" s="377" t="n">
        <f aca="false">C279+C268+C261+C250+C243+C236+C228+C217+C209+C202+C194</f>
        <v>46.242</v>
      </c>
      <c r="D291" s="377" t="n">
        <f aca="false">D279+D268+D261+D250+D243+D236+D228+D217+D209+D202+D194</f>
        <v>58.5125</v>
      </c>
      <c r="E291" s="377" t="n">
        <f aca="false">E279+E268+E261+E250+E243+E236+E228+E217+E209+E202+E194</f>
        <v>173.01</v>
      </c>
      <c r="F291" s="377" t="n">
        <f aca="false">F279+F268+F261+F250+F243+F236+F228+F217+F209+F202+F194</f>
        <v>248.93</v>
      </c>
      <c r="G291" s="377" t="n">
        <f aca="false">G279+G268+G261+G250+G243+G236+G228+G217+G209+G202+G194</f>
        <v>289.92</v>
      </c>
      <c r="H291" s="377" t="n">
        <f aca="false">H279+H268+H261+H250+H243+H236+H228+H217+H209+H202+H194</f>
        <v>323.498</v>
      </c>
      <c r="I291" s="377" t="n">
        <f aca="false">I279+I268+I261+I250+I243+I236+I228+I217+I209+I202+I194</f>
        <v>307.998</v>
      </c>
      <c r="J291" s="377" t="n">
        <f aca="false">J279+J268+J261+J250+J243+J236+J228+J217+J209+J202+J194</f>
        <v>276.146</v>
      </c>
      <c r="K291" s="377" t="n">
        <f aca="false">K279+K268+K261+K250+K243+K236+K228+K217+K209+K202+K194</f>
        <v>238.434</v>
      </c>
      <c r="L291" s="377" t="n">
        <f aca="false">L279+L268+L261+L250+L243+L236+L228+L217+L209+L202+L194</f>
        <v>164.336</v>
      </c>
      <c r="M291" s="377" t="n">
        <f aca="false">M279+M268+M261+M250+M243+M236+M228+M217+M209+M202+M194</f>
        <v>207.748</v>
      </c>
      <c r="N291" s="394" t="n">
        <f aca="false">SUM(B291:M291)</f>
        <v>2433.091</v>
      </c>
      <c r="O291" s="412"/>
      <c r="P291" s="412"/>
      <c r="Q291" s="412"/>
      <c r="R291" s="412"/>
      <c r="S291" s="375"/>
      <c r="T291" s="394"/>
      <c r="U291" s="394"/>
    </row>
    <row r="292" customFormat="false" ht="12.75" hidden="false" customHeight="false" outlineLevel="0" collapsed="false">
      <c r="A292" s="386" t="s">
        <v>418</v>
      </c>
      <c r="B292" s="378" t="n">
        <f aca="false">B286</f>
        <v>12632.967681068</v>
      </c>
      <c r="C292" s="378" t="n">
        <f aca="false">C286</f>
        <v>11323.287422384</v>
      </c>
      <c r="D292" s="378" t="n">
        <f aca="false">D286</f>
        <v>12420.685524568</v>
      </c>
      <c r="E292" s="378" t="n">
        <f aca="false">E286</f>
        <v>12180.74116416</v>
      </c>
      <c r="F292" s="378" t="n">
        <f aca="false">F286</f>
        <v>12549.536112572</v>
      </c>
      <c r="G292" s="378" t="n">
        <f aca="false">G286</f>
        <v>13133.95244068</v>
      </c>
      <c r="H292" s="378" t="n">
        <f aca="false">H286</f>
        <v>14090.935417948</v>
      </c>
      <c r="I292" s="378" t="n">
        <f aca="false">I286</f>
        <v>14082.357199504</v>
      </c>
      <c r="J292" s="378" t="n">
        <f aca="false">J286</f>
        <v>13625.52173572</v>
      </c>
      <c r="K292" s="378" t="n">
        <f aca="false">K286</f>
        <v>13974.5891355</v>
      </c>
      <c r="L292" s="378" t="n">
        <f aca="false">L286</f>
        <v>14224.433968</v>
      </c>
      <c r="M292" s="378" t="n">
        <f aca="false">M286</f>
        <v>14731.566401</v>
      </c>
      <c r="N292" s="394" t="n">
        <f aca="false">SUM(B292:M292)</f>
        <v>158970.574203104</v>
      </c>
      <c r="O292" s="394"/>
      <c r="P292" s="394"/>
      <c r="Q292" s="394"/>
      <c r="R292" s="394"/>
      <c r="S292" s="375"/>
      <c r="T292" s="394"/>
      <c r="U292" s="394"/>
    </row>
    <row r="293" customFormat="false" ht="12.75" hidden="false" customHeight="false" outlineLevel="0" collapsed="false">
      <c r="A293" s="386" t="s">
        <v>417</v>
      </c>
      <c r="B293" s="378" t="n">
        <f aca="false">SUM(B287:B291)</f>
        <v>961.3065</v>
      </c>
      <c r="C293" s="378" t="n">
        <f aca="false">SUM(C287:C291)</f>
        <v>838.304</v>
      </c>
      <c r="D293" s="378" t="n">
        <f aca="false">SUM(D287:D291)</f>
        <v>904.3645</v>
      </c>
      <c r="E293" s="378" t="n">
        <f aca="false">SUM(E287:E291)</f>
        <v>948.695</v>
      </c>
      <c r="F293" s="378" t="n">
        <f aca="false">SUM(F287:F291)</f>
        <v>1045.45</v>
      </c>
      <c r="G293" s="378" t="n">
        <f aca="false">SUM(G287:G291)</f>
        <v>1187.809</v>
      </c>
      <c r="H293" s="378" t="n">
        <f aca="false">SUM(H287:H291)</f>
        <v>1278.631</v>
      </c>
      <c r="I293" s="378" t="n">
        <f aca="false">SUM(I287:I291)</f>
        <v>1277.357</v>
      </c>
      <c r="J293" s="378" t="n">
        <f aca="false">SUM(J287:J291)</f>
        <v>1203.051</v>
      </c>
      <c r="K293" s="378" t="n">
        <f aca="false">SUM(K287:K291)</f>
        <v>1203.9</v>
      </c>
      <c r="L293" s="378" t="n">
        <f aca="false">SUM(L287:L291)</f>
        <v>1087.912</v>
      </c>
      <c r="M293" s="378" t="n">
        <f aca="false">SUM(M287:M291)</f>
        <v>1146.721</v>
      </c>
      <c r="N293" s="394" t="n">
        <f aca="false">SUM(B293:M293)</f>
        <v>13083.501</v>
      </c>
      <c r="O293" s="394"/>
      <c r="P293" s="394"/>
      <c r="Q293" s="394"/>
      <c r="R293" s="394"/>
      <c r="S293" s="375"/>
      <c r="T293" s="394"/>
      <c r="U293" s="394"/>
    </row>
    <row r="294" customFormat="false" ht="12.75" hidden="false" customHeight="false" outlineLevel="0" collapsed="false">
      <c r="A294" s="386" t="s">
        <v>450</v>
      </c>
      <c r="B294" s="378" t="n">
        <f aca="false">SUM(B292:B293)</f>
        <v>13594.274181068</v>
      </c>
      <c r="C294" s="378" t="n">
        <f aca="false">SUM(C292:C293)</f>
        <v>12161.591422384</v>
      </c>
      <c r="D294" s="378" t="n">
        <f aca="false">SUM(D292:D293)</f>
        <v>13325.050024568</v>
      </c>
      <c r="E294" s="378" t="n">
        <f aca="false">SUM(E292:E293)</f>
        <v>13129.43616416</v>
      </c>
      <c r="F294" s="378" t="n">
        <f aca="false">SUM(F292:F293)</f>
        <v>13594.986112572</v>
      </c>
      <c r="G294" s="378" t="n">
        <f aca="false">SUM(G292:G293)</f>
        <v>14321.76144068</v>
      </c>
      <c r="H294" s="378" t="n">
        <f aca="false">SUM(H292:H293)</f>
        <v>15369.566417948</v>
      </c>
      <c r="I294" s="378" t="n">
        <f aca="false">SUM(I292:I293)</f>
        <v>15359.714199504</v>
      </c>
      <c r="J294" s="378" t="n">
        <f aca="false">SUM(J292:J293)</f>
        <v>14828.57273572</v>
      </c>
      <c r="K294" s="378" t="n">
        <f aca="false">SUM(K292:K293)</f>
        <v>15178.4891355</v>
      </c>
      <c r="L294" s="378" t="n">
        <f aca="false">SUM(L292:L293)</f>
        <v>15312.345968</v>
      </c>
      <c r="M294" s="378" t="n">
        <f aca="false">SUM(M292:M293)</f>
        <v>15878.287401</v>
      </c>
      <c r="N294" s="394" t="n">
        <f aca="false">SUM(B294:M294)</f>
        <v>172054.075203104</v>
      </c>
      <c r="O294" s="394"/>
      <c r="P294" s="394"/>
      <c r="Q294" s="394"/>
      <c r="R294" s="394"/>
      <c r="S294" s="375"/>
      <c r="T294" s="394"/>
      <c r="U294" s="394"/>
      <c r="AE294" s="384"/>
    </row>
    <row r="295" customFormat="false" ht="12.75" hidden="false" customHeight="false" outlineLevel="0" collapsed="false">
      <c r="A295" s="389"/>
      <c r="B295" s="450"/>
      <c r="C295" s="450"/>
      <c r="D295" s="450"/>
      <c r="E295" s="450"/>
      <c r="F295" s="450"/>
      <c r="G295" s="450"/>
      <c r="H295" s="450"/>
      <c r="I295" s="450"/>
      <c r="J295" s="450"/>
      <c r="K295" s="450"/>
      <c r="L295" s="450"/>
      <c r="M295" s="450"/>
      <c r="N295" s="450"/>
      <c r="O295" s="450"/>
      <c r="P295" s="426"/>
      <c r="Q295" s="426"/>
      <c r="R295" s="425"/>
      <c r="S295" s="426"/>
      <c r="T295" s="450"/>
      <c r="U295" s="450"/>
    </row>
    <row r="296" customFormat="false" ht="12.75" hidden="false" customHeight="false" outlineLevel="0" collapsed="false">
      <c r="A296" s="381"/>
      <c r="B296" s="458"/>
      <c r="C296" s="458"/>
      <c r="D296" s="458"/>
      <c r="E296" s="458"/>
      <c r="F296" s="458"/>
      <c r="G296" s="458"/>
      <c r="H296" s="458"/>
      <c r="I296" s="458"/>
      <c r="J296" s="458"/>
      <c r="K296" s="458"/>
      <c r="L296" s="458"/>
      <c r="M296" s="458"/>
      <c r="N296" s="459"/>
      <c r="O296" s="459"/>
      <c r="P296" s="426"/>
      <c r="Q296" s="426"/>
      <c r="R296" s="425"/>
      <c r="S296" s="426"/>
      <c r="T296" s="459"/>
      <c r="U296" s="459"/>
    </row>
    <row r="297" customFormat="false" ht="15.75" hidden="false" customHeight="false" outlineLevel="0" collapsed="false">
      <c r="A297" s="369" t="s">
        <v>451</v>
      </c>
      <c r="B297" s="342"/>
      <c r="C297" s="342"/>
      <c r="D297" s="342"/>
      <c r="E297" s="342"/>
      <c r="F297" s="342"/>
      <c r="G297" s="342"/>
      <c r="H297" s="342"/>
      <c r="I297" s="342"/>
      <c r="J297" s="342"/>
      <c r="K297" s="342"/>
      <c r="L297" s="342"/>
      <c r="M297" s="342"/>
      <c r="N297" s="460"/>
      <c r="O297" s="460"/>
      <c r="P297" s="461"/>
      <c r="Q297" s="461"/>
      <c r="R297" s="461"/>
      <c r="S297" s="461"/>
      <c r="T297" s="460"/>
      <c r="U297" s="460"/>
    </row>
    <row r="298" customFormat="false" ht="12.75" hidden="false" customHeight="false" outlineLevel="0" collapsed="false">
      <c r="A298" s="462" t="s">
        <v>452</v>
      </c>
      <c r="B298" s="463"/>
      <c r="C298" s="463"/>
      <c r="D298" s="463"/>
      <c r="E298" s="463"/>
      <c r="F298" s="463"/>
      <c r="G298" s="463"/>
      <c r="H298" s="463"/>
      <c r="I298" s="463"/>
      <c r="J298" s="463"/>
      <c r="K298" s="463"/>
      <c r="L298" s="463"/>
      <c r="M298" s="463"/>
      <c r="N298" s="464"/>
      <c r="O298" s="464"/>
      <c r="P298" s="465"/>
      <c r="Q298" s="465"/>
      <c r="R298" s="465"/>
      <c r="S298" s="465"/>
      <c r="T298" s="464"/>
      <c r="U298" s="464"/>
    </row>
    <row r="299" customFormat="false" ht="12.75" hidden="false" customHeight="false" outlineLevel="0" collapsed="false">
      <c r="A299" s="466" t="s">
        <v>453</v>
      </c>
      <c r="B299" s="467" t="n">
        <f aca="false">ROUND(1062252/12/1000,1)</f>
        <v>88.5</v>
      </c>
      <c r="C299" s="467" t="n">
        <f aca="false">ROUND(1062252/12/1000,1)</f>
        <v>88.5</v>
      </c>
      <c r="D299" s="467" t="n">
        <f aca="false">ROUND(1062252/12/1000,1)</f>
        <v>88.5</v>
      </c>
      <c r="E299" s="467" t="n">
        <f aca="false">ROUND(1062252/12/1000,1)</f>
        <v>88.5</v>
      </c>
      <c r="F299" s="467" t="n">
        <f aca="false">ROUND(1062252/12/1000,1)</f>
        <v>88.5</v>
      </c>
      <c r="G299" s="467" t="n">
        <f aca="false">ROUND(1062252/12/1000,1)</f>
        <v>88.5</v>
      </c>
      <c r="H299" s="467" t="n">
        <f aca="false">ROUND(1062252/12/1000,1)</f>
        <v>88.5</v>
      </c>
      <c r="I299" s="467" t="n">
        <f aca="false">ROUND(1062252/12/1000,1)</f>
        <v>88.5</v>
      </c>
      <c r="J299" s="467" t="n">
        <f aca="false">ROUND(1062252/12/1000,1)</f>
        <v>88.5</v>
      </c>
      <c r="K299" s="467" t="n">
        <f aca="false">ROUND(1062252/12/1000,1)</f>
        <v>88.5</v>
      </c>
      <c r="L299" s="467" t="n">
        <f aca="false">ROUND(1062252/12/1000,1)</f>
        <v>88.5</v>
      </c>
      <c r="M299" s="467" t="n">
        <f aca="false">ROUND(1062252/12/1000,1)</f>
        <v>88.5</v>
      </c>
      <c r="N299" s="468" t="n">
        <f aca="false">SUM(B299:M299)</f>
        <v>1062</v>
      </c>
      <c r="O299" s="412"/>
      <c r="P299" s="412"/>
      <c r="Q299" s="412"/>
      <c r="R299" s="412"/>
      <c r="S299" s="469"/>
      <c r="T299" s="468"/>
      <c r="U299" s="468"/>
    </row>
    <row r="300" customFormat="false" ht="12.75" hidden="false" customHeight="false" outlineLevel="0" collapsed="false">
      <c r="A300" s="450" t="s">
        <v>454</v>
      </c>
      <c r="B300" s="467" t="n">
        <f aca="false">-'Annual Fuel Calc Alt'!C85</f>
        <v>94.74642096</v>
      </c>
      <c r="C300" s="467" t="n">
        <f aca="false">-'Annual Fuel Calc Alt'!D85</f>
        <v>86.79804336</v>
      </c>
      <c r="D300" s="467" t="n">
        <f aca="false">-'Annual Fuel Calc Alt'!E85</f>
        <v>91.40840079</v>
      </c>
      <c r="E300" s="467" t="n">
        <f aca="false">-'Annual Fuel Calc Alt'!F85</f>
        <v>81.3778848</v>
      </c>
      <c r="F300" s="467" t="n">
        <f aca="false">-'Annual Fuel Calc Alt'!G85</f>
        <v>84.80562492</v>
      </c>
      <c r="G300" s="467" t="n">
        <f aca="false">-'Annual Fuel Calc Alt'!H85</f>
        <v>93.6802089</v>
      </c>
      <c r="H300" s="467" t="n">
        <f aca="false">-'Annual Fuel Calc Alt'!I85</f>
        <v>94.27296819</v>
      </c>
      <c r="I300" s="467" t="n">
        <f aca="false">-'Annual Fuel Calc Alt'!J85</f>
        <v>101.6260011</v>
      </c>
      <c r="J300" s="467" t="n">
        <f aca="false">-'Annual Fuel Calc Alt'!K85</f>
        <v>92.088846</v>
      </c>
      <c r="K300" s="467" t="n">
        <f aca="false">-'Annual Fuel Calc Alt'!L85</f>
        <v>95.35063824</v>
      </c>
      <c r="L300" s="467" t="n">
        <f aca="false">-'Annual Fuel Calc Alt'!M85</f>
        <v>101.643048</v>
      </c>
      <c r="M300" s="467" t="n">
        <f aca="false">-'Annual Fuel Calc Alt'!N85</f>
        <v>116.40535464</v>
      </c>
      <c r="N300" s="468" t="n">
        <f aca="false">SUM(B300:M300)</f>
        <v>1134.2034399</v>
      </c>
      <c r="O300" s="412"/>
      <c r="P300" s="412"/>
      <c r="Q300" s="412"/>
      <c r="R300" s="412"/>
      <c r="S300" s="469"/>
      <c r="T300" s="468"/>
      <c r="U300" s="468"/>
    </row>
    <row r="301" customFormat="false" ht="12.75" hidden="false" customHeight="false" outlineLevel="0" collapsed="false">
      <c r="A301" s="466" t="s">
        <v>455</v>
      </c>
      <c r="B301" s="467" t="n">
        <f aca="false">B316+B337</f>
        <v>245.7</v>
      </c>
      <c r="C301" s="467" t="n">
        <f aca="false">C316+C337</f>
        <v>221.7</v>
      </c>
      <c r="D301" s="467" t="n">
        <f aca="false">D316+D337</f>
        <v>242.2</v>
      </c>
      <c r="E301" s="467" t="n">
        <f aca="false">E316+E337</f>
        <v>231.7</v>
      </c>
      <c r="F301" s="467" t="n">
        <f aca="false">F316+F337</f>
        <v>238.5</v>
      </c>
      <c r="G301" s="467" t="n">
        <f aca="false">G316+G337</f>
        <v>246.4</v>
      </c>
      <c r="H301" s="467" t="n">
        <f aca="false">H316+H337</f>
        <v>244.1</v>
      </c>
      <c r="I301" s="467" t="n">
        <f aca="false">I316+I337</f>
        <v>258.7</v>
      </c>
      <c r="J301" s="467" t="n">
        <f aca="false">J316+J337</f>
        <v>237.9</v>
      </c>
      <c r="K301" s="467" t="n">
        <f aca="false">K316+K337</f>
        <v>249.7</v>
      </c>
      <c r="L301" s="467" t="n">
        <f aca="false">L316+L337</f>
        <v>232.3</v>
      </c>
      <c r="M301" s="467" t="n">
        <f aca="false">M316+M337</f>
        <v>250.2</v>
      </c>
      <c r="N301" s="468" t="n">
        <f aca="false">SUM(B301:M301)</f>
        <v>2899.1</v>
      </c>
      <c r="O301" s="412"/>
      <c r="P301" s="412"/>
      <c r="Q301" s="412"/>
      <c r="R301" s="412"/>
      <c r="S301" s="469"/>
      <c r="T301" s="468"/>
      <c r="U301" s="468"/>
      <c r="W301" s="470"/>
      <c r="X301" s="470"/>
      <c r="Y301" s="470"/>
      <c r="Z301" s="470"/>
      <c r="AA301" s="470"/>
      <c r="AB301" s="470"/>
      <c r="AC301" s="470"/>
      <c r="AD301" s="470"/>
      <c r="AE301" s="470"/>
      <c r="AF301" s="470"/>
      <c r="AG301" s="470"/>
      <c r="AH301" s="470"/>
    </row>
    <row r="302" customFormat="false" ht="12.75" hidden="false" customHeight="false" outlineLevel="0" collapsed="false">
      <c r="A302" s="466" t="s">
        <v>456</v>
      </c>
      <c r="B302" s="471" t="n">
        <f aca="false">-('Annual Fuel Calc Alt'!C82+'Annual Fuel Calc Alt'!C83+'Annual Fuel Calc Alt'!C84)</f>
        <v>-3010</v>
      </c>
      <c r="C302" s="471" t="n">
        <f aca="false">-('Annual Fuel Calc Alt'!D82+'Annual Fuel Calc Alt'!D83+'Annual Fuel Calc Alt'!D84)</f>
        <v>-2672</v>
      </c>
      <c r="D302" s="471" t="n">
        <f aca="false">-('Annual Fuel Calc Alt'!E82+'Annual Fuel Calc Alt'!E83+'Annual Fuel Calc Alt'!E84)</f>
        <v>-2848</v>
      </c>
      <c r="E302" s="471" t="n">
        <f aca="false">-('Annual Fuel Calc Alt'!F82+'Annual Fuel Calc Alt'!F83+'Annual Fuel Calc Alt'!F84)</f>
        <v>-2549</v>
      </c>
      <c r="F302" s="471" t="n">
        <f aca="false">-('Annual Fuel Calc Alt'!G82+'Annual Fuel Calc Alt'!G83+'Annual Fuel Calc Alt'!G84)</f>
        <v>-2620</v>
      </c>
      <c r="G302" s="471" t="n">
        <f aca="false">-('Annual Fuel Calc Alt'!H82+'Annual Fuel Calc Alt'!H83+'Annual Fuel Calc Alt'!H84)</f>
        <v>-2462</v>
      </c>
      <c r="H302" s="471" t="n">
        <f aca="false">-('Annual Fuel Calc Alt'!I82+'Annual Fuel Calc Alt'!I83+'Annual Fuel Calc Alt'!I84)</f>
        <v>-2812</v>
      </c>
      <c r="I302" s="471" t="n">
        <f aca="false">-('Annual Fuel Calc Alt'!J82+'Annual Fuel Calc Alt'!J83+'Annual Fuel Calc Alt'!J84)</f>
        <v>-2654</v>
      </c>
      <c r="J302" s="471" t="n">
        <f aca="false">-('Annual Fuel Calc Alt'!K82+'Annual Fuel Calc Alt'!K83+'Annual Fuel Calc Alt'!K84)</f>
        <v>-2726</v>
      </c>
      <c r="K302" s="471" t="n">
        <f aca="false">-('Annual Fuel Calc Alt'!L82+'Annual Fuel Calc Alt'!L83+'Annual Fuel Calc Alt'!L84)</f>
        <v>-2856</v>
      </c>
      <c r="L302" s="471" t="n">
        <f aca="false">-('Annual Fuel Calc Alt'!M82+'Annual Fuel Calc Alt'!M83+'Annual Fuel Calc Alt'!M84)</f>
        <v>-2537</v>
      </c>
      <c r="M302" s="471" t="n">
        <f aca="false">-('Annual Fuel Calc Alt'!N82+'Annual Fuel Calc Alt'!N83+'Annual Fuel Calc Alt'!N84)</f>
        <v>-2442</v>
      </c>
      <c r="N302" s="472" t="n">
        <f aca="false">SUM(B302:M302)</f>
        <v>-32188</v>
      </c>
      <c r="O302" s="412"/>
      <c r="P302" s="412"/>
      <c r="Q302" s="412"/>
      <c r="R302" s="412"/>
      <c r="S302" s="469"/>
      <c r="T302" s="472"/>
      <c r="U302" s="472"/>
    </row>
    <row r="303" customFormat="false" ht="12.75" hidden="false" customHeight="false" outlineLevel="0" collapsed="false">
      <c r="A303" s="456" t="s">
        <v>457</v>
      </c>
      <c r="B303" s="473" t="n">
        <f aca="false">SUM(B299:B302)</f>
        <v>-2581.05357904</v>
      </c>
      <c r="C303" s="473" t="n">
        <f aca="false">SUM(C299:C302)</f>
        <v>-2275.00195664</v>
      </c>
      <c r="D303" s="473" t="n">
        <f aca="false">SUM(D299:D302)</f>
        <v>-2425.89159921</v>
      </c>
      <c r="E303" s="473" t="n">
        <f aca="false">SUM(E299:E302)</f>
        <v>-2147.4221152</v>
      </c>
      <c r="F303" s="473" t="n">
        <f aca="false">SUM(F299:F302)</f>
        <v>-2208.19437508</v>
      </c>
      <c r="G303" s="473" t="n">
        <f aca="false">SUM(G299:G302)</f>
        <v>-2033.4197911</v>
      </c>
      <c r="H303" s="473" t="n">
        <f aca="false">SUM(H299:H302)</f>
        <v>-2385.12703181</v>
      </c>
      <c r="I303" s="473" t="n">
        <f aca="false">SUM(I299:I302)</f>
        <v>-2205.1739989</v>
      </c>
      <c r="J303" s="473" t="n">
        <f aca="false">SUM(J299:J302)</f>
        <v>-2307.511154</v>
      </c>
      <c r="K303" s="473" t="n">
        <f aca="false">SUM(K299:K302)</f>
        <v>-2422.44936176</v>
      </c>
      <c r="L303" s="473" t="n">
        <f aca="false">SUM(L299:L302)</f>
        <v>-2114.556952</v>
      </c>
      <c r="M303" s="473" t="n">
        <f aca="false">SUM(M299:M302)</f>
        <v>-1986.89464536</v>
      </c>
      <c r="N303" s="468" t="n">
        <f aca="false">SUM(N299:N302)</f>
        <v>-27092.6965601</v>
      </c>
      <c r="O303" s="468"/>
      <c r="P303" s="468"/>
      <c r="Q303" s="468"/>
      <c r="R303" s="468"/>
      <c r="S303" s="468"/>
      <c r="T303" s="468"/>
      <c r="U303" s="468"/>
      <c r="W303" s="431"/>
      <c r="X303" s="431"/>
      <c r="Y303" s="431"/>
      <c r="Z303" s="431"/>
      <c r="AA303" s="431"/>
      <c r="AB303" s="431"/>
      <c r="AC303" s="431"/>
      <c r="AD303" s="431"/>
      <c r="AE303" s="431"/>
      <c r="AF303" s="431"/>
      <c r="AG303" s="431"/>
      <c r="AH303" s="431"/>
      <c r="AI303" s="431"/>
      <c r="AJ303" s="431"/>
      <c r="AK303" s="431"/>
      <c r="AL303" s="431"/>
      <c r="AM303" s="431"/>
      <c r="AN303" s="431"/>
      <c r="AO303" s="431"/>
      <c r="AP303" s="431"/>
      <c r="AQ303" s="431"/>
      <c r="AR303" s="431"/>
      <c r="AS303" s="431"/>
      <c r="AT303" s="431"/>
      <c r="AU303" s="431"/>
      <c r="AV303" s="431"/>
      <c r="AW303" s="431"/>
      <c r="AX303" s="431"/>
      <c r="AY303" s="431"/>
      <c r="AZ303" s="431"/>
      <c r="BA303" s="431"/>
      <c r="BB303" s="431"/>
      <c r="BC303" s="431"/>
      <c r="BD303" s="431"/>
      <c r="BE303" s="431"/>
      <c r="BF303" s="431"/>
      <c r="BG303" s="431"/>
      <c r="BH303" s="431"/>
      <c r="BI303" s="431"/>
      <c r="BJ303" s="431"/>
      <c r="BK303" s="431"/>
      <c r="BL303" s="431"/>
      <c r="BM303" s="431"/>
      <c r="BN303" s="431"/>
      <c r="BO303" s="431"/>
      <c r="BP303" s="431"/>
      <c r="BQ303" s="431"/>
      <c r="BR303" s="431"/>
      <c r="BS303" s="431"/>
      <c r="BT303" s="431"/>
      <c r="BU303" s="431"/>
      <c r="BV303" s="431"/>
      <c r="BW303" s="431"/>
      <c r="BX303" s="431"/>
      <c r="BY303" s="431"/>
      <c r="BZ303" s="431"/>
      <c r="CA303" s="431"/>
      <c r="CB303" s="431"/>
      <c r="CC303" s="431"/>
      <c r="CD303" s="431"/>
      <c r="CE303" s="431"/>
      <c r="CF303" s="431"/>
      <c r="CG303" s="431"/>
      <c r="CH303" s="431"/>
      <c r="CI303" s="431"/>
      <c r="CJ303" s="431"/>
      <c r="CK303" s="431"/>
      <c r="CL303" s="431"/>
      <c r="CM303" s="431"/>
      <c r="CN303" s="431"/>
      <c r="CO303" s="431"/>
      <c r="CP303" s="431"/>
      <c r="CQ303" s="431"/>
      <c r="CR303" s="431"/>
      <c r="CS303" s="431"/>
      <c r="CT303" s="431"/>
      <c r="CU303" s="431"/>
      <c r="CV303" s="431"/>
      <c r="CW303" s="431"/>
      <c r="CX303" s="431"/>
      <c r="CY303" s="431"/>
      <c r="CZ303" s="431"/>
      <c r="DA303" s="431"/>
      <c r="DB303" s="431"/>
      <c r="DC303" s="431"/>
      <c r="DD303" s="431"/>
      <c r="DE303" s="431"/>
      <c r="DF303" s="431"/>
      <c r="DG303" s="431"/>
      <c r="DH303" s="431"/>
      <c r="DI303" s="431"/>
      <c r="DJ303" s="431"/>
      <c r="DK303" s="431"/>
      <c r="DL303" s="431"/>
      <c r="DM303" s="431"/>
      <c r="DN303" s="431"/>
      <c r="DO303" s="431"/>
      <c r="DP303" s="431"/>
      <c r="DQ303" s="431"/>
      <c r="DR303" s="431"/>
      <c r="DS303" s="431"/>
      <c r="DT303" s="431"/>
      <c r="DU303" s="431"/>
      <c r="DV303" s="431"/>
      <c r="DW303" s="431"/>
      <c r="DX303" s="431"/>
      <c r="DY303" s="431"/>
      <c r="DZ303" s="431"/>
      <c r="EA303" s="431"/>
      <c r="EB303" s="431"/>
      <c r="EC303" s="431"/>
      <c r="ED303" s="431"/>
      <c r="EE303" s="431"/>
      <c r="EF303" s="431"/>
      <c r="EG303" s="431"/>
      <c r="EH303" s="431"/>
      <c r="EI303" s="431"/>
      <c r="EJ303" s="431"/>
      <c r="EK303" s="431"/>
      <c r="EL303" s="431"/>
      <c r="EM303" s="431"/>
      <c r="EN303" s="431"/>
      <c r="EO303" s="431"/>
      <c r="EP303" s="431"/>
      <c r="EQ303" s="431"/>
      <c r="ER303" s="431"/>
      <c r="ES303" s="431"/>
      <c r="ET303" s="431"/>
      <c r="EU303" s="431"/>
      <c r="EV303" s="431"/>
      <c r="EW303" s="431"/>
      <c r="EX303" s="431"/>
      <c r="EY303" s="431"/>
      <c r="EZ303" s="431"/>
      <c r="FA303" s="431"/>
      <c r="FB303" s="431"/>
      <c r="FC303" s="431"/>
      <c r="FD303" s="431"/>
      <c r="FE303" s="431"/>
      <c r="FF303" s="431"/>
      <c r="FG303" s="431"/>
      <c r="FH303" s="431"/>
      <c r="FI303" s="431"/>
      <c r="FJ303" s="431"/>
      <c r="FK303" s="431"/>
      <c r="FL303" s="431"/>
      <c r="FM303" s="431"/>
      <c r="FN303" s="431"/>
      <c r="FO303" s="431"/>
      <c r="FP303" s="431"/>
      <c r="FQ303" s="431"/>
      <c r="FR303" s="431"/>
      <c r="FS303" s="431"/>
      <c r="FT303" s="431"/>
      <c r="FU303" s="431"/>
      <c r="FV303" s="431"/>
      <c r="FW303" s="431"/>
      <c r="FX303" s="431"/>
      <c r="FY303" s="431"/>
      <c r="FZ303" s="431"/>
      <c r="GA303" s="431"/>
      <c r="GB303" s="431"/>
      <c r="GC303" s="431"/>
      <c r="GD303" s="431"/>
      <c r="GE303" s="431"/>
      <c r="GF303" s="431"/>
      <c r="GG303" s="431"/>
      <c r="GH303" s="431"/>
      <c r="GI303" s="431"/>
      <c r="GJ303" s="431"/>
      <c r="GK303" s="431"/>
      <c r="GL303" s="431"/>
      <c r="GM303" s="431"/>
      <c r="GN303" s="431"/>
      <c r="GO303" s="431"/>
      <c r="GP303" s="431"/>
      <c r="GQ303" s="431"/>
      <c r="GR303" s="431"/>
      <c r="GS303" s="431"/>
      <c r="GT303" s="431"/>
      <c r="GU303" s="431"/>
      <c r="GV303" s="431"/>
      <c r="GW303" s="431"/>
      <c r="GX303" s="431"/>
      <c r="GY303" s="431"/>
      <c r="GZ303" s="431"/>
      <c r="HA303" s="431"/>
      <c r="HB303" s="431"/>
      <c r="HC303" s="431"/>
      <c r="HD303" s="431"/>
      <c r="HE303" s="431"/>
      <c r="HF303" s="431"/>
      <c r="HG303" s="431"/>
      <c r="HH303" s="431"/>
      <c r="HI303" s="431"/>
      <c r="HJ303" s="431"/>
      <c r="HK303" s="431"/>
      <c r="HL303" s="431"/>
      <c r="HM303" s="431"/>
      <c r="HN303" s="431"/>
      <c r="HO303" s="431"/>
      <c r="HP303" s="431"/>
      <c r="HQ303" s="431"/>
      <c r="HR303" s="431"/>
      <c r="HS303" s="431"/>
      <c r="HT303" s="431"/>
      <c r="HU303" s="431"/>
      <c r="HV303" s="431"/>
      <c r="HW303" s="431"/>
      <c r="HX303" s="431"/>
      <c r="HY303" s="431"/>
      <c r="HZ303" s="431"/>
      <c r="IA303" s="431"/>
      <c r="IB303" s="431"/>
      <c r="IC303" s="431"/>
      <c r="ID303" s="431"/>
      <c r="IE303" s="431"/>
      <c r="IF303" s="431"/>
      <c r="IG303" s="431"/>
      <c r="IH303" s="431"/>
      <c r="II303" s="431"/>
      <c r="IJ303" s="431"/>
      <c r="IK303" s="431"/>
      <c r="IL303" s="431"/>
      <c r="IM303" s="431"/>
      <c r="IN303" s="431"/>
      <c r="IO303" s="431"/>
      <c r="IP303" s="431"/>
      <c r="IQ303" s="431"/>
      <c r="IR303" s="431"/>
      <c r="IS303" s="431"/>
      <c r="IT303" s="431"/>
      <c r="IU303" s="431"/>
      <c r="IV303" s="431"/>
      <c r="IW303" s="431"/>
    </row>
    <row r="304" customFormat="false" ht="12.75" hidden="false" customHeight="false" outlineLevel="0" collapsed="false">
      <c r="A304" s="342"/>
      <c r="B304" s="474"/>
      <c r="C304" s="474"/>
      <c r="D304" s="475"/>
      <c r="E304" s="474"/>
      <c r="F304" s="474"/>
      <c r="G304" s="474"/>
      <c r="H304" s="474"/>
      <c r="I304" s="474"/>
      <c r="J304" s="474"/>
      <c r="K304" s="474"/>
      <c r="L304" s="474"/>
      <c r="M304" s="474"/>
      <c r="N304" s="468"/>
      <c r="O304" s="468"/>
      <c r="P304" s="469"/>
      <c r="Q304" s="476"/>
      <c r="R304" s="476"/>
      <c r="S304" s="469"/>
      <c r="T304" s="468"/>
      <c r="U304" s="468"/>
    </row>
    <row r="305" customFormat="false" ht="12.75" hidden="false" customHeight="false" outlineLevel="0" collapsed="false">
      <c r="A305" s="466" t="s">
        <v>458</v>
      </c>
      <c r="B305" s="477"/>
      <c r="C305" s="467"/>
      <c r="D305" s="467"/>
      <c r="E305" s="467"/>
      <c r="F305" s="467"/>
      <c r="G305" s="467"/>
      <c r="H305" s="467"/>
      <c r="I305" s="467"/>
      <c r="J305" s="467"/>
      <c r="K305" s="467"/>
      <c r="L305" s="467"/>
      <c r="M305" s="467" t="n">
        <v>-143</v>
      </c>
      <c r="N305" s="468" t="n">
        <f aca="false">SUM(B305:M305)</f>
        <v>-143</v>
      </c>
      <c r="O305" s="412"/>
      <c r="P305" s="412"/>
      <c r="Q305" s="412"/>
      <c r="R305" s="412"/>
      <c r="S305" s="469"/>
      <c r="T305" s="468"/>
      <c r="U305" s="468"/>
    </row>
    <row r="306" customFormat="false" ht="12.75" hidden="false" customHeight="false" outlineLevel="0" collapsed="false">
      <c r="A306" s="466" t="s">
        <v>459</v>
      </c>
      <c r="B306" s="477" t="n">
        <v>-13</v>
      </c>
      <c r="C306" s="477" t="n">
        <v>-12.5</v>
      </c>
      <c r="D306" s="477" t="n">
        <v>-12.5</v>
      </c>
      <c r="E306" s="477" t="n">
        <v>-12.5</v>
      </c>
      <c r="F306" s="477" t="n">
        <v>-12.5</v>
      </c>
      <c r="G306" s="477" t="n">
        <v>-12.5</v>
      </c>
      <c r="H306" s="477" t="n">
        <v>-12.5</v>
      </c>
      <c r="I306" s="477" t="n">
        <v>-12.5</v>
      </c>
      <c r="J306" s="477" t="n">
        <v>-12.5</v>
      </c>
      <c r="K306" s="477" t="n">
        <v>-12.5</v>
      </c>
      <c r="L306" s="477" t="n">
        <v>-12.5</v>
      </c>
      <c r="M306" s="477" t="n">
        <v>-12.5</v>
      </c>
      <c r="N306" s="468" t="n">
        <f aca="false">SUM(B306:M306)</f>
        <v>-150.5</v>
      </c>
      <c r="O306" s="412"/>
      <c r="P306" s="412"/>
      <c r="Q306" s="412"/>
      <c r="R306" s="412"/>
      <c r="S306" s="469"/>
      <c r="T306" s="468"/>
      <c r="U306" s="468"/>
    </row>
    <row r="307" customFormat="false" ht="12.75" hidden="false" customHeight="false" outlineLevel="0" collapsed="false">
      <c r="A307" s="466" t="s">
        <v>460</v>
      </c>
      <c r="B307" s="477" t="n">
        <v>-17</v>
      </c>
      <c r="C307" s="477" t="n">
        <v>-16.865</v>
      </c>
      <c r="D307" s="477" t="n">
        <v>-14.9</v>
      </c>
      <c r="E307" s="477" t="n">
        <v>-15</v>
      </c>
      <c r="F307" s="477" t="n">
        <v>-15</v>
      </c>
      <c r="G307" s="477" t="n">
        <v>-15</v>
      </c>
      <c r="H307" s="477" t="n">
        <v>-15</v>
      </c>
      <c r="I307" s="477" t="n">
        <v>-15</v>
      </c>
      <c r="J307" s="477" t="n">
        <v>-15</v>
      </c>
      <c r="K307" s="477" t="n">
        <v>-15</v>
      </c>
      <c r="L307" s="477" t="n">
        <v>-15</v>
      </c>
      <c r="M307" s="477" t="n">
        <v>-15</v>
      </c>
      <c r="N307" s="468" t="n">
        <f aca="false">SUM(B307:M307)</f>
        <v>-183.765</v>
      </c>
      <c r="O307" s="412"/>
      <c r="P307" s="412"/>
      <c r="Q307" s="412"/>
      <c r="R307" s="412"/>
      <c r="S307" s="469"/>
      <c r="T307" s="468"/>
      <c r="U307" s="468"/>
    </row>
    <row r="308" customFormat="false" ht="12.75" hidden="false" customHeight="false" outlineLevel="0" collapsed="false">
      <c r="A308" s="466" t="s">
        <v>461</v>
      </c>
      <c r="B308" s="467" t="n">
        <v>0</v>
      </c>
      <c r="C308" s="467"/>
      <c r="D308" s="478" t="n">
        <v>0</v>
      </c>
      <c r="E308" s="467" t="n">
        <v>0</v>
      </c>
      <c r="F308" s="467" t="n">
        <v>0</v>
      </c>
      <c r="G308" s="467" t="n">
        <v>0</v>
      </c>
      <c r="H308" s="467" t="n">
        <v>0</v>
      </c>
      <c r="I308" s="467" t="n">
        <v>0</v>
      </c>
      <c r="J308" s="467" t="n">
        <v>0</v>
      </c>
      <c r="K308" s="467" t="n">
        <v>0</v>
      </c>
      <c r="L308" s="467" t="n">
        <v>0</v>
      </c>
      <c r="M308" s="467" t="n">
        <v>0</v>
      </c>
      <c r="N308" s="468" t="n">
        <f aca="false">SUM(B308:M308)</f>
        <v>0</v>
      </c>
      <c r="O308" s="412"/>
      <c r="P308" s="412"/>
      <c r="Q308" s="412"/>
      <c r="R308" s="412"/>
      <c r="S308" s="469"/>
      <c r="T308" s="468"/>
      <c r="U308" s="468"/>
    </row>
    <row r="309" customFormat="false" ht="12.75" hidden="false" customHeight="false" outlineLevel="0" collapsed="false">
      <c r="A309" s="466" t="s">
        <v>462</v>
      </c>
      <c r="B309" s="471" t="n">
        <v>0</v>
      </c>
      <c r="C309" s="471" t="n">
        <v>0</v>
      </c>
      <c r="D309" s="471"/>
      <c r="E309" s="479"/>
      <c r="F309" s="479"/>
      <c r="G309" s="479"/>
      <c r="H309" s="479"/>
      <c r="I309" s="479"/>
      <c r="J309" s="479"/>
      <c r="K309" s="479"/>
      <c r="L309" s="479"/>
      <c r="M309" s="479"/>
      <c r="N309" s="480" t="n">
        <f aca="false">SUM(B309:M309)</f>
        <v>0</v>
      </c>
      <c r="O309" s="412"/>
      <c r="P309" s="412"/>
      <c r="Q309" s="412"/>
      <c r="R309" s="412"/>
      <c r="S309" s="469"/>
      <c r="T309" s="480"/>
      <c r="U309" s="480"/>
    </row>
    <row r="310" customFormat="false" ht="13.5" hidden="false" customHeight="false" outlineLevel="0" collapsed="false">
      <c r="A310" s="386" t="s">
        <v>463</v>
      </c>
      <c r="B310" s="481" t="n">
        <f aca="false">+B294-B303+SUM(B305:B309)</f>
        <v>16145.327760108</v>
      </c>
      <c r="C310" s="481" t="n">
        <f aca="false">+C294-C303+SUM(C305:C309)</f>
        <v>14407.228379024</v>
      </c>
      <c r="D310" s="481" t="n">
        <f aca="false">+D294-D303+SUM(D305:D309)</f>
        <v>15723.541623778</v>
      </c>
      <c r="E310" s="481" t="n">
        <f aca="false">+E294-E303+SUM(E305:E309)</f>
        <v>15249.35827936</v>
      </c>
      <c r="F310" s="481" t="n">
        <f aca="false">+F294-F303+SUM(F305:F309)</f>
        <v>15775.680487652</v>
      </c>
      <c r="G310" s="481" t="n">
        <f aca="false">+G294-G303+SUM(G305:G309)</f>
        <v>16327.68123178</v>
      </c>
      <c r="H310" s="481" t="n">
        <f aca="false">+H294-H303+SUM(H305:H309)</f>
        <v>17727.193449758</v>
      </c>
      <c r="I310" s="481" t="n">
        <f aca="false">+I294-I303+SUM(I305:I309)</f>
        <v>17537.388198404</v>
      </c>
      <c r="J310" s="481" t="n">
        <f aca="false">+J294-J303+SUM(J305:J309)</f>
        <v>17108.58388972</v>
      </c>
      <c r="K310" s="481" t="n">
        <f aca="false">+K294-K303+SUM(K305:K309)</f>
        <v>17573.43849726</v>
      </c>
      <c r="L310" s="481" t="n">
        <f aca="false">+L294-L303+SUM(L305:L309)</f>
        <v>17399.40292</v>
      </c>
      <c r="M310" s="481" t="n">
        <f aca="false">+M294-M303+SUM(M305:M309)</f>
        <v>17694.68204636</v>
      </c>
      <c r="N310" s="482" t="n">
        <f aca="false">+N294-N303+SUM(N305:N309)</f>
        <v>198669.506763204</v>
      </c>
      <c r="O310" s="483" t="n">
        <f aca="false">+O294-O303+SUM(O305:O309)</f>
        <v>0</v>
      </c>
      <c r="P310" s="483"/>
      <c r="Q310" s="483"/>
      <c r="R310" s="483"/>
      <c r="S310" s="483"/>
      <c r="T310" s="483"/>
      <c r="U310" s="483"/>
    </row>
    <row r="311" customFormat="false" ht="13.5" hidden="false" customHeight="false" outlineLevel="0" collapsed="false">
      <c r="A311" s="389"/>
      <c r="B311" s="484"/>
      <c r="C311" s="484"/>
      <c r="D311" s="484"/>
      <c r="E311" s="484"/>
      <c r="F311" s="484"/>
      <c r="G311" s="484"/>
      <c r="H311" s="484"/>
      <c r="I311" s="484"/>
      <c r="J311" s="484"/>
      <c r="K311" s="484"/>
      <c r="L311" s="484"/>
      <c r="M311" s="484"/>
      <c r="N311" s="484"/>
      <c r="O311" s="484"/>
      <c r="P311" s="485"/>
      <c r="Q311" s="486"/>
      <c r="R311" s="486"/>
      <c r="S311" s="485"/>
      <c r="T311" s="484"/>
      <c r="U311" s="484"/>
    </row>
    <row r="312" customFormat="false" ht="12.75" hidden="false" customHeight="false" outlineLevel="0" collapsed="false">
      <c r="A312" s="466"/>
      <c r="B312" s="474"/>
      <c r="C312" s="474"/>
      <c r="D312" s="474"/>
      <c r="E312" s="474"/>
      <c r="F312" s="474"/>
      <c r="G312" s="474"/>
      <c r="H312" s="474"/>
      <c r="I312" s="474"/>
      <c r="J312" s="474"/>
      <c r="K312" s="474"/>
      <c r="L312" s="474"/>
      <c r="M312" s="474"/>
      <c r="N312" s="460"/>
      <c r="O312" s="460"/>
      <c r="P312" s="461"/>
      <c r="Q312" s="461"/>
      <c r="R312" s="461"/>
      <c r="S312" s="461"/>
      <c r="T312" s="460"/>
      <c r="U312" s="460"/>
    </row>
    <row r="313" customFormat="false" ht="12.75" hidden="false" customHeight="false" outlineLevel="0" collapsed="false">
      <c r="A313" s="462" t="s">
        <v>464</v>
      </c>
      <c r="B313" s="463"/>
      <c r="C313" s="463"/>
      <c r="D313" s="463"/>
      <c r="E313" s="463"/>
      <c r="F313" s="463"/>
      <c r="G313" s="463"/>
      <c r="H313" s="463"/>
      <c r="I313" s="463"/>
      <c r="J313" s="463"/>
      <c r="K313" s="463"/>
      <c r="L313" s="463"/>
      <c r="M313" s="463"/>
      <c r="N313" s="464"/>
      <c r="O313" s="464"/>
      <c r="P313" s="465"/>
      <c r="Q313" s="465"/>
      <c r="R313" s="465"/>
      <c r="S313" s="465"/>
      <c r="T313" s="464"/>
      <c r="U313" s="464"/>
    </row>
    <row r="314" customFormat="false" ht="12.75" hidden="false" customHeight="false" outlineLevel="0" collapsed="false">
      <c r="A314" s="466" t="s">
        <v>465</v>
      </c>
      <c r="B314" s="467" t="n">
        <f aca="false">ROUND('Surcharges Detail'!G68/1000,1)</f>
        <v>135.8</v>
      </c>
      <c r="C314" s="467" t="n">
        <f aca="false">ROUND('Surcharges Detail'!H68/1000,1)</f>
        <v>120.3</v>
      </c>
      <c r="D314" s="467" t="n">
        <f aca="false">ROUND('Surcharges Detail'!I68/1000,1)</f>
        <v>132.7</v>
      </c>
      <c r="E314" s="467" t="n">
        <f aca="false">ROUND('Surcharges Detail'!J68/1000,1)</f>
        <v>128.9</v>
      </c>
      <c r="F314" s="467" t="n">
        <f aca="false">ROUND('Surcharges Detail'!K68/1000,1)</f>
        <v>132</v>
      </c>
      <c r="G314" s="467" t="n">
        <f aca="false">ROUND('Surcharges Detail'!L68/1000,1)</f>
        <v>130.3</v>
      </c>
      <c r="H314" s="467" t="n">
        <f aca="false">ROUND('Surcharges Detail'!M68/1000,1)</f>
        <v>129.1</v>
      </c>
      <c r="I314" s="467" t="n">
        <f aca="false">ROUND('Surcharges Detail'!N68/1000,1)</f>
        <v>136.3</v>
      </c>
      <c r="J314" s="467" t="n">
        <f aca="false">ROUND('Surcharges Detail'!O68/1000,1)</f>
        <v>126.8</v>
      </c>
      <c r="K314" s="467" t="n">
        <f aca="false">ROUND('Surcharges Detail'!P68/1000,1)</f>
        <v>129.9</v>
      </c>
      <c r="L314" s="467" t="n">
        <f aca="false">ROUND('Surcharges Detail'!Q68/1000,1)</f>
        <v>115.6</v>
      </c>
      <c r="M314" s="467" t="n">
        <f aca="false">ROUND('Surcharges Detail'!R68/1000,1)</f>
        <v>126</v>
      </c>
      <c r="N314" s="460" t="n">
        <f aca="false">SUM(B314:M314)</f>
        <v>1543.7</v>
      </c>
      <c r="O314" s="412" t="n">
        <f aca="false">SUM(B314:D314)</f>
        <v>388.8</v>
      </c>
      <c r="P314" s="412"/>
      <c r="Q314" s="412"/>
      <c r="R314" s="412"/>
      <c r="S314" s="469"/>
      <c r="T314" s="460"/>
      <c r="U314" s="460"/>
    </row>
    <row r="315" customFormat="false" ht="12.75" hidden="false" customHeight="false" outlineLevel="0" collapsed="false">
      <c r="A315" s="466" t="s">
        <v>466</v>
      </c>
      <c r="B315" s="479" t="n">
        <f aca="false">ROUND(B113*B1*0.0021,1)</f>
        <v>109.9</v>
      </c>
      <c r="C315" s="479" t="n">
        <f aca="false">ROUND(C113*C1*0.0021,1)</f>
        <v>101.4</v>
      </c>
      <c r="D315" s="479" t="n">
        <f aca="false">ROUND(D113*D1*0.0021,1)</f>
        <v>109.5</v>
      </c>
      <c r="E315" s="479" t="n">
        <f aca="false">ROUND(E113*E1*0.0021,1)</f>
        <v>102.8</v>
      </c>
      <c r="F315" s="479" t="n">
        <f aca="false">ROUND(F113*F1*0.0021,1)</f>
        <v>106.5</v>
      </c>
      <c r="G315" s="479" t="n">
        <f aca="false">ROUND(G113*G1*0.0021,1)</f>
        <v>116.1</v>
      </c>
      <c r="H315" s="479" t="n">
        <f aca="false">ROUND(H113*H1*0.0021,1)</f>
        <v>115</v>
      </c>
      <c r="I315" s="479" t="n">
        <f aca="false">ROUND(I113*I1*0.0021,1)</f>
        <v>122.4</v>
      </c>
      <c r="J315" s="479" t="n">
        <f aca="false">ROUND(J113*J1*0.0021,1)</f>
        <v>111.1</v>
      </c>
      <c r="K315" s="479" t="n">
        <f aca="false">ROUND(K113*K1*0.0022,1)</f>
        <v>119.8</v>
      </c>
      <c r="L315" s="479" t="n">
        <f aca="false">ROUND(L113*L1*0.00215,1)</f>
        <v>116.7</v>
      </c>
      <c r="M315" s="479" t="n">
        <f aca="false">ROUND(M113*M1*0.0021,1)</f>
        <v>124.2</v>
      </c>
      <c r="N315" s="487" t="n">
        <f aca="false">SUM(B315:M315)</f>
        <v>1355.4</v>
      </c>
      <c r="O315" s="412" t="n">
        <f aca="false">SUM(B315:D315)</f>
        <v>320.8</v>
      </c>
      <c r="P315" s="415"/>
      <c r="Q315" s="412"/>
      <c r="R315" s="412"/>
      <c r="S315" s="469"/>
      <c r="T315" s="487"/>
      <c r="U315" s="487"/>
    </row>
    <row r="316" customFormat="false" ht="12.75" hidden="false" customHeight="false" outlineLevel="0" collapsed="false">
      <c r="A316" s="386" t="s">
        <v>467</v>
      </c>
      <c r="B316" s="488" t="n">
        <f aca="false">SUM(B314:B315)</f>
        <v>245.7</v>
      </c>
      <c r="C316" s="488" t="n">
        <f aca="false">SUM(C314:C315)</f>
        <v>221.7</v>
      </c>
      <c r="D316" s="488" t="n">
        <f aca="false">SUM(D314:D315)</f>
        <v>242.2</v>
      </c>
      <c r="E316" s="488" t="n">
        <f aca="false">SUM(E314:E315)</f>
        <v>231.7</v>
      </c>
      <c r="F316" s="488" t="n">
        <f aca="false">SUM(F314:F315)</f>
        <v>238.5</v>
      </c>
      <c r="G316" s="488" t="n">
        <f aca="false">SUM(G314:G315)</f>
        <v>246.4</v>
      </c>
      <c r="H316" s="488" t="n">
        <f aca="false">SUM(H314:H315)</f>
        <v>244.1</v>
      </c>
      <c r="I316" s="488" t="n">
        <f aca="false">SUM(I314:I315)</f>
        <v>258.7</v>
      </c>
      <c r="J316" s="488" t="n">
        <f aca="false">SUM(J314:J315)</f>
        <v>237.9</v>
      </c>
      <c r="K316" s="488" t="n">
        <f aca="false">SUM(K314:K315)</f>
        <v>249.7</v>
      </c>
      <c r="L316" s="488" t="n">
        <f aca="false">SUM(L314:L315)</f>
        <v>232.3</v>
      </c>
      <c r="M316" s="488" t="n">
        <f aca="false">SUM(M314:M315)</f>
        <v>250.2</v>
      </c>
      <c r="N316" s="489" t="n">
        <f aca="false">SUM(N314:N315)</f>
        <v>2899.1</v>
      </c>
      <c r="O316" s="489" t="n">
        <f aca="false">SUM(O314:O315)</f>
        <v>709.6</v>
      </c>
      <c r="P316" s="489"/>
      <c r="Q316" s="489"/>
      <c r="R316" s="489"/>
      <c r="S316" s="469"/>
      <c r="T316" s="489"/>
      <c r="U316" s="489"/>
    </row>
    <row r="317" customFormat="false" ht="12.75" hidden="false" customHeight="false" outlineLevel="0" collapsed="false">
      <c r="A317" s="386" t="s">
        <v>468</v>
      </c>
      <c r="B317" s="490" t="n">
        <f aca="false">+B293</f>
        <v>961.3065</v>
      </c>
      <c r="C317" s="490" t="n">
        <f aca="false">+C293</f>
        <v>838.304</v>
      </c>
      <c r="D317" s="490" t="n">
        <f aca="false">+D293</f>
        <v>904.3645</v>
      </c>
      <c r="E317" s="490" t="n">
        <f aca="false">+E293</f>
        <v>948.695</v>
      </c>
      <c r="F317" s="490" t="n">
        <f aca="false">+F293</f>
        <v>1045.45</v>
      </c>
      <c r="G317" s="490" t="n">
        <f aca="false">+G293</f>
        <v>1187.809</v>
      </c>
      <c r="H317" s="490" t="n">
        <f aca="false">+H293</f>
        <v>1278.631</v>
      </c>
      <c r="I317" s="490" t="n">
        <f aca="false">+I293</f>
        <v>1277.357</v>
      </c>
      <c r="J317" s="490" t="n">
        <f aca="false">+J293</f>
        <v>1203.051</v>
      </c>
      <c r="K317" s="490" t="n">
        <f aca="false">+K293</f>
        <v>1203.9</v>
      </c>
      <c r="L317" s="490" t="n">
        <f aca="false">+L293</f>
        <v>1087.912</v>
      </c>
      <c r="M317" s="490" t="n">
        <f aca="false">+M293</f>
        <v>1146.721</v>
      </c>
      <c r="N317" s="491" t="n">
        <f aca="false">+N293</f>
        <v>13083.501</v>
      </c>
      <c r="O317" s="491" t="n">
        <f aca="false">+O293</f>
        <v>0</v>
      </c>
      <c r="P317" s="491"/>
      <c r="Q317" s="491"/>
      <c r="R317" s="491"/>
      <c r="S317" s="469"/>
      <c r="T317" s="491"/>
      <c r="U317" s="491"/>
    </row>
    <row r="318" customFormat="false" ht="12.75" hidden="false" customHeight="false" outlineLevel="0" collapsed="false">
      <c r="A318" s="386" t="s">
        <v>469</v>
      </c>
      <c r="B318" s="490" t="n">
        <f aca="false">+B317-B316</f>
        <v>715.6065</v>
      </c>
      <c r="C318" s="490" t="n">
        <f aca="false">+C317-C316</f>
        <v>616.604</v>
      </c>
      <c r="D318" s="490" t="n">
        <f aca="false">+D317-D316</f>
        <v>662.1645</v>
      </c>
      <c r="E318" s="490" t="n">
        <f aca="false">+E317-E316</f>
        <v>716.995</v>
      </c>
      <c r="F318" s="490" t="n">
        <f aca="false">+F317-F316</f>
        <v>806.95</v>
      </c>
      <c r="G318" s="490" t="n">
        <f aca="false">+G317-G316</f>
        <v>941.409</v>
      </c>
      <c r="H318" s="490" t="n">
        <f aca="false">+H317-H316</f>
        <v>1034.531</v>
      </c>
      <c r="I318" s="490" t="n">
        <f aca="false">+I317-I316</f>
        <v>1018.657</v>
      </c>
      <c r="J318" s="490" t="n">
        <f aca="false">+J317-J316</f>
        <v>965.151</v>
      </c>
      <c r="K318" s="490" t="n">
        <f aca="false">+K317-K316</f>
        <v>954.2</v>
      </c>
      <c r="L318" s="490" t="n">
        <f aca="false">+L317-L316</f>
        <v>855.612</v>
      </c>
      <c r="M318" s="490" t="n">
        <f aca="false">+M317-M316</f>
        <v>896.521</v>
      </c>
      <c r="N318" s="491" t="n">
        <f aca="false">+N317-N316</f>
        <v>10184.401</v>
      </c>
      <c r="O318" s="491" t="n">
        <f aca="false">+O317-O316</f>
        <v>-709.6</v>
      </c>
      <c r="P318" s="491"/>
      <c r="Q318" s="491"/>
      <c r="R318" s="491"/>
      <c r="S318" s="469"/>
      <c r="T318" s="491"/>
      <c r="U318" s="491"/>
    </row>
    <row r="319" customFormat="false" ht="12.75" hidden="false" customHeight="false" outlineLevel="0" collapsed="false">
      <c r="A319" s="492"/>
      <c r="B319" s="493"/>
      <c r="C319" s="493"/>
      <c r="D319" s="493"/>
      <c r="E319" s="493"/>
      <c r="F319" s="493"/>
      <c r="G319" s="493"/>
      <c r="H319" s="493"/>
      <c r="I319" s="493"/>
      <c r="J319" s="493"/>
      <c r="K319" s="493"/>
      <c r="L319" s="493"/>
      <c r="M319" s="493"/>
      <c r="N319" s="493"/>
      <c r="O319" s="493"/>
      <c r="P319" s="469"/>
      <c r="Q319" s="476"/>
      <c r="R319" s="476"/>
      <c r="S319" s="469"/>
      <c r="T319" s="493"/>
      <c r="U319" s="493"/>
    </row>
    <row r="320" customFormat="false" ht="12.75" hidden="false" customHeight="false" outlineLevel="0" collapsed="false">
      <c r="A320" s="466"/>
      <c r="B320" s="341"/>
      <c r="C320" s="341"/>
      <c r="D320" s="341"/>
      <c r="E320" s="341"/>
      <c r="F320" s="341"/>
      <c r="G320" s="341"/>
      <c r="H320" s="342"/>
      <c r="I320" s="342"/>
      <c r="J320" s="342"/>
      <c r="K320" s="342"/>
      <c r="L320" s="342"/>
      <c r="M320" s="342"/>
      <c r="N320" s="460"/>
      <c r="O320" s="460"/>
      <c r="P320" s="469"/>
      <c r="Q320" s="476"/>
      <c r="R320" s="476"/>
      <c r="S320" s="469"/>
      <c r="T320" s="460"/>
      <c r="U320" s="460"/>
    </row>
    <row r="321" customFormat="false" ht="12.75" hidden="false" customHeight="false" outlineLevel="0" collapsed="false">
      <c r="A321" s="494" t="s">
        <v>470</v>
      </c>
      <c r="B321" s="495"/>
      <c r="C321" s="495"/>
      <c r="D321" s="495"/>
      <c r="E321" s="495"/>
      <c r="F321" s="495"/>
      <c r="G321" s="495"/>
      <c r="H321" s="495"/>
      <c r="I321" s="495"/>
      <c r="J321" s="495"/>
      <c r="K321" s="495"/>
      <c r="L321" s="495"/>
      <c r="M321" s="495"/>
      <c r="N321" s="339"/>
      <c r="O321" s="339"/>
      <c r="P321" s="469"/>
      <c r="Q321" s="476"/>
      <c r="R321" s="476"/>
      <c r="S321" s="469"/>
      <c r="T321" s="339"/>
      <c r="U321" s="339"/>
      <c r="W321" s="0"/>
      <c r="X321" s="0"/>
      <c r="Y321" s="0"/>
    </row>
    <row r="322" customFormat="false" ht="12.75" hidden="false" customHeight="false" outlineLevel="0" collapsed="false">
      <c r="A322" s="466" t="s">
        <v>471</v>
      </c>
      <c r="B322" s="374" t="n">
        <v>0</v>
      </c>
      <c r="C322" s="374" t="n">
        <v>0</v>
      </c>
      <c r="D322" s="374" t="n">
        <v>0</v>
      </c>
      <c r="E322" s="374" t="n">
        <v>0</v>
      </c>
      <c r="F322" s="374" t="n">
        <v>0</v>
      </c>
      <c r="G322" s="374" t="n">
        <v>0</v>
      </c>
      <c r="H322" s="374" t="n">
        <v>0</v>
      </c>
      <c r="I322" s="374" t="n">
        <v>0</v>
      </c>
      <c r="J322" s="374" t="n">
        <v>0</v>
      </c>
      <c r="K322" s="374" t="n">
        <v>0</v>
      </c>
      <c r="L322" s="374" t="n">
        <v>0</v>
      </c>
      <c r="M322" s="374" t="n">
        <v>0</v>
      </c>
      <c r="N322" s="460" t="n">
        <f aca="false">SUM(B322:M322)</f>
        <v>0</v>
      </c>
      <c r="O322" s="412" t="n">
        <f aca="false">SUM(B322:D322)</f>
        <v>0</v>
      </c>
      <c r="P322" s="412"/>
      <c r="Q322" s="412"/>
      <c r="R322" s="412"/>
      <c r="S322" s="469"/>
      <c r="T322" s="460"/>
      <c r="U322" s="460"/>
    </row>
    <row r="323" customFormat="false" ht="12.75" hidden="false" customHeight="false" outlineLevel="0" collapsed="false">
      <c r="A323" s="466" t="s">
        <v>472</v>
      </c>
      <c r="B323" s="377" t="n">
        <v>0</v>
      </c>
      <c r="C323" s="377" t="n">
        <v>0</v>
      </c>
      <c r="D323" s="377" t="n">
        <v>0</v>
      </c>
      <c r="E323" s="377" t="n">
        <v>0</v>
      </c>
      <c r="F323" s="377" t="n">
        <v>0</v>
      </c>
      <c r="G323" s="377" t="n">
        <v>0</v>
      </c>
      <c r="H323" s="377" t="n">
        <v>0</v>
      </c>
      <c r="I323" s="377" t="n">
        <v>0</v>
      </c>
      <c r="J323" s="377" t="n">
        <v>0</v>
      </c>
      <c r="K323" s="377" t="n">
        <v>0</v>
      </c>
      <c r="L323" s="377" t="n">
        <v>0</v>
      </c>
      <c r="M323" s="377" t="n">
        <v>0</v>
      </c>
      <c r="N323" s="487" t="n">
        <f aca="false">SUM(B323:M323)</f>
        <v>0</v>
      </c>
      <c r="O323" s="412" t="n">
        <f aca="false">SUM(B323:D323)</f>
        <v>0</v>
      </c>
      <c r="P323" s="412"/>
      <c r="Q323" s="412"/>
      <c r="R323" s="412"/>
      <c r="S323" s="469"/>
      <c r="T323" s="487"/>
      <c r="U323" s="487"/>
    </row>
    <row r="324" customFormat="false" ht="12.75" hidden="false" customHeight="false" outlineLevel="0" collapsed="false">
      <c r="A324" s="386" t="s">
        <v>473</v>
      </c>
      <c r="B324" s="496" t="n">
        <f aca="false">SUM(B322:B323)</f>
        <v>0</v>
      </c>
      <c r="C324" s="496" t="n">
        <f aca="false">SUM(C322:C323)</f>
        <v>0</v>
      </c>
      <c r="D324" s="496" t="n">
        <f aca="false">SUM(D322:D323)</f>
        <v>0</v>
      </c>
      <c r="E324" s="496" t="n">
        <f aca="false">SUM(E322:E323)</f>
        <v>0</v>
      </c>
      <c r="F324" s="496" t="n">
        <f aca="false">SUM(F322:F323)</f>
        <v>0</v>
      </c>
      <c r="G324" s="496" t="n">
        <f aca="false">SUM(G322:G323)</f>
        <v>0</v>
      </c>
      <c r="H324" s="496" t="n">
        <f aca="false">SUM(H322:H323)</f>
        <v>0</v>
      </c>
      <c r="I324" s="496" t="n">
        <f aca="false">SUM(I322:I323)</f>
        <v>0</v>
      </c>
      <c r="J324" s="496" t="n">
        <f aca="false">SUM(J322:J323)</f>
        <v>0</v>
      </c>
      <c r="K324" s="496" t="n">
        <f aca="false">SUM(K322:K323)</f>
        <v>0</v>
      </c>
      <c r="L324" s="496" t="n">
        <f aca="false">SUM(L322:L323)</f>
        <v>0</v>
      </c>
      <c r="M324" s="496" t="n">
        <f aca="false">SUM(M322:M323)</f>
        <v>0</v>
      </c>
      <c r="N324" s="497" t="n">
        <f aca="false">SUM(N322:N323)</f>
        <v>0</v>
      </c>
      <c r="O324" s="497" t="n">
        <f aca="false">SUM(O322:O323)</f>
        <v>0</v>
      </c>
      <c r="P324" s="497"/>
      <c r="Q324" s="497"/>
      <c r="R324" s="497"/>
      <c r="S324" s="497"/>
      <c r="T324" s="497"/>
      <c r="U324" s="497"/>
    </row>
    <row r="325" customFormat="false" ht="12.75" hidden="false" customHeight="false" outlineLevel="0" collapsed="false">
      <c r="A325" s="389"/>
      <c r="B325" s="498"/>
      <c r="C325" s="498"/>
      <c r="D325" s="498"/>
      <c r="E325" s="498"/>
      <c r="F325" s="498"/>
      <c r="G325" s="498"/>
      <c r="H325" s="498"/>
      <c r="I325" s="498"/>
      <c r="J325" s="498"/>
      <c r="K325" s="498"/>
      <c r="L325" s="498"/>
      <c r="M325" s="498"/>
      <c r="N325" s="498"/>
      <c r="O325" s="498"/>
      <c r="P325" s="469"/>
      <c r="Q325" s="476"/>
      <c r="R325" s="476"/>
      <c r="S325" s="469"/>
      <c r="T325" s="498"/>
      <c r="U325" s="498"/>
    </row>
    <row r="326" customFormat="false" ht="12.75" hidden="false" customHeight="false" outlineLevel="0" collapsed="false">
      <c r="A326" s="462" t="s">
        <v>474</v>
      </c>
      <c r="B326" s="341"/>
      <c r="C326" s="341"/>
      <c r="D326" s="341"/>
      <c r="E326" s="341"/>
      <c r="F326" s="341"/>
      <c r="G326" s="341"/>
      <c r="H326" s="342"/>
      <c r="I326" s="342"/>
      <c r="J326" s="342"/>
      <c r="K326" s="342"/>
      <c r="L326" s="342"/>
      <c r="M326" s="342"/>
      <c r="N326" s="460"/>
      <c r="O326" s="460"/>
      <c r="P326" s="469"/>
      <c r="Q326" s="476"/>
      <c r="R326" s="476"/>
      <c r="S326" s="469"/>
      <c r="T326" s="460"/>
      <c r="U326" s="460"/>
    </row>
    <row r="327" customFormat="false" ht="12.75" hidden="false" customHeight="false" outlineLevel="0" collapsed="false">
      <c r="A327" s="456" t="s">
        <v>475</v>
      </c>
      <c r="B327" s="499"/>
      <c r="C327" s="499"/>
      <c r="D327" s="499"/>
      <c r="E327" s="499"/>
      <c r="F327" s="499"/>
      <c r="G327" s="499"/>
      <c r="H327" s="500"/>
      <c r="I327" s="500"/>
      <c r="J327" s="500"/>
      <c r="K327" s="500"/>
      <c r="L327" s="500"/>
      <c r="M327" s="500"/>
      <c r="N327" s="460"/>
      <c r="O327" s="460"/>
      <c r="P327" s="469"/>
      <c r="Q327" s="476"/>
      <c r="R327" s="476"/>
      <c r="S327" s="469"/>
      <c r="T327" s="460"/>
      <c r="U327" s="460"/>
    </row>
    <row r="328" customFormat="false" ht="12.75" hidden="false" customHeight="false" outlineLevel="0" collapsed="false">
      <c r="A328" s="466" t="s">
        <v>476</v>
      </c>
      <c r="B328" s="467" t="n">
        <v>0</v>
      </c>
      <c r="C328" s="467" t="n">
        <v>0</v>
      </c>
      <c r="D328" s="467" t="n">
        <v>0</v>
      </c>
      <c r="E328" s="467" t="n">
        <v>0</v>
      </c>
      <c r="F328" s="467" t="n">
        <v>0</v>
      </c>
      <c r="G328" s="467" t="n">
        <v>0</v>
      </c>
      <c r="H328" s="467" t="n">
        <v>0</v>
      </c>
      <c r="I328" s="467" t="n">
        <v>0</v>
      </c>
      <c r="J328" s="467" t="n">
        <v>0</v>
      </c>
      <c r="K328" s="467" t="n">
        <v>0</v>
      </c>
      <c r="L328" s="467" t="n">
        <v>0</v>
      </c>
      <c r="M328" s="467" t="n">
        <v>0</v>
      </c>
      <c r="N328" s="501" t="n">
        <v>0</v>
      </c>
      <c r="O328" s="501"/>
      <c r="P328" s="502"/>
      <c r="Q328" s="503"/>
      <c r="R328" s="503"/>
      <c r="S328" s="502"/>
      <c r="T328" s="501"/>
      <c r="U328" s="501"/>
    </row>
    <row r="329" customFormat="false" ht="12.75" hidden="false" customHeight="false" outlineLevel="0" collapsed="false">
      <c r="A329" s="466" t="s">
        <v>477</v>
      </c>
      <c r="B329" s="467" t="n">
        <f aca="false">[1]Detail!N555/1000</f>
        <v>0</v>
      </c>
      <c r="C329" s="467" t="n">
        <f aca="false">[1]Detail!O555/1000</f>
        <v>0</v>
      </c>
      <c r="D329" s="467" t="n">
        <f aca="false">[1]Detail!P555/1000</f>
        <v>0</v>
      </c>
      <c r="E329" s="467" t="n">
        <f aca="false">[1]Detail!Q555/1000</f>
        <v>0</v>
      </c>
      <c r="F329" s="467" t="n">
        <f aca="false">[1]Detail!R555/1000</f>
        <v>0</v>
      </c>
      <c r="G329" s="467" t="n">
        <f aca="false">[1]Detail!S555/1000</f>
        <v>0</v>
      </c>
      <c r="H329" s="467" t="n">
        <f aca="false">[1]Detail!T555/1000</f>
        <v>0</v>
      </c>
      <c r="I329" s="467" t="n">
        <f aca="false">[1]Detail!U555/1000</f>
        <v>0</v>
      </c>
      <c r="J329" s="467" t="n">
        <f aca="false">[1]Detail!V555/1000</f>
        <v>0</v>
      </c>
      <c r="K329" s="467" t="n">
        <f aca="false">[1]Detail!W555/1000</f>
        <v>0</v>
      </c>
      <c r="L329" s="467" t="n">
        <f aca="false">[1]Detail!X555/1000</f>
        <v>0</v>
      </c>
      <c r="M329" s="467" t="n">
        <f aca="false">[1]Detail!Y555/1000</f>
        <v>0</v>
      </c>
      <c r="N329" s="501" t="n">
        <f aca="false">SUM(B329:M329)</f>
        <v>0</v>
      </c>
      <c r="O329" s="501"/>
      <c r="P329" s="502"/>
      <c r="Q329" s="503"/>
      <c r="R329" s="503"/>
      <c r="S329" s="502"/>
      <c r="T329" s="501"/>
      <c r="U329" s="501"/>
    </row>
    <row r="330" customFormat="false" ht="12.75" hidden="false" customHeight="false" outlineLevel="0" collapsed="false">
      <c r="A330" s="466" t="s">
        <v>478</v>
      </c>
      <c r="B330" s="467" t="n">
        <f aca="false">[1]Detail!N589/1000</f>
        <v>0</v>
      </c>
      <c r="C330" s="467" t="n">
        <f aca="false">[1]Detail!O589/1000</f>
        <v>0</v>
      </c>
      <c r="D330" s="467" t="n">
        <f aca="false">[1]Detail!P589/1000</f>
        <v>0</v>
      </c>
      <c r="E330" s="467" t="n">
        <f aca="false">[1]Detail!Q589/1000</f>
        <v>0</v>
      </c>
      <c r="F330" s="467" t="n">
        <f aca="false">[1]Detail!R589/1000</f>
        <v>0</v>
      </c>
      <c r="G330" s="467" t="n">
        <f aca="false">[1]Detail!S589/1000</f>
        <v>0</v>
      </c>
      <c r="H330" s="467" t="n">
        <f aca="false">[1]Detail!T589/1000</f>
        <v>0</v>
      </c>
      <c r="I330" s="467" t="n">
        <f aca="false">[1]Detail!U589/1000</f>
        <v>0</v>
      </c>
      <c r="J330" s="467" t="n">
        <f aca="false">[1]Detail!V589/1000</f>
        <v>0</v>
      </c>
      <c r="K330" s="467" t="n">
        <f aca="false">[1]Detail!W589/1000</f>
        <v>0</v>
      </c>
      <c r="L330" s="467" t="n">
        <f aca="false">[1]Detail!X589/1000</f>
        <v>0</v>
      </c>
      <c r="M330" s="467" t="n">
        <f aca="false">[1]Detail!Y589/1000</f>
        <v>0</v>
      </c>
      <c r="N330" s="501" t="n">
        <f aca="false">SUM(B330:M330)</f>
        <v>0</v>
      </c>
      <c r="O330" s="501"/>
      <c r="P330" s="502"/>
      <c r="Q330" s="503"/>
      <c r="R330" s="503"/>
      <c r="S330" s="502"/>
      <c r="T330" s="501"/>
      <c r="U330" s="501"/>
    </row>
    <row r="331" customFormat="false" ht="12.75" hidden="false" customHeight="false" outlineLevel="0" collapsed="false">
      <c r="A331" s="466" t="s">
        <v>479</v>
      </c>
      <c r="B331" s="467" t="n">
        <f aca="false">[1]Detail!N622/1000</f>
        <v>0</v>
      </c>
      <c r="C331" s="467" t="n">
        <f aca="false">[1]Detail!O622/1000</f>
        <v>0</v>
      </c>
      <c r="D331" s="467" t="n">
        <f aca="false">[1]Detail!P622/1000</f>
        <v>0</v>
      </c>
      <c r="E331" s="467" t="n">
        <f aca="false">[1]Detail!Q622/1000</f>
        <v>0</v>
      </c>
      <c r="F331" s="467" t="n">
        <f aca="false">[1]Detail!R622/1000</f>
        <v>0</v>
      </c>
      <c r="G331" s="467" t="n">
        <f aca="false">[1]Detail!S622/1000</f>
        <v>0</v>
      </c>
      <c r="H331" s="467" t="n">
        <f aca="false">[1]Detail!T622/1000</f>
        <v>0</v>
      </c>
      <c r="I331" s="467" t="n">
        <f aca="false">[1]Detail!U622/1000</f>
        <v>0</v>
      </c>
      <c r="J331" s="467" t="n">
        <f aca="false">[1]Detail!V622/1000</f>
        <v>0</v>
      </c>
      <c r="K331" s="467" t="n">
        <f aca="false">[1]Detail!W622/1000</f>
        <v>0</v>
      </c>
      <c r="L331" s="467" t="n">
        <f aca="false">[1]Detail!X622/1000</f>
        <v>0</v>
      </c>
      <c r="M331" s="467" t="n">
        <f aca="false">[1]Detail!Y622/1000</f>
        <v>0</v>
      </c>
      <c r="N331" s="501" t="n">
        <f aca="false">SUM(B331:M331)</f>
        <v>0</v>
      </c>
      <c r="O331" s="501"/>
      <c r="P331" s="502"/>
      <c r="Q331" s="503"/>
      <c r="R331" s="503"/>
      <c r="S331" s="502"/>
      <c r="T331" s="501"/>
      <c r="U331" s="501"/>
    </row>
    <row r="332" customFormat="false" ht="12.75" hidden="false" customHeight="false" outlineLevel="0" collapsed="false">
      <c r="A332" s="466" t="s">
        <v>480</v>
      </c>
      <c r="B332" s="467"/>
      <c r="C332" s="467" t="n">
        <v>0</v>
      </c>
      <c r="D332" s="467" t="n">
        <v>0</v>
      </c>
      <c r="E332" s="467" t="n">
        <v>0</v>
      </c>
      <c r="F332" s="467" t="n">
        <v>0</v>
      </c>
      <c r="G332" s="467" t="n">
        <v>0</v>
      </c>
      <c r="H332" s="467" t="n">
        <v>0</v>
      </c>
      <c r="I332" s="467" t="n">
        <v>0</v>
      </c>
      <c r="J332" s="467" t="n">
        <v>0</v>
      </c>
      <c r="K332" s="467" t="n">
        <v>0</v>
      </c>
      <c r="L332" s="467" t="n">
        <v>0</v>
      </c>
      <c r="M332" s="467" t="n">
        <v>0</v>
      </c>
      <c r="N332" s="501" t="n">
        <f aca="false">SUM(B332:M332)</f>
        <v>0</v>
      </c>
      <c r="O332" s="501"/>
      <c r="P332" s="502"/>
      <c r="Q332" s="503"/>
      <c r="R332" s="503"/>
      <c r="S332" s="502"/>
      <c r="T332" s="501"/>
      <c r="U332" s="501"/>
    </row>
    <row r="333" customFormat="false" ht="12.75" hidden="false" customHeight="false" outlineLevel="0" collapsed="false">
      <c r="A333" s="466" t="s">
        <v>481</v>
      </c>
      <c r="B333" s="467"/>
      <c r="C333" s="467" t="n">
        <v>0</v>
      </c>
      <c r="D333" s="467" t="n">
        <v>0</v>
      </c>
      <c r="E333" s="467" t="n">
        <v>0</v>
      </c>
      <c r="F333" s="467" t="n">
        <v>0</v>
      </c>
      <c r="G333" s="467" t="n">
        <v>0</v>
      </c>
      <c r="H333" s="467" t="n">
        <v>0</v>
      </c>
      <c r="I333" s="467" t="n">
        <v>0</v>
      </c>
      <c r="J333" s="467" t="n">
        <v>0</v>
      </c>
      <c r="K333" s="467" t="n">
        <v>0</v>
      </c>
      <c r="L333" s="467" t="n">
        <v>0</v>
      </c>
      <c r="M333" s="467" t="n">
        <v>0</v>
      </c>
      <c r="N333" s="501" t="n">
        <f aca="false">SUM(B333:M333)</f>
        <v>0</v>
      </c>
      <c r="O333" s="501"/>
      <c r="P333" s="502"/>
      <c r="Q333" s="503"/>
      <c r="R333" s="503"/>
      <c r="S333" s="502"/>
      <c r="T333" s="501"/>
      <c r="U333" s="501"/>
    </row>
    <row r="334" customFormat="false" ht="12.75" hidden="false" customHeight="false" outlineLevel="0" collapsed="false">
      <c r="A334" s="466" t="s">
        <v>482</v>
      </c>
      <c r="B334" s="467" t="n">
        <f aca="false">[1]Detail!N185/1000</f>
        <v>0</v>
      </c>
      <c r="C334" s="467" t="n">
        <f aca="false">[1]Detail!O185/1000</f>
        <v>0</v>
      </c>
      <c r="D334" s="467" t="n">
        <f aca="false">[1]Detail!P185/1000</f>
        <v>0</v>
      </c>
      <c r="E334" s="467" t="n">
        <f aca="false">[1]Detail!Q185/1000</f>
        <v>0</v>
      </c>
      <c r="F334" s="467" t="n">
        <f aca="false">[1]Detail!R185/1000</f>
        <v>0</v>
      </c>
      <c r="G334" s="467" t="n">
        <f aca="false">[1]Detail!S185/1000</f>
        <v>0</v>
      </c>
      <c r="H334" s="467" t="n">
        <f aca="false">[1]Detail!T185/1000</f>
        <v>0</v>
      </c>
      <c r="I334" s="467" t="n">
        <f aca="false">[1]Detail!U185/1000</f>
        <v>0</v>
      </c>
      <c r="J334" s="467" t="n">
        <f aca="false">[1]Detail!V185/1000</f>
        <v>0</v>
      </c>
      <c r="K334" s="467" t="n">
        <f aca="false">[1]Detail!W185/1000</f>
        <v>0</v>
      </c>
      <c r="L334" s="467" t="n">
        <f aca="false">[1]Detail!X185/1000</f>
        <v>0</v>
      </c>
      <c r="M334" s="467" t="n">
        <f aca="false">[1]Detail!Y185/1000</f>
        <v>0</v>
      </c>
      <c r="N334" s="501" t="n">
        <f aca="false">SUM(B334:M334)</f>
        <v>0</v>
      </c>
      <c r="O334" s="501"/>
      <c r="P334" s="502"/>
      <c r="Q334" s="502"/>
      <c r="R334" s="502"/>
      <c r="S334" s="502"/>
      <c r="T334" s="501"/>
      <c r="U334" s="501"/>
      <c r="W334" s="341"/>
      <c r="X334" s="341"/>
      <c r="Y334" s="341"/>
      <c r="Z334" s="341"/>
      <c r="AA334" s="341"/>
      <c r="AB334" s="341"/>
    </row>
    <row r="335" customFormat="false" ht="12.75" hidden="false" customHeight="false" outlineLevel="0" collapsed="false">
      <c r="A335" s="466" t="s">
        <v>483</v>
      </c>
      <c r="B335" s="467" t="n">
        <v>0</v>
      </c>
      <c r="C335" s="467" t="n">
        <v>0</v>
      </c>
      <c r="D335" s="467" t="n">
        <v>0</v>
      </c>
      <c r="E335" s="467" t="n">
        <v>0</v>
      </c>
      <c r="F335" s="467" t="n">
        <v>0</v>
      </c>
      <c r="G335" s="467" t="n">
        <v>0</v>
      </c>
      <c r="H335" s="467" t="n">
        <v>0</v>
      </c>
      <c r="I335" s="467" t="n">
        <v>0</v>
      </c>
      <c r="J335" s="467" t="n">
        <v>0</v>
      </c>
      <c r="K335" s="467" t="n">
        <v>0</v>
      </c>
      <c r="L335" s="467" t="n">
        <v>0</v>
      </c>
      <c r="M335" s="467" t="n">
        <v>0</v>
      </c>
      <c r="N335" s="501" t="n">
        <f aca="false">SUM(B335:M335)</f>
        <v>0</v>
      </c>
      <c r="O335" s="501"/>
      <c r="P335" s="502"/>
      <c r="Q335" s="503"/>
      <c r="R335" s="503"/>
      <c r="S335" s="502"/>
      <c r="T335" s="501"/>
      <c r="U335" s="501"/>
      <c r="W335" s="0"/>
      <c r="X335" s="0"/>
      <c r="Y335" s="0"/>
    </row>
    <row r="336" customFormat="false" ht="12.75" hidden="false" customHeight="false" outlineLevel="0" collapsed="false">
      <c r="A336" s="466" t="s">
        <v>484</v>
      </c>
      <c r="B336" s="479" t="n">
        <f aca="false">[1]Detail!N111/1000</f>
        <v>0</v>
      </c>
      <c r="C336" s="479" t="n">
        <f aca="false">[1]Detail!O111/1000</f>
        <v>0</v>
      </c>
      <c r="D336" s="479" t="n">
        <f aca="false">[1]Detail!P111/1000</f>
        <v>0</v>
      </c>
      <c r="E336" s="479" t="n">
        <f aca="false">[1]Detail!Q111/1000</f>
        <v>0</v>
      </c>
      <c r="F336" s="479" t="n">
        <f aca="false">[1]Detail!R111/1000</f>
        <v>0</v>
      </c>
      <c r="G336" s="479" t="n">
        <f aca="false">[1]Detail!S111/1000</f>
        <v>0</v>
      </c>
      <c r="H336" s="479" t="n">
        <f aca="false">[1]Detail!T111/1000</f>
        <v>0</v>
      </c>
      <c r="I336" s="479" t="n">
        <f aca="false">[1]Detail!U111/1000</f>
        <v>0</v>
      </c>
      <c r="J336" s="479" t="n">
        <f aca="false">[1]Detail!V111/1000</f>
        <v>0</v>
      </c>
      <c r="K336" s="479" t="n">
        <f aca="false">[1]Detail!W111/1000</f>
        <v>0</v>
      </c>
      <c r="L336" s="479" t="n">
        <f aca="false">[1]Detail!X111/1000</f>
        <v>0</v>
      </c>
      <c r="M336" s="479" t="n">
        <f aca="false">[1]Detail!Y111/1000</f>
        <v>0</v>
      </c>
      <c r="N336" s="504" t="n">
        <f aca="false">SUM(B336:M336)</f>
        <v>0</v>
      </c>
      <c r="O336" s="504"/>
      <c r="P336" s="505"/>
      <c r="Q336" s="505"/>
      <c r="R336" s="505"/>
      <c r="S336" s="505"/>
      <c r="T336" s="504"/>
      <c r="U336" s="504"/>
      <c r="W336" s="0"/>
      <c r="X336" s="0"/>
      <c r="Y336" s="0"/>
    </row>
    <row r="337" customFormat="false" ht="12.75" hidden="false" customHeight="false" outlineLevel="0" collapsed="false">
      <c r="A337" s="389" t="s">
        <v>485</v>
      </c>
      <c r="B337" s="506" t="n">
        <f aca="false">SUM(B328:B336)</f>
        <v>0</v>
      </c>
      <c r="C337" s="506" t="n">
        <f aca="false">SUM(C328:C336)</f>
        <v>0</v>
      </c>
      <c r="D337" s="506" t="n">
        <f aca="false">SUM(D328:D336)</f>
        <v>0</v>
      </c>
      <c r="E337" s="506" t="n">
        <f aca="false">SUM(E328:E336)</f>
        <v>0</v>
      </c>
      <c r="F337" s="506" t="n">
        <f aca="false">SUM(F328:F336)</f>
        <v>0</v>
      </c>
      <c r="G337" s="506" t="n">
        <f aca="false">SUM(G328:G336)</f>
        <v>0</v>
      </c>
      <c r="H337" s="506" t="n">
        <f aca="false">SUM(H328:H336)</f>
        <v>0</v>
      </c>
      <c r="I337" s="506" t="n">
        <f aca="false">SUM(I328:I336)</f>
        <v>0</v>
      </c>
      <c r="J337" s="506" t="n">
        <f aca="false">SUM(J328:J336)</f>
        <v>0</v>
      </c>
      <c r="K337" s="506" t="n">
        <f aca="false">SUM(K328:K336)</f>
        <v>0</v>
      </c>
      <c r="L337" s="506" t="n">
        <f aca="false">SUM(L328:L336)</f>
        <v>0</v>
      </c>
      <c r="M337" s="506" t="n">
        <f aca="false">SUM(M328:M336)</f>
        <v>0</v>
      </c>
      <c r="N337" s="506" t="n">
        <f aca="false">SUM(N328:N336)</f>
        <v>0</v>
      </c>
      <c r="O337" s="506"/>
      <c r="P337" s="469"/>
      <c r="Q337" s="476"/>
      <c r="R337" s="476"/>
      <c r="S337" s="469"/>
      <c r="T337" s="506"/>
      <c r="U337" s="506"/>
      <c r="W337" s="0"/>
      <c r="X337" s="0"/>
      <c r="Y337" s="0"/>
    </row>
    <row r="338" customFormat="false" ht="12.75" hidden="false" customHeight="false" outlineLevel="0" collapsed="false">
      <c r="A338" s="389"/>
      <c r="B338" s="340"/>
      <c r="C338" s="340"/>
      <c r="D338" s="340"/>
      <c r="E338" s="340"/>
      <c r="F338" s="340"/>
      <c r="G338" s="340"/>
      <c r="H338" s="340"/>
      <c r="I338" s="340"/>
      <c r="J338" s="340"/>
      <c r="K338" s="340"/>
      <c r="L338" s="340"/>
      <c r="M338" s="340"/>
      <c r="N338" s="340"/>
      <c r="O338" s="340"/>
      <c r="P338" s="469"/>
      <c r="Q338" s="476"/>
      <c r="R338" s="476"/>
      <c r="S338" s="469"/>
      <c r="T338" s="340"/>
      <c r="U338" s="340"/>
      <c r="W338" s="0"/>
      <c r="X338" s="0"/>
      <c r="Y338" s="0"/>
    </row>
    <row r="339" customFormat="false" ht="12.75" hidden="false" customHeight="false" outlineLevel="0" collapsed="false">
      <c r="A339" s="456" t="s">
        <v>486</v>
      </c>
      <c r="B339" s="507"/>
      <c r="C339" s="507"/>
      <c r="D339" s="507"/>
      <c r="E339" s="507"/>
      <c r="F339" s="507"/>
      <c r="G339" s="507"/>
      <c r="H339" s="342"/>
      <c r="I339" s="342"/>
      <c r="J339" s="342"/>
      <c r="K339" s="342"/>
      <c r="L339" s="342"/>
      <c r="M339" s="342"/>
      <c r="N339" s="460"/>
      <c r="O339" s="460"/>
      <c r="P339" s="469"/>
      <c r="Q339" s="476"/>
      <c r="R339" s="476"/>
      <c r="S339" s="469"/>
      <c r="T339" s="460"/>
      <c r="U339" s="460"/>
      <c r="W339" s="0"/>
      <c r="X339" s="0"/>
      <c r="Y339" s="0"/>
    </row>
    <row r="340" customFormat="false" ht="12.75" hidden="false" customHeight="false" outlineLevel="0" collapsed="false">
      <c r="A340" s="466" t="s">
        <v>487</v>
      </c>
      <c r="B340" s="467" t="n">
        <v>43.9425</v>
      </c>
      <c r="C340" s="467" t="n">
        <v>43.9425</v>
      </c>
      <c r="D340" s="467" t="n">
        <v>43.9425</v>
      </c>
      <c r="E340" s="467" t="n">
        <v>43.9425</v>
      </c>
      <c r="F340" s="467" t="n">
        <v>43.9425</v>
      </c>
      <c r="G340" s="467" t="n">
        <v>43.9425</v>
      </c>
      <c r="H340" s="467" t="n">
        <v>43.9425</v>
      </c>
      <c r="I340" s="467" t="n">
        <v>43.9425</v>
      </c>
      <c r="J340" s="467" t="n">
        <v>43.9425</v>
      </c>
      <c r="K340" s="467" t="n">
        <v>43.9425</v>
      </c>
      <c r="L340" s="467" t="n">
        <v>43.9425</v>
      </c>
      <c r="M340" s="467" t="n">
        <v>43.9425</v>
      </c>
      <c r="N340" s="508" t="n">
        <v>527.31</v>
      </c>
      <c r="O340" s="508"/>
      <c r="P340" s="485"/>
      <c r="Q340" s="485"/>
      <c r="R340" s="485"/>
      <c r="S340" s="509"/>
      <c r="T340" s="508"/>
      <c r="U340" s="508"/>
      <c r="W340" s="0"/>
      <c r="X340" s="0"/>
      <c r="Y340" s="0"/>
      <c r="Z340" s="507"/>
    </row>
    <row r="341" customFormat="false" ht="12.75" hidden="false" customHeight="false" outlineLevel="0" collapsed="false">
      <c r="A341" s="510" t="s">
        <v>488</v>
      </c>
      <c r="B341" s="479" t="n">
        <v>55.9674</v>
      </c>
      <c r="C341" s="479" t="n">
        <v>55.9674</v>
      </c>
      <c r="D341" s="479" t="n">
        <v>55.9674</v>
      </c>
      <c r="E341" s="479" t="n">
        <v>55.9674</v>
      </c>
      <c r="F341" s="479" t="n">
        <v>55.9674</v>
      </c>
      <c r="G341" s="479" t="n">
        <v>55.9674</v>
      </c>
      <c r="H341" s="479" t="n">
        <v>55.9674</v>
      </c>
      <c r="I341" s="479" t="n">
        <v>55.9674</v>
      </c>
      <c r="J341" s="479" t="n">
        <v>55.9674</v>
      </c>
      <c r="K341" s="479" t="n">
        <v>55.9674</v>
      </c>
      <c r="L341" s="479" t="n">
        <v>55.9674</v>
      </c>
      <c r="M341" s="479" t="n">
        <v>55.9674</v>
      </c>
      <c r="N341" s="511" t="n">
        <v>671.6088</v>
      </c>
      <c r="O341" s="511"/>
      <c r="P341" s="509"/>
      <c r="Q341" s="509"/>
      <c r="R341" s="509"/>
      <c r="S341" s="509"/>
      <c r="T341" s="511"/>
      <c r="U341" s="511"/>
      <c r="W341" s="0"/>
      <c r="X341" s="0"/>
      <c r="Y341" s="0"/>
    </row>
    <row r="342" customFormat="false" ht="12.75" hidden="false" customHeight="false" outlineLevel="0" collapsed="false">
      <c r="A342" s="389" t="s">
        <v>489</v>
      </c>
      <c r="B342" s="496" t="n">
        <f aca="false">SUM(B340:B341)</f>
        <v>99.9099</v>
      </c>
      <c r="C342" s="496" t="n">
        <f aca="false">SUM(C340:C341)</f>
        <v>99.9099</v>
      </c>
      <c r="D342" s="496" t="n">
        <f aca="false">SUM(D340:D341)</f>
        <v>99.9099</v>
      </c>
      <c r="E342" s="496" t="n">
        <f aca="false">SUM(E340:E341)</f>
        <v>99.9099</v>
      </c>
      <c r="F342" s="496" t="n">
        <f aca="false">SUM(F340:F341)</f>
        <v>99.9099</v>
      </c>
      <c r="G342" s="496" t="n">
        <f aca="false">SUM(G340:G341)</f>
        <v>99.9099</v>
      </c>
      <c r="H342" s="496" t="n">
        <f aca="false">SUM(H340:H341)</f>
        <v>99.9099</v>
      </c>
      <c r="I342" s="496" t="n">
        <f aca="false">SUM(I340:I341)</f>
        <v>99.9099</v>
      </c>
      <c r="J342" s="496" t="n">
        <f aca="false">SUM(J340:J341)</f>
        <v>99.9099</v>
      </c>
      <c r="K342" s="496" t="n">
        <f aca="false">SUM(K340:K341)</f>
        <v>99.9099</v>
      </c>
      <c r="L342" s="496" t="n">
        <f aca="false">SUM(L340:L341)</f>
        <v>99.9099</v>
      </c>
      <c r="M342" s="496" t="n">
        <f aca="false">SUM(M340:M341)</f>
        <v>99.9099</v>
      </c>
      <c r="N342" s="497" t="n">
        <f aca="false">SUM(N340:N341)</f>
        <v>1198.9188</v>
      </c>
      <c r="O342" s="498"/>
      <c r="P342" s="469"/>
      <c r="Q342" s="476"/>
      <c r="R342" s="476"/>
      <c r="S342" s="469"/>
      <c r="T342" s="497"/>
      <c r="U342" s="497"/>
      <c r="W342" s="0"/>
      <c r="X342" s="0"/>
      <c r="Y342" s="0"/>
    </row>
    <row r="343" customFormat="false" ht="12.75" hidden="false" customHeight="false" outlineLevel="0" collapsed="false">
      <c r="A343" s="386" t="s">
        <v>490</v>
      </c>
      <c r="B343" s="490" t="n">
        <f aca="false">+B342+B337</f>
        <v>99.9099</v>
      </c>
      <c r="C343" s="490" t="n">
        <f aca="false">+C342+C337</f>
        <v>99.9099</v>
      </c>
      <c r="D343" s="490" t="n">
        <f aca="false">+D342+D337</f>
        <v>99.9099</v>
      </c>
      <c r="E343" s="490" t="n">
        <f aca="false">+E342+E337</f>
        <v>99.9099</v>
      </c>
      <c r="F343" s="490" t="n">
        <f aca="false">+F342+F337</f>
        <v>99.9099</v>
      </c>
      <c r="G343" s="490" t="n">
        <f aca="false">+G342+G337</f>
        <v>99.9099</v>
      </c>
      <c r="H343" s="490" t="n">
        <f aca="false">+H342+H337</f>
        <v>99.9099</v>
      </c>
      <c r="I343" s="490" t="n">
        <f aca="false">+I342+I337</f>
        <v>99.9099</v>
      </c>
      <c r="J343" s="490" t="n">
        <f aca="false">+J342+J337</f>
        <v>99.9099</v>
      </c>
      <c r="K343" s="490" t="n">
        <f aca="false">+K342+K337</f>
        <v>99.9099</v>
      </c>
      <c r="L343" s="490" t="n">
        <f aca="false">+L342+L337</f>
        <v>99.9099</v>
      </c>
      <c r="M343" s="490" t="n">
        <f aca="false">+M342+M337</f>
        <v>99.9099</v>
      </c>
      <c r="N343" s="491" t="n">
        <f aca="false">+N342+N337</f>
        <v>1198.9188</v>
      </c>
      <c r="O343" s="493"/>
      <c r="P343" s="469"/>
      <c r="Q343" s="476"/>
      <c r="R343" s="476"/>
      <c r="S343" s="469"/>
      <c r="T343" s="491"/>
      <c r="U343" s="491"/>
      <c r="W343" s="0"/>
      <c r="X343" s="0"/>
      <c r="Y343" s="0"/>
    </row>
    <row r="344" customFormat="false" ht="12.75" hidden="false" customHeight="false" outlineLevel="0" collapsed="false">
      <c r="A344" s="386" t="s">
        <v>491</v>
      </c>
      <c r="B344" s="496" t="n">
        <f aca="false">+B292</f>
        <v>12632.967681068</v>
      </c>
      <c r="C344" s="496" t="n">
        <f aca="false">+C292</f>
        <v>11323.287422384</v>
      </c>
      <c r="D344" s="496" t="n">
        <f aca="false">+D292</f>
        <v>12420.685524568</v>
      </c>
      <c r="E344" s="496" t="n">
        <f aca="false">+E292</f>
        <v>12180.74116416</v>
      </c>
      <c r="F344" s="496" t="n">
        <f aca="false">+F292</f>
        <v>12549.536112572</v>
      </c>
      <c r="G344" s="496" t="n">
        <f aca="false">+G292</f>
        <v>13133.95244068</v>
      </c>
      <c r="H344" s="496" t="n">
        <f aca="false">+H292</f>
        <v>14090.935417948</v>
      </c>
      <c r="I344" s="496" t="n">
        <f aca="false">+I292</f>
        <v>14082.357199504</v>
      </c>
      <c r="J344" s="496" t="n">
        <f aca="false">+J292</f>
        <v>13625.52173572</v>
      </c>
      <c r="K344" s="496" t="n">
        <f aca="false">+K292</f>
        <v>13974.5891355</v>
      </c>
      <c r="L344" s="496" t="n">
        <f aca="false">+L292</f>
        <v>14224.433968</v>
      </c>
      <c r="M344" s="496" t="n">
        <f aca="false">+M292</f>
        <v>14731.566401</v>
      </c>
      <c r="N344" s="497" t="n">
        <f aca="false">+N292</f>
        <v>158970.574203104</v>
      </c>
      <c r="O344" s="498"/>
      <c r="P344" s="469"/>
      <c r="Q344" s="476"/>
      <c r="R344" s="476"/>
      <c r="S344" s="469"/>
      <c r="T344" s="497"/>
      <c r="U344" s="497"/>
    </row>
    <row r="345" customFormat="false" ht="12.75" hidden="false" customHeight="false" outlineLevel="0" collapsed="false">
      <c r="A345" s="386" t="s">
        <v>492</v>
      </c>
      <c r="B345" s="496" t="n">
        <f aca="false">+B344-B343</f>
        <v>12533.057781068</v>
      </c>
      <c r="C345" s="496" t="n">
        <f aca="false">+C344-C343</f>
        <v>11223.377522384</v>
      </c>
      <c r="D345" s="496" t="n">
        <f aca="false">+D344-D343</f>
        <v>12320.775624568</v>
      </c>
      <c r="E345" s="496" t="n">
        <f aca="false">+E344-E343</f>
        <v>12080.83126416</v>
      </c>
      <c r="F345" s="496" t="n">
        <f aca="false">+F344-F343</f>
        <v>12449.626212572</v>
      </c>
      <c r="G345" s="496" t="n">
        <f aca="false">+G344-G343</f>
        <v>13034.04254068</v>
      </c>
      <c r="H345" s="496" t="n">
        <f aca="false">+H344-H343</f>
        <v>13991.025517948</v>
      </c>
      <c r="I345" s="496" t="n">
        <f aca="false">+I344-I343</f>
        <v>13982.447299504</v>
      </c>
      <c r="J345" s="496" t="n">
        <f aca="false">+J344-J343</f>
        <v>13525.61183572</v>
      </c>
      <c r="K345" s="496" t="n">
        <f aca="false">+K344-K343</f>
        <v>13874.6792355</v>
      </c>
      <c r="L345" s="496" t="n">
        <f aca="false">+L344-L343</f>
        <v>14124.524068</v>
      </c>
      <c r="M345" s="496" t="n">
        <f aca="false">+M344-M343</f>
        <v>14631.656501</v>
      </c>
      <c r="N345" s="497" t="n">
        <f aca="false">+N344-N343</f>
        <v>157771.655403104</v>
      </c>
      <c r="O345" s="498"/>
      <c r="P345" s="469"/>
      <c r="Q345" s="476"/>
      <c r="R345" s="476"/>
      <c r="S345" s="469"/>
      <c r="T345" s="497"/>
      <c r="U345" s="497"/>
    </row>
    <row r="346" customFormat="false" ht="13.5" hidden="false" customHeight="false" outlineLevel="0" collapsed="false">
      <c r="A346" s="386" t="s">
        <v>493</v>
      </c>
      <c r="B346" s="512" t="n">
        <f aca="false">+B345+B318</f>
        <v>13248.664281068</v>
      </c>
      <c r="C346" s="512" t="n">
        <f aca="false">+C345+C318</f>
        <v>11839.981522384</v>
      </c>
      <c r="D346" s="512" t="n">
        <f aca="false">+D345+D318</f>
        <v>12982.940124568</v>
      </c>
      <c r="E346" s="512" t="n">
        <f aca="false">+E345+E318</f>
        <v>12797.82626416</v>
      </c>
      <c r="F346" s="512" t="n">
        <f aca="false">+F345+F318</f>
        <v>13256.576212572</v>
      </c>
      <c r="G346" s="512" t="n">
        <f aca="false">+G345+G318</f>
        <v>13975.45154068</v>
      </c>
      <c r="H346" s="512" t="n">
        <f aca="false">+H345+H318</f>
        <v>15025.556517948</v>
      </c>
      <c r="I346" s="512" t="n">
        <f aca="false">+I345+I318</f>
        <v>15001.104299504</v>
      </c>
      <c r="J346" s="512" t="n">
        <f aca="false">+J345+J318</f>
        <v>14490.76283572</v>
      </c>
      <c r="K346" s="512" t="n">
        <f aca="false">+K345+K318</f>
        <v>14828.8792355</v>
      </c>
      <c r="L346" s="512" t="n">
        <f aca="false">+L345+L318</f>
        <v>14980.136068</v>
      </c>
      <c r="M346" s="512" t="n">
        <f aca="false">+M345+M318</f>
        <v>15528.177501</v>
      </c>
      <c r="N346" s="513" t="n">
        <f aca="false">+N345+N318</f>
        <v>167956.056403104</v>
      </c>
      <c r="O346" s="514"/>
      <c r="P346" s="515"/>
      <c r="Q346" s="515"/>
      <c r="R346" s="515"/>
      <c r="S346" s="515"/>
      <c r="T346" s="513"/>
      <c r="U346" s="513"/>
    </row>
    <row r="347" customFormat="false" ht="13.5" hidden="false" customHeight="false" outlineLevel="0" collapsed="false">
      <c r="A347" s="516" t="s">
        <v>494</v>
      </c>
      <c r="B347" s="493" t="n">
        <f aca="false">B294-B344-B317</f>
        <v>0</v>
      </c>
      <c r="C347" s="493" t="n">
        <f aca="false">C294-C344-C317</f>
        <v>0</v>
      </c>
      <c r="D347" s="493" t="n">
        <f aca="false">D294-D344-D317</f>
        <v>0</v>
      </c>
      <c r="E347" s="493" t="n">
        <f aca="false">E294-E344-E317</f>
        <v>0</v>
      </c>
      <c r="F347" s="493" t="n">
        <f aca="false">F294-F344-F317</f>
        <v>0</v>
      </c>
      <c r="G347" s="493" t="n">
        <f aca="false">G294-G344-G317</f>
        <v>0</v>
      </c>
      <c r="H347" s="493" t="n">
        <f aca="false">H294-H344-H317</f>
        <v>0</v>
      </c>
      <c r="I347" s="493" t="n">
        <f aca="false">I294-I344-I317</f>
        <v>0</v>
      </c>
      <c r="J347" s="493" t="n">
        <f aca="false">J294-J344-J317</f>
        <v>0</v>
      </c>
      <c r="K347" s="493" t="n">
        <f aca="false">K294-K344-K317</f>
        <v>0</v>
      </c>
      <c r="L347" s="493" t="n">
        <f aca="false">L294-L344-L317</f>
        <v>0</v>
      </c>
      <c r="M347" s="493" t="n">
        <f aca="false">M294-M344-M317</f>
        <v>0</v>
      </c>
      <c r="N347" s="493" t="n">
        <f aca="false">N294-N344-N317</f>
        <v>0</v>
      </c>
      <c r="O347" s="493"/>
      <c r="P347" s="515"/>
      <c r="Q347" s="515"/>
      <c r="R347" s="515"/>
      <c r="S347" s="515"/>
      <c r="T347" s="493"/>
      <c r="U347" s="493"/>
    </row>
    <row r="348" customFormat="false" ht="12.75" hidden="false" customHeight="false" outlineLevel="0" collapsed="false">
      <c r="A348" s="516"/>
      <c r="B348" s="517"/>
      <c r="C348" s="517"/>
      <c r="D348" s="517"/>
      <c r="E348" s="517"/>
      <c r="F348" s="517"/>
      <c r="G348" s="517"/>
      <c r="H348" s="517"/>
      <c r="I348" s="517"/>
      <c r="J348" s="517"/>
      <c r="K348" s="517"/>
      <c r="L348" s="517"/>
      <c r="M348" s="517"/>
      <c r="N348" s="460"/>
      <c r="O348" s="460"/>
      <c r="P348" s="461"/>
      <c r="Q348" s="461"/>
      <c r="R348" s="461"/>
      <c r="S348" s="461"/>
      <c r="T348" s="460"/>
      <c r="U348" s="460"/>
    </row>
    <row r="349" customFormat="false" ht="12.75" hidden="false" customHeight="false" outlineLevel="0" collapsed="false">
      <c r="A349" s="466"/>
      <c r="B349" s="518"/>
      <c r="C349" s="518"/>
      <c r="D349" s="518"/>
      <c r="E349" s="518"/>
      <c r="F349" s="518"/>
      <c r="G349" s="518"/>
      <c r="H349" s="518"/>
      <c r="I349" s="518"/>
      <c r="J349" s="518"/>
      <c r="K349" s="518"/>
      <c r="L349" s="518"/>
      <c r="M349" s="518"/>
      <c r="N349" s="460"/>
      <c r="O349" s="460"/>
      <c r="P349" s="461"/>
      <c r="Q349" s="461"/>
      <c r="R349" s="461"/>
      <c r="S349" s="461"/>
      <c r="T349" s="460"/>
      <c r="U349" s="460"/>
    </row>
    <row r="350" customFormat="false" ht="12.75" hidden="false" customHeight="false" outlineLevel="0" collapsed="false">
      <c r="A350" s="519" t="s">
        <v>495</v>
      </c>
      <c r="B350" s="342"/>
      <c r="C350" s="342"/>
      <c r="D350" s="342"/>
      <c r="E350" s="342"/>
      <c r="F350" s="342"/>
      <c r="G350" s="342"/>
      <c r="H350" s="342"/>
      <c r="I350" s="342"/>
      <c r="J350" s="342"/>
      <c r="K350" s="342"/>
      <c r="L350" s="342"/>
      <c r="M350" s="342"/>
      <c r="N350" s="460"/>
      <c r="O350" s="460"/>
      <c r="P350" s="461"/>
      <c r="Q350" s="461"/>
      <c r="R350" s="461"/>
      <c r="S350" s="461"/>
      <c r="T350" s="460"/>
      <c r="U350" s="460"/>
    </row>
    <row r="351" customFormat="false" ht="12.75" hidden="false" customHeight="false" outlineLevel="0" collapsed="false">
      <c r="A351" s="466" t="s">
        <v>496</v>
      </c>
      <c r="B351" s="520" t="n">
        <f aca="false">'Annual Fuel Calc Alt'!C53</f>
        <v>626.2155</v>
      </c>
      <c r="C351" s="520" t="n">
        <f aca="false">'Annual Fuel Calc Alt'!D53</f>
        <v>579.726</v>
      </c>
      <c r="D351" s="520" t="n">
        <f aca="false">'Annual Fuel Calc Alt'!E53</f>
        <v>575.577</v>
      </c>
      <c r="E351" s="520" t="n">
        <f aca="false">'Annual Fuel Calc Alt'!F53</f>
        <v>529.2</v>
      </c>
      <c r="F351" s="520" t="n">
        <f aca="false">'Annual Fuel Calc Alt'!G53</f>
        <v>525.2175</v>
      </c>
      <c r="G351" s="520" t="n">
        <f aca="false">'Annual Fuel Calc Alt'!H53</f>
        <v>522.315</v>
      </c>
      <c r="H351" s="520" t="n">
        <f aca="false">'Annual Fuel Calc Alt'!I53</f>
        <v>536.0985</v>
      </c>
      <c r="I351" s="520" t="n">
        <f aca="false">'Annual Fuel Calc Alt'!J53</f>
        <v>575.577</v>
      </c>
      <c r="J351" s="520" t="n">
        <f aca="false">'Annual Fuel Calc Alt'!K53</f>
        <v>550.125</v>
      </c>
      <c r="K351" s="520" t="n">
        <f aca="false">'Annual Fuel Calc Alt'!L53</f>
        <v>539.7255</v>
      </c>
      <c r="L351" s="520" t="n">
        <f aca="false">'Annual Fuel Calc Alt'!M53</f>
        <v>390.015</v>
      </c>
      <c r="M351" s="520" t="n">
        <f aca="false">'Annual Fuel Calc Alt'!N53</f>
        <v>449.748</v>
      </c>
      <c r="N351" s="460" t="n">
        <f aca="false">SUM(B351:M351)</f>
        <v>6399.54</v>
      </c>
      <c r="O351" s="460"/>
      <c r="P351" s="469"/>
      <c r="Q351" s="469"/>
      <c r="R351" s="469"/>
      <c r="S351" s="521"/>
      <c r="T351" s="460"/>
      <c r="U351" s="460"/>
    </row>
    <row r="352" customFormat="false" ht="12.75" hidden="false" customHeight="false" outlineLevel="0" collapsed="false">
      <c r="A352" s="466" t="s">
        <v>497</v>
      </c>
      <c r="B352" s="520" t="n">
        <f aca="false">'Annual Fuel Calc Alt'!C52</f>
        <v>583.885</v>
      </c>
      <c r="C352" s="520" t="n">
        <f aca="false">'Annual Fuel Calc Alt'!D52</f>
        <v>511.14</v>
      </c>
      <c r="D352" s="520" t="n">
        <f aca="false">'Annual Fuel Calc Alt'!E52</f>
        <v>538.935</v>
      </c>
      <c r="E352" s="520" t="n">
        <f aca="false">'Annual Fuel Calc Alt'!F52</f>
        <v>469.35</v>
      </c>
      <c r="F352" s="520" t="n">
        <f aca="false">'Annual Fuel Calc Alt'!G52</f>
        <v>484.995</v>
      </c>
      <c r="G352" s="520" t="n">
        <f aca="false">'Annual Fuel Calc Alt'!H52</f>
        <v>686.85</v>
      </c>
      <c r="H352" s="520" t="n">
        <f aca="false">'Annual Fuel Calc Alt'!I52</f>
        <v>765.855</v>
      </c>
      <c r="I352" s="520" t="n">
        <f aca="false">'Annual Fuel Calc Alt'!J52</f>
        <v>732.995</v>
      </c>
      <c r="J352" s="520" t="n">
        <f aca="false">'Annual Fuel Calc Alt'!K52</f>
        <v>741.15</v>
      </c>
      <c r="K352" s="520" t="n">
        <f aca="false">'Annual Fuel Calc Alt'!L52</f>
        <v>776.705</v>
      </c>
      <c r="L352" s="520" t="n">
        <f aca="false">'Annual Fuel Calc Alt'!M52</f>
        <v>778.8</v>
      </c>
      <c r="M352" s="520" t="n">
        <f aca="false">'Annual Fuel Calc Alt'!N52</f>
        <v>741.21</v>
      </c>
      <c r="N352" s="460" t="n">
        <f aca="false">SUM(B352:M352)</f>
        <v>7811.87</v>
      </c>
      <c r="O352" s="460"/>
      <c r="P352" s="469"/>
      <c r="Q352" s="469"/>
      <c r="R352" s="469"/>
      <c r="S352" s="521"/>
      <c r="T352" s="460"/>
      <c r="U352" s="460"/>
    </row>
    <row r="353" customFormat="false" ht="12.75" hidden="false" customHeight="false" outlineLevel="0" collapsed="false">
      <c r="A353" s="466" t="s">
        <v>498</v>
      </c>
      <c r="B353" s="520" t="n">
        <f aca="false">'Annual Fuel Calc Alt'!C54</f>
        <v>323.80275</v>
      </c>
      <c r="C353" s="520" t="n">
        <f aca="false">'Annual Fuel Calc Alt'!D54</f>
        <v>295.925</v>
      </c>
      <c r="D353" s="520" t="n">
        <f aca="false">'Annual Fuel Calc Alt'!E54</f>
        <v>382.99725</v>
      </c>
      <c r="E353" s="520" t="n">
        <f aca="false">'Annual Fuel Calc Alt'!F54</f>
        <v>323.3325</v>
      </c>
      <c r="F353" s="520" t="n">
        <f aca="false">'Annual Fuel Calc Alt'!G54</f>
        <v>354.578</v>
      </c>
      <c r="G353" s="520" t="n">
        <f aca="false">'Annual Fuel Calc Alt'!H54</f>
        <v>362.805</v>
      </c>
      <c r="H353" s="520" t="n">
        <f aca="false">'Annual Fuel Calc Alt'!I54</f>
        <v>370.7755</v>
      </c>
      <c r="I353" s="520" t="n">
        <f aca="false">'Annual Fuel Calc Alt'!J54</f>
        <v>382.99725</v>
      </c>
      <c r="J353" s="520" t="n">
        <f aca="false">'Annual Fuel Calc Alt'!K54</f>
        <v>343.14</v>
      </c>
      <c r="K353" s="520" t="n">
        <f aca="false">'Annual Fuel Calc Alt'!L54</f>
        <v>382.99725</v>
      </c>
      <c r="L353" s="520" t="n">
        <f aca="false">'Annual Fuel Calc Alt'!M54</f>
        <v>386.46</v>
      </c>
      <c r="M353" s="520" t="n">
        <f aca="false">'Annual Fuel Calc Alt'!N54</f>
        <v>403.465</v>
      </c>
      <c r="N353" s="460" t="n">
        <f aca="false">SUM(B353:M353)</f>
        <v>4313.2755</v>
      </c>
      <c r="O353" s="460"/>
      <c r="P353" s="469"/>
      <c r="Q353" s="469"/>
      <c r="R353" s="469"/>
      <c r="S353" s="521"/>
      <c r="T353" s="460"/>
      <c r="U353" s="460"/>
    </row>
    <row r="354" customFormat="false" ht="12.75" hidden="false" customHeight="false" outlineLevel="0" collapsed="false">
      <c r="A354" s="466" t="s">
        <v>499</v>
      </c>
      <c r="B354" s="520" t="n">
        <f aca="false">'Annual Fuel Calc Alt'!C57+'Annual Fuel Calc Alt'!C58</f>
        <v>157.40901</v>
      </c>
      <c r="C354" s="520" t="n">
        <f aca="false">'Annual Fuel Calc Alt'!D57+'Annual Fuel Calc Alt'!D58</f>
        <v>143.96676</v>
      </c>
      <c r="D354" s="520" t="n">
        <f aca="false">'Annual Fuel Calc Alt'!E57+'Annual Fuel Calc Alt'!E58</f>
        <v>149.2464</v>
      </c>
      <c r="E354" s="520" t="n">
        <f aca="false">'Annual Fuel Calc Alt'!F57+'Annual Fuel Calc Alt'!F58</f>
        <v>184.4643</v>
      </c>
      <c r="F354" s="520" t="n">
        <f aca="false">'Annual Fuel Calc Alt'!G57+'Annual Fuel Calc Alt'!G58</f>
        <v>187.4911</v>
      </c>
      <c r="G354" s="520" t="n">
        <f aca="false">'Annual Fuel Calc Alt'!H57+'Annual Fuel Calc Alt'!H58</f>
        <v>179.7531</v>
      </c>
      <c r="H354" s="520" t="n">
        <f aca="false">'Annual Fuel Calc Alt'!I57+'Annual Fuel Calc Alt'!I58</f>
        <v>181.35403</v>
      </c>
      <c r="I354" s="520" t="n">
        <f aca="false">'Annual Fuel Calc Alt'!J57+'Annual Fuel Calc Alt'!J58</f>
        <v>176.27065</v>
      </c>
      <c r="J354" s="520" t="n">
        <f aca="false">'Annual Fuel Calc Alt'!K57+'Annual Fuel Calc Alt'!K58</f>
        <v>162.6321</v>
      </c>
      <c r="K354" s="520" t="n">
        <f aca="false">'Annual Fuel Calc Alt'!L57+'Annual Fuel Calc Alt'!L58</f>
        <v>163.90878</v>
      </c>
      <c r="L354" s="520" t="n">
        <f aca="false">'Annual Fuel Calc Alt'!M57+'Annual Fuel Calc Alt'!M58</f>
        <v>174.0636</v>
      </c>
      <c r="M354" s="520" t="n">
        <f aca="false">'Annual Fuel Calc Alt'!N57+'Annual Fuel Calc Alt'!N58</f>
        <v>185.04241</v>
      </c>
      <c r="N354" s="460" t="n">
        <f aca="false">SUM(B354:M354)</f>
        <v>2045.60224</v>
      </c>
      <c r="O354" s="460"/>
      <c r="P354" s="469"/>
      <c r="Q354" s="469"/>
      <c r="R354" s="469"/>
      <c r="S354" s="521"/>
      <c r="T354" s="460"/>
      <c r="U354" s="460"/>
    </row>
    <row r="355" customFormat="false" ht="12.75" hidden="false" customHeight="false" outlineLevel="0" collapsed="false">
      <c r="A355" s="466" t="s">
        <v>500</v>
      </c>
      <c r="B355" s="520" t="n">
        <f aca="false">'Annual Fuel Calc Alt'!C56</f>
        <v>53.40525</v>
      </c>
      <c r="C355" s="520" t="n">
        <f aca="false">'Annual Fuel Calc Alt'!D56</f>
        <v>48.391</v>
      </c>
      <c r="D355" s="520" t="n">
        <f aca="false">'Annual Fuel Calc Alt'!E56</f>
        <v>50.73925</v>
      </c>
      <c r="E355" s="520" t="n">
        <f aca="false">'Annual Fuel Calc Alt'!F56</f>
        <v>47.2425</v>
      </c>
      <c r="F355" s="520" t="n">
        <f aca="false">'Annual Fuel Calc Alt'!G56</f>
        <v>47.6005</v>
      </c>
      <c r="G355" s="520" t="n">
        <f aca="false">'Annual Fuel Calc Alt'!H56</f>
        <v>44.925</v>
      </c>
      <c r="H355" s="520" t="n">
        <f aca="false">'Annual Fuel Calc Alt'!I56</f>
        <v>52.14975</v>
      </c>
      <c r="I355" s="520" t="n">
        <f aca="false">'Annual Fuel Calc Alt'!J56</f>
        <v>48.6855</v>
      </c>
      <c r="J355" s="520" t="n">
        <f aca="false">'Annual Fuel Calc Alt'!K56</f>
        <v>48.7125</v>
      </c>
      <c r="K355" s="520" t="n">
        <f aca="false">'Annual Fuel Calc Alt'!L56</f>
        <v>51.03375</v>
      </c>
      <c r="L355" s="520" t="n">
        <f aca="false">'Annual Fuel Calc Alt'!M56</f>
        <v>47.1675</v>
      </c>
      <c r="M355" s="520" t="n">
        <f aca="false">'Annual Fuel Calc Alt'!N56</f>
        <v>45.87225</v>
      </c>
      <c r="N355" s="460" t="n">
        <f aca="false">SUM(B355:M355)</f>
        <v>585.92475</v>
      </c>
      <c r="O355" s="460"/>
      <c r="P355" s="469"/>
      <c r="Q355" s="469"/>
      <c r="R355" s="469"/>
      <c r="S355" s="521"/>
      <c r="T355" s="460"/>
      <c r="U355" s="460"/>
    </row>
    <row r="356" customFormat="false" ht="12.75" hidden="false" customHeight="false" outlineLevel="0" collapsed="false">
      <c r="A356" s="466" t="s">
        <v>501</v>
      </c>
      <c r="B356" s="479" t="n">
        <f aca="false">'Annual Fuel Calc Alt'!C55</f>
        <v>23.02525</v>
      </c>
      <c r="C356" s="479" t="n">
        <f aca="false">'Annual Fuel Calc Alt'!D55</f>
        <v>22.904</v>
      </c>
      <c r="D356" s="479" t="n">
        <f aca="false">'Annual Fuel Calc Alt'!E55</f>
        <v>25.8695</v>
      </c>
      <c r="E356" s="479" t="n">
        <f aca="false">'Annual Fuel Calc Alt'!F55</f>
        <v>20.5275</v>
      </c>
      <c r="F356" s="479" t="n">
        <f aca="false">'Annual Fuel Calc Alt'!G55</f>
        <v>21.9945</v>
      </c>
      <c r="G356" s="479" t="n">
        <f aca="false">'Annual Fuel Calc Alt'!H55</f>
        <v>25.035</v>
      </c>
      <c r="H356" s="479" t="n">
        <f aca="false">'Annual Fuel Calc Alt'!I55</f>
        <v>18.56125</v>
      </c>
      <c r="I356" s="479" t="n">
        <f aca="false">'Annual Fuel Calc Alt'!J55</f>
        <v>27.001</v>
      </c>
      <c r="J356" s="479" t="n">
        <f aca="false">'Annual Fuel Calc Alt'!K55</f>
        <v>19.3275</v>
      </c>
      <c r="K356" s="479" t="n">
        <f aca="false">'Annual Fuel Calc Alt'!L55</f>
        <v>19.406</v>
      </c>
      <c r="L356" s="479" t="n">
        <f aca="false">'Annual Fuel Calc Alt'!M55</f>
        <v>23.2875</v>
      </c>
      <c r="M356" s="479" t="n">
        <f aca="false">'Annual Fuel Calc Alt'!N55</f>
        <v>31.0465</v>
      </c>
      <c r="N356" s="487" t="n">
        <f aca="false">SUM(B356:M356)</f>
        <v>277.9855</v>
      </c>
      <c r="O356" s="522"/>
      <c r="P356" s="469"/>
      <c r="Q356" s="469"/>
      <c r="R356" s="469"/>
      <c r="S356" s="521"/>
      <c r="T356" s="487"/>
      <c r="U356" s="487"/>
    </row>
    <row r="357" customFormat="false" ht="12.75" hidden="false" customHeight="false" outlineLevel="0" collapsed="false">
      <c r="A357" s="456" t="s">
        <v>502</v>
      </c>
      <c r="B357" s="437" t="n">
        <f aca="false">SUM(B351:B356)</f>
        <v>1767.74276</v>
      </c>
      <c r="C357" s="437" t="n">
        <f aca="false">SUM(C351:C356)</f>
        <v>1602.05276</v>
      </c>
      <c r="D357" s="437" t="n">
        <f aca="false">SUM(D351:D356)</f>
        <v>1723.3644</v>
      </c>
      <c r="E357" s="437" t="n">
        <f aca="false">SUM(E351:E356)</f>
        <v>1574.1168</v>
      </c>
      <c r="F357" s="437" t="n">
        <f aca="false">SUM(F351:F356)</f>
        <v>1621.8766</v>
      </c>
      <c r="G357" s="437" t="n">
        <f aca="false">SUM(G351:G356)</f>
        <v>1821.6831</v>
      </c>
      <c r="H357" s="437" t="n">
        <f aca="false">SUM(H351:H356)</f>
        <v>1924.79403</v>
      </c>
      <c r="I357" s="437" t="n">
        <f aca="false">SUM(I351:I356)</f>
        <v>1943.5264</v>
      </c>
      <c r="J357" s="437" t="n">
        <f aca="false">SUM(J351:J356)</f>
        <v>1865.0871</v>
      </c>
      <c r="K357" s="437" t="n">
        <f aca="false">SUM(K351:K356)</f>
        <v>1933.77628</v>
      </c>
      <c r="L357" s="437" t="n">
        <f aca="false">SUM(L351:L356)</f>
        <v>1799.7936</v>
      </c>
      <c r="M357" s="437" t="n">
        <f aca="false">SUM(M351:M356)</f>
        <v>1856.38416</v>
      </c>
      <c r="N357" s="523" t="n">
        <f aca="false">SUM(B357:M357)</f>
        <v>21434.19799</v>
      </c>
      <c r="O357" s="524"/>
      <c r="P357" s="469"/>
      <c r="Q357" s="469"/>
      <c r="R357" s="469"/>
      <c r="S357" s="469"/>
      <c r="T357" s="496"/>
      <c r="U357" s="496"/>
    </row>
    <row r="358" customFormat="false" ht="12.75" hidden="false" customHeight="false" outlineLevel="0" collapsed="false">
      <c r="A358" s="456" t="s">
        <v>503</v>
      </c>
      <c r="B358" s="437" t="n">
        <f aca="false">'Annual Fuel Calc Alt'!C62</f>
        <v>-907.519911</v>
      </c>
      <c r="C358" s="437" t="n">
        <f aca="false">'Annual Fuel Calc Alt'!D62</f>
        <v>-837.963436</v>
      </c>
      <c r="D358" s="437" t="n">
        <f aca="false">'Annual Fuel Calc Alt'!E62</f>
        <v>-906.88104</v>
      </c>
      <c r="E358" s="437" t="n">
        <f aca="false">'Annual Fuel Calc Alt'!F62</f>
        <v>-841.95073</v>
      </c>
      <c r="F358" s="437" t="n">
        <f aca="false">'Annual Fuel Calc Alt'!G62</f>
        <v>-872.03021</v>
      </c>
      <c r="G358" s="437" t="n">
        <f aca="false">'Annual Fuel Calc Alt'!H62</f>
        <v>-1125.22841</v>
      </c>
      <c r="H358" s="437" t="n">
        <f aca="false">'Annual Fuel Calc Alt'!I62</f>
        <v>-1113.479433</v>
      </c>
      <c r="I358" s="437" t="n">
        <f aca="false">'Annual Fuel Calc Alt'!J62</f>
        <v>-1192.667715</v>
      </c>
      <c r="J358" s="437" t="n">
        <f aca="false">'Annual Fuel Calc Alt'!K62</f>
        <v>-1082.29531</v>
      </c>
      <c r="K358" s="437" t="n">
        <f aca="false">'Annual Fuel Calc Alt'!L62</f>
        <v>-1113.879658</v>
      </c>
      <c r="L358" s="437" t="n">
        <f aca="false">'Annual Fuel Calc Alt'!M62</f>
        <v>-1105.65996</v>
      </c>
      <c r="M358" s="437" t="n">
        <f aca="false">'Annual Fuel Calc Alt'!N62</f>
        <v>-1206.936651</v>
      </c>
      <c r="N358" s="523" t="n">
        <f aca="false">SUM(B358:M358)</f>
        <v>-12306.492464</v>
      </c>
      <c r="O358" s="524"/>
      <c r="P358" s="469"/>
      <c r="Q358" s="525"/>
      <c r="R358" s="469"/>
      <c r="S358" s="469"/>
      <c r="T358" s="496"/>
      <c r="U358" s="496"/>
    </row>
    <row r="359" customFormat="false" ht="13.5" hidden="false" customHeight="false" outlineLevel="0" collapsed="false">
      <c r="A359" s="456" t="s">
        <v>504</v>
      </c>
      <c r="B359" s="526" t="n">
        <f aca="false">SUM(B357:B358)</f>
        <v>860.222849</v>
      </c>
      <c r="C359" s="526" t="n">
        <f aca="false">SUM(C357:C358)</f>
        <v>764.089324</v>
      </c>
      <c r="D359" s="526" t="n">
        <f aca="false">SUM(D357:D358)</f>
        <v>816.48336</v>
      </c>
      <c r="E359" s="526" t="n">
        <f aca="false">SUM(E357:E358)</f>
        <v>732.16607</v>
      </c>
      <c r="F359" s="526" t="n">
        <f aca="false">SUM(F357:F358)</f>
        <v>749.84639</v>
      </c>
      <c r="G359" s="526" t="n">
        <f aca="false">SUM(G357:G358)</f>
        <v>696.45469</v>
      </c>
      <c r="H359" s="526" t="n">
        <f aca="false">SUM(H357:H358)</f>
        <v>811.314597</v>
      </c>
      <c r="I359" s="526" t="n">
        <f aca="false">SUM(I357:I358)</f>
        <v>750.858685</v>
      </c>
      <c r="J359" s="526" t="n">
        <f aca="false">SUM(J357:J358)</f>
        <v>782.79179</v>
      </c>
      <c r="K359" s="526" t="n">
        <f aca="false">SUM(K357:K358)</f>
        <v>819.896622</v>
      </c>
      <c r="L359" s="526" t="n">
        <f aca="false">SUM(L357:L358)</f>
        <v>694.13364</v>
      </c>
      <c r="M359" s="526" t="n">
        <f aca="false">SUM(M357:M358)</f>
        <v>649.447509</v>
      </c>
      <c r="N359" s="527" t="n">
        <f aca="false">SUM(B359:M359)</f>
        <v>9127.705526</v>
      </c>
      <c r="O359" s="524"/>
      <c r="P359" s="469"/>
      <c r="Q359" s="469"/>
      <c r="R359" s="469"/>
      <c r="S359" s="469"/>
      <c r="T359" s="526"/>
      <c r="U359" s="526"/>
    </row>
    <row r="360" customFormat="false" ht="13.5" hidden="false" customHeight="false" outlineLevel="0" collapsed="false">
      <c r="A360" s="342"/>
      <c r="B360" s="342"/>
      <c r="C360" s="342"/>
      <c r="D360" s="342"/>
      <c r="E360" s="342"/>
      <c r="F360" s="342"/>
      <c r="G360" s="342"/>
      <c r="H360" s="342"/>
      <c r="I360" s="342"/>
      <c r="J360" s="342"/>
      <c r="K360" s="342"/>
      <c r="L360" s="342"/>
      <c r="M360" s="342"/>
      <c r="N360" s="460"/>
      <c r="O360" s="460"/>
      <c r="P360" s="461"/>
      <c r="Q360" s="461"/>
      <c r="R360" s="461"/>
      <c r="S360" s="469"/>
      <c r="T360" s="460"/>
      <c r="U360" s="460"/>
    </row>
    <row r="361" customFormat="false" ht="12.75" hidden="false" customHeight="false" outlineLevel="0" collapsed="false">
      <c r="A361" s="456" t="s">
        <v>505</v>
      </c>
      <c r="B361" s="528" t="n">
        <v>2.96</v>
      </c>
      <c r="C361" s="528" t="n">
        <v>2.94</v>
      </c>
      <c r="D361" s="528" t="n">
        <v>2.87</v>
      </c>
      <c r="E361" s="528" t="n">
        <v>2.72</v>
      </c>
      <c r="F361" s="528" t="n">
        <v>2.74</v>
      </c>
      <c r="G361" s="528" t="n">
        <v>2.77</v>
      </c>
      <c r="H361" s="528" t="n">
        <v>2.81</v>
      </c>
      <c r="I361" s="528" t="n">
        <v>2.85</v>
      </c>
      <c r="J361" s="528" t="n">
        <v>2.84</v>
      </c>
      <c r="K361" s="528" t="n">
        <v>2.86</v>
      </c>
      <c r="L361" s="528" t="n">
        <v>3.1</v>
      </c>
      <c r="M361" s="528" t="n">
        <v>3.26</v>
      </c>
      <c r="N361" s="529" t="n">
        <f aca="false">AVERAGE(B361:M361)</f>
        <v>2.89333333333333</v>
      </c>
      <c r="O361" s="530"/>
      <c r="P361" s="531"/>
      <c r="Q361" s="532"/>
      <c r="R361" s="533"/>
      <c r="S361" s="531"/>
      <c r="T361" s="534"/>
      <c r="U361" s="534"/>
    </row>
    <row r="362" customFormat="false" ht="12.75" hidden="false" customHeight="false" outlineLevel="0" collapsed="false">
      <c r="A362" s="342" t="s">
        <v>494</v>
      </c>
      <c r="B362" s="342"/>
      <c r="C362" s="342"/>
      <c r="D362" s="342"/>
      <c r="E362" s="342"/>
      <c r="F362" s="342"/>
      <c r="G362" s="342"/>
      <c r="H362" s="342"/>
      <c r="I362" s="342"/>
      <c r="J362" s="342"/>
      <c r="K362" s="342"/>
      <c r="L362" s="342"/>
      <c r="M362" s="342"/>
      <c r="N362" s="460"/>
      <c r="O362" s="460"/>
      <c r="P362" s="461"/>
      <c r="Q362" s="461"/>
      <c r="R362" s="461"/>
      <c r="S362" s="461"/>
      <c r="T362" s="460"/>
      <c r="U362" s="460"/>
    </row>
    <row r="363" customFormat="false" ht="12.75" hidden="false" customHeight="false" outlineLevel="0" collapsed="false">
      <c r="B363" s="535"/>
      <c r="C363" s="535"/>
      <c r="D363" s="535"/>
      <c r="E363" s="535"/>
      <c r="F363" s="535"/>
      <c r="G363" s="535"/>
      <c r="H363" s="535"/>
      <c r="I363" s="535"/>
      <c r="J363" s="535"/>
      <c r="K363" s="535"/>
      <c r="L363" s="535"/>
      <c r="M363" s="535"/>
      <c r="N363" s="536"/>
      <c r="O363" s="536"/>
      <c r="P363" s="535"/>
      <c r="Q363" s="535"/>
      <c r="R363" s="535"/>
      <c r="S363" s="535"/>
      <c r="T363" s="536"/>
      <c r="U363" s="536"/>
    </row>
    <row r="364" customFormat="false" ht="12.75" hidden="false" customHeight="false" outlineLevel="0" collapsed="false">
      <c r="B364" s="537"/>
      <c r="C364" s="537"/>
      <c r="D364" s="537"/>
      <c r="E364" s="537"/>
      <c r="F364" s="537"/>
      <c r="G364" s="537"/>
      <c r="H364" s="537"/>
      <c r="I364" s="537"/>
      <c r="J364" s="537"/>
      <c r="K364" s="537"/>
      <c r="L364" s="537"/>
      <c r="M364" s="537"/>
      <c r="N364" s="536"/>
      <c r="O364" s="536"/>
      <c r="P364" s="535"/>
      <c r="Q364" s="535"/>
      <c r="R364" s="535"/>
      <c r="S364" s="535"/>
      <c r="T364" s="536"/>
      <c r="U364" s="536"/>
    </row>
    <row r="365" customFormat="false" ht="12.75" hidden="false" customHeight="false" outlineLevel="0" collapsed="false">
      <c r="B365" s="537"/>
      <c r="C365" s="537"/>
      <c r="D365" s="537"/>
      <c r="E365" s="537"/>
      <c r="F365" s="537"/>
      <c r="G365" s="537"/>
      <c r="H365" s="537"/>
      <c r="I365" s="537"/>
      <c r="J365" s="537"/>
      <c r="K365" s="537"/>
      <c r="L365" s="537"/>
      <c r="M365" s="537"/>
      <c r="N365" s="530"/>
      <c r="O365" s="530"/>
      <c r="P365" s="535"/>
      <c r="Q365" s="535"/>
      <c r="R365" s="535"/>
      <c r="S365" s="535"/>
      <c r="T365" s="536"/>
      <c r="U365" s="536"/>
    </row>
    <row r="366" customFormat="false" ht="12.75" hidden="false" customHeight="false" outlineLevel="0" collapsed="false">
      <c r="B366" s="538"/>
      <c r="C366" s="538"/>
      <c r="D366" s="538"/>
      <c r="E366" s="538"/>
      <c r="F366" s="538"/>
      <c r="G366" s="538"/>
      <c r="H366" s="538"/>
      <c r="I366" s="538"/>
      <c r="J366" s="538"/>
      <c r="K366" s="538"/>
      <c r="L366" s="538"/>
      <c r="M366" s="538"/>
      <c r="N366" s="530"/>
      <c r="O366" s="530"/>
      <c r="P366" s="535"/>
      <c r="Q366" s="535"/>
      <c r="R366" s="535"/>
      <c r="S366" s="535"/>
      <c r="T366" s="536"/>
      <c r="U366" s="536"/>
    </row>
  </sheetData>
  <mergeCells count="3">
    <mergeCell ref="A3:U3"/>
    <mergeCell ref="A4:U4"/>
    <mergeCell ref="A5:U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1"/>
  <sheetViews>
    <sheetView showFormulas="false" showGridLines="true" showRowColHeaders="true" showZeros="true" rightToLeft="false" tabSelected="false" showOutlineSymbols="true" defaultGridColor="true" view="pageBreakPreview" topLeftCell="A49" colorId="64" zoomScale="70" zoomScaleNormal="75" zoomScalePageLayoutView="70" workbookViewId="0">
      <selection pane="topLeft" activeCell="C82" activeCellId="0" sqref="C8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8" width="45.56"/>
    <col collapsed="false" customWidth="true" hidden="false" outlineLevel="0" max="2" min="2" style="268" width="2.13"/>
    <col collapsed="false" customWidth="true" hidden="false" outlineLevel="0" max="12" min="3" style="268" width="10.13"/>
    <col collapsed="false" customWidth="true" hidden="false" outlineLevel="0" max="13" min="13" style="268" width="11.28"/>
    <col collapsed="false" customWidth="true" hidden="false" outlineLevel="0" max="14" min="14" style="268" width="10.13"/>
    <col collapsed="false" customWidth="true" hidden="false" outlineLevel="0" max="15" min="15" style="268" width="12.85"/>
    <col collapsed="false" customWidth="true" hidden="false" outlineLevel="0" max="16" min="16" style="25" width="8.41"/>
    <col collapsed="false" customWidth="true" hidden="false" outlineLevel="0" max="17" min="17" style="25" width="15.85"/>
    <col collapsed="false" customWidth="true" hidden="false" outlineLevel="0" max="18" min="18" style="25" width="13.7"/>
    <col collapsed="false" customWidth="false" hidden="false" outlineLevel="0" max="257" min="19" style="268" width="9.14"/>
  </cols>
  <sheetData>
    <row r="1" customFormat="false" ht="12.75" hidden="false" customHeight="false" outlineLevel="0" collapsed="false">
      <c r="A1" s="269"/>
      <c r="B1" s="270"/>
      <c r="C1" s="270" t="n">
        <v>31</v>
      </c>
      <c r="D1" s="270" t="n">
        <v>28</v>
      </c>
      <c r="E1" s="270" t="n">
        <v>31</v>
      </c>
      <c r="F1" s="270" t="n">
        <v>30</v>
      </c>
      <c r="G1" s="270" t="n">
        <v>31</v>
      </c>
      <c r="H1" s="270" t="n">
        <v>30</v>
      </c>
      <c r="I1" s="270" t="n">
        <v>31</v>
      </c>
      <c r="J1" s="270" t="n">
        <v>31</v>
      </c>
      <c r="K1" s="270" t="n">
        <v>30</v>
      </c>
      <c r="L1" s="270" t="n">
        <v>31</v>
      </c>
      <c r="M1" s="270" t="n">
        <v>30</v>
      </c>
      <c r="N1" s="270" t="n">
        <v>31</v>
      </c>
      <c r="O1" s="270" t="n">
        <v>365</v>
      </c>
      <c r="Q1" s="25" t="n">
        <v>365</v>
      </c>
      <c r="R1" s="25" t="n">
        <v>365</v>
      </c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70"/>
      <c r="BT1" s="270"/>
      <c r="BU1" s="270"/>
      <c r="BV1" s="270"/>
      <c r="BW1" s="270"/>
      <c r="BX1" s="270"/>
      <c r="BY1" s="270"/>
      <c r="BZ1" s="270"/>
      <c r="CA1" s="270"/>
      <c r="CB1" s="270"/>
      <c r="CC1" s="270"/>
      <c r="CD1" s="270"/>
      <c r="CE1" s="270"/>
      <c r="CF1" s="270"/>
      <c r="CG1" s="270"/>
      <c r="CH1" s="270"/>
      <c r="CI1" s="270"/>
      <c r="CJ1" s="270"/>
      <c r="CK1" s="270"/>
      <c r="CL1" s="270"/>
      <c r="CM1" s="270"/>
      <c r="CN1" s="270"/>
      <c r="CO1" s="270"/>
      <c r="CP1" s="270"/>
      <c r="CQ1" s="270"/>
      <c r="CR1" s="270"/>
      <c r="CS1" s="270"/>
      <c r="CT1" s="270"/>
      <c r="CU1" s="270"/>
      <c r="CV1" s="270"/>
      <c r="CW1" s="270"/>
      <c r="CX1" s="270"/>
      <c r="CY1" s="270"/>
      <c r="CZ1" s="270"/>
      <c r="DA1" s="270"/>
      <c r="DB1" s="270"/>
      <c r="DC1" s="270"/>
      <c r="DD1" s="270"/>
      <c r="DE1" s="270"/>
      <c r="DF1" s="270"/>
      <c r="DG1" s="270"/>
      <c r="DH1" s="270"/>
      <c r="DI1" s="270"/>
      <c r="DJ1" s="270"/>
      <c r="DK1" s="270"/>
      <c r="DL1" s="270"/>
      <c r="DM1" s="270"/>
      <c r="DN1" s="270"/>
      <c r="DO1" s="270"/>
      <c r="DP1" s="270"/>
      <c r="DQ1" s="270"/>
      <c r="DR1" s="270"/>
      <c r="DS1" s="270"/>
      <c r="DT1" s="270"/>
      <c r="DU1" s="270"/>
      <c r="DV1" s="270"/>
      <c r="DW1" s="270"/>
      <c r="DX1" s="270"/>
      <c r="DY1" s="270"/>
      <c r="DZ1" s="270"/>
      <c r="EA1" s="270"/>
      <c r="EB1" s="270"/>
      <c r="EC1" s="270"/>
      <c r="ED1" s="270"/>
      <c r="EE1" s="270"/>
      <c r="EF1" s="270"/>
      <c r="EG1" s="270"/>
      <c r="EH1" s="270"/>
      <c r="EI1" s="270"/>
      <c r="EJ1" s="270"/>
      <c r="EK1" s="270"/>
      <c r="EL1" s="270"/>
      <c r="EM1" s="270"/>
      <c r="EN1" s="270"/>
      <c r="EO1" s="270"/>
      <c r="EP1" s="270"/>
      <c r="EQ1" s="270"/>
      <c r="ER1" s="270"/>
      <c r="ES1" s="270"/>
      <c r="ET1" s="270"/>
      <c r="EU1" s="270"/>
      <c r="EV1" s="270"/>
      <c r="EW1" s="270"/>
      <c r="EX1" s="270"/>
      <c r="EY1" s="270"/>
      <c r="EZ1" s="270"/>
      <c r="FA1" s="270"/>
      <c r="FB1" s="270"/>
      <c r="FC1" s="270"/>
      <c r="FD1" s="270"/>
      <c r="FE1" s="270"/>
      <c r="FF1" s="270"/>
      <c r="FG1" s="270"/>
      <c r="FH1" s="270"/>
      <c r="FI1" s="270"/>
      <c r="FJ1" s="270"/>
      <c r="FK1" s="270"/>
      <c r="FL1" s="270"/>
      <c r="FM1" s="270"/>
      <c r="FN1" s="270"/>
      <c r="FO1" s="270"/>
      <c r="FP1" s="270"/>
      <c r="FQ1" s="270"/>
      <c r="FR1" s="270"/>
      <c r="FS1" s="270"/>
      <c r="FT1" s="270"/>
      <c r="FU1" s="270"/>
      <c r="FV1" s="270"/>
      <c r="FW1" s="270"/>
      <c r="FX1" s="270"/>
      <c r="FY1" s="270"/>
      <c r="FZ1" s="270"/>
      <c r="GA1" s="270"/>
      <c r="GB1" s="270"/>
      <c r="GC1" s="270"/>
      <c r="GD1" s="270"/>
      <c r="GE1" s="270"/>
      <c r="GF1" s="270"/>
      <c r="GG1" s="270"/>
      <c r="GH1" s="270"/>
      <c r="GI1" s="270"/>
      <c r="GJ1" s="270"/>
      <c r="GK1" s="270"/>
      <c r="GL1" s="270"/>
      <c r="GM1" s="270"/>
      <c r="GN1" s="270"/>
      <c r="GO1" s="270"/>
      <c r="GP1" s="270"/>
      <c r="GQ1" s="270"/>
      <c r="GR1" s="270"/>
      <c r="GS1" s="270"/>
      <c r="GT1" s="270"/>
      <c r="GU1" s="270"/>
      <c r="GV1" s="270"/>
      <c r="GW1" s="270"/>
      <c r="GX1" s="270"/>
      <c r="GY1" s="270"/>
      <c r="GZ1" s="270"/>
      <c r="HA1" s="270"/>
      <c r="HB1" s="270"/>
      <c r="HC1" s="270"/>
      <c r="HD1" s="270"/>
      <c r="HE1" s="270"/>
      <c r="HF1" s="270"/>
      <c r="HG1" s="270"/>
      <c r="HH1" s="270"/>
      <c r="HI1" s="270"/>
      <c r="HJ1" s="270"/>
      <c r="HK1" s="270"/>
      <c r="HL1" s="270"/>
      <c r="HM1" s="270"/>
      <c r="HN1" s="270"/>
      <c r="HO1" s="270"/>
      <c r="HP1" s="270"/>
      <c r="HQ1" s="270"/>
      <c r="HR1" s="270"/>
      <c r="HS1" s="270"/>
      <c r="HT1" s="270"/>
      <c r="HU1" s="270"/>
      <c r="HV1" s="270"/>
      <c r="HW1" s="270"/>
      <c r="HX1" s="270"/>
      <c r="HY1" s="270"/>
      <c r="HZ1" s="270"/>
      <c r="IA1" s="270"/>
      <c r="IB1" s="270"/>
      <c r="IC1" s="270"/>
      <c r="ID1" s="270"/>
      <c r="IE1" s="270"/>
      <c r="IF1" s="270"/>
      <c r="IG1" s="270"/>
      <c r="IH1" s="270"/>
      <c r="II1" s="270"/>
      <c r="IJ1" s="270"/>
      <c r="IK1" s="270"/>
      <c r="IL1" s="270"/>
      <c r="IM1" s="270"/>
      <c r="IN1" s="270"/>
      <c r="IO1" s="270"/>
      <c r="IP1" s="270"/>
      <c r="IQ1" s="270"/>
      <c r="IR1" s="270"/>
      <c r="IS1" s="270"/>
      <c r="IT1" s="270"/>
      <c r="IU1" s="270"/>
      <c r="IV1" s="270"/>
      <c r="IW1" s="270"/>
    </row>
    <row r="2" customFormat="false" ht="12.75" hidden="false" customHeight="false" outlineLevel="0" collapsed="false">
      <c r="A2" s="4" t="s">
        <v>0</v>
      </c>
    </row>
    <row r="3" customFormat="false" ht="12.75" hidden="false" customHeight="false" outlineLevel="0" collapsed="false">
      <c r="A3" s="268" t="str">
        <f aca="true">CELL("filename")</f>
        <v>'file:///mnt/12tb/@roms/datasets/enron/EDRM Enron Email Data Set v2 XML/filtered-attachments/xls/PLAN_FORECAST_DESIGN_MASTER.xls'#$Annual Fuel Calc Alt</v>
      </c>
    </row>
    <row r="4" customFormat="false" ht="12.75" hidden="false" customHeight="false" outlineLevel="0" collapsed="false">
      <c r="A4" s="271" t="n">
        <f aca="true">NOW()</f>
        <v>45926.8875174461</v>
      </c>
    </row>
    <row r="5" customFormat="false" ht="12.75" hidden="false" customHeight="false" outlineLevel="0" collapsed="false">
      <c r="C5" s="272"/>
      <c r="D5" s="272"/>
      <c r="E5" s="272"/>
      <c r="F5" s="273"/>
      <c r="G5" s="273"/>
      <c r="H5" s="273"/>
      <c r="I5" s="273"/>
      <c r="J5" s="273"/>
      <c r="K5" s="273"/>
      <c r="L5" s="273"/>
      <c r="M5" s="273"/>
      <c r="N5" s="273"/>
      <c r="P5" s="274" t="n">
        <v>2002</v>
      </c>
    </row>
    <row r="6" customFormat="false" ht="13.5" hidden="false" customHeight="false" outlineLevel="0" collapsed="false">
      <c r="C6" s="274" t="s">
        <v>98</v>
      </c>
      <c r="D6" s="274" t="s">
        <v>99</v>
      </c>
      <c r="E6" s="274" t="s">
        <v>100</v>
      </c>
      <c r="F6" s="274" t="s">
        <v>101</v>
      </c>
      <c r="G6" s="274" t="s">
        <v>102</v>
      </c>
      <c r="H6" s="274" t="s">
        <v>103</v>
      </c>
      <c r="I6" s="274" t="s">
        <v>104</v>
      </c>
      <c r="J6" s="274" t="s">
        <v>105</v>
      </c>
      <c r="K6" s="274" t="s">
        <v>106</v>
      </c>
      <c r="L6" s="274" t="s">
        <v>107</v>
      </c>
      <c r="M6" s="274" t="s">
        <v>108</v>
      </c>
      <c r="N6" s="274" t="s">
        <v>109</v>
      </c>
      <c r="O6" s="19" t="s">
        <v>35</v>
      </c>
      <c r="P6" s="19" t="s">
        <v>271</v>
      </c>
      <c r="Q6" s="19" t="n">
        <v>2003</v>
      </c>
      <c r="R6" s="19" t="n">
        <v>2004</v>
      </c>
      <c r="S6" s="19"/>
    </row>
    <row r="7" customFormat="false" ht="13.5" hidden="false" customHeight="false" outlineLevel="0" collapsed="false">
      <c r="A7" s="275" t="s">
        <v>272</v>
      </c>
    </row>
    <row r="8" customFormat="false" ht="12.75" hidden="false" customHeight="false" outlineLevel="0" collapsed="false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customFormat="false" ht="12.75" hidden="false" customHeight="false" outlineLevel="0" collapsed="false">
      <c r="A9" s="25" t="s">
        <v>273</v>
      </c>
      <c r="B9" s="25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</row>
    <row r="10" customFormat="false" ht="12.75" hidden="false" customHeight="false" outlineLevel="0" collapsed="false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customFormat="false" ht="12.75" hidden="false" customHeight="false" outlineLevel="0" collapsed="false">
      <c r="A11" s="277" t="s">
        <v>274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customFormat="false" ht="12.75" hidden="false" customHeight="false" outlineLevel="0" collapsed="false">
      <c r="A12" s="25" t="s">
        <v>275</v>
      </c>
      <c r="B12" s="25"/>
      <c r="C12" s="278" t="n">
        <f aca="false">Summary!B26</f>
        <v>357.825</v>
      </c>
      <c r="D12" s="278" t="n">
        <f aca="false">Summary!C26</f>
        <v>346.815</v>
      </c>
      <c r="E12" s="278" t="n">
        <f aca="false">Summary!D26</f>
        <v>330.3</v>
      </c>
      <c r="F12" s="278" t="n">
        <f aca="false">Summary!E26</f>
        <v>297.27</v>
      </c>
      <c r="G12" s="278" t="n">
        <f aca="false">Summary!F26</f>
        <v>297.27</v>
      </c>
      <c r="H12" s="278" t="n">
        <f aca="false">Summary!G26</f>
        <v>435.045</v>
      </c>
      <c r="I12" s="278" t="n">
        <f aca="false">Summary!H26</f>
        <v>469.35</v>
      </c>
      <c r="J12" s="278" t="n">
        <f aca="false">Summary!I26</f>
        <v>449.235</v>
      </c>
      <c r="K12" s="278" t="n">
        <f aca="false">Summary!J26</f>
        <v>469.35</v>
      </c>
      <c r="L12" s="278" t="n">
        <f aca="false">Summary!K26</f>
        <v>476.055</v>
      </c>
      <c r="M12" s="278" t="n">
        <f aca="false">Summary!L26</f>
        <v>493.24</v>
      </c>
      <c r="N12" s="278" t="n">
        <f aca="false">Summary!M26</f>
        <v>454.3</v>
      </c>
      <c r="O12" s="25"/>
      <c r="Q12" s="25" t="n">
        <v>4531</v>
      </c>
      <c r="R12" s="25" t="n">
        <v>4999</v>
      </c>
    </row>
    <row r="13" customFormat="false" ht="12.75" hidden="false" customHeight="false" outlineLevel="0" collapsed="false">
      <c r="A13" s="25" t="s">
        <v>276</v>
      </c>
      <c r="B13" s="25"/>
      <c r="C13" s="278" t="n">
        <f aca="false">Summary!B18</f>
        <v>428.743</v>
      </c>
      <c r="D13" s="278" t="n">
        <f aca="false">Summary!C18</f>
        <v>439.395</v>
      </c>
      <c r="E13" s="278" t="n">
        <f aca="false">Summary!D18</f>
        <v>394.08</v>
      </c>
      <c r="F13" s="278" t="n">
        <f aca="false">Summary!E18</f>
        <v>374.376</v>
      </c>
      <c r="G13" s="278" t="n">
        <f aca="false">Summary!F18</f>
        <v>359.598</v>
      </c>
      <c r="H13" s="278" t="n">
        <f aca="false">Summary!G18</f>
        <v>369.45</v>
      </c>
      <c r="I13" s="278" t="n">
        <f aca="false">Summary!H18</f>
        <v>366.987</v>
      </c>
      <c r="J13" s="278" t="n">
        <f aca="false">Summary!I18</f>
        <v>394.08</v>
      </c>
      <c r="K13" s="278" t="n">
        <f aca="false">Summary!J18</f>
        <v>389.154</v>
      </c>
      <c r="L13" s="278" t="n">
        <f aca="false">Summary!K18</f>
        <v>369.45</v>
      </c>
      <c r="M13" s="278" t="n">
        <f aca="false">Summary!L18</f>
        <v>275.856</v>
      </c>
      <c r="N13" s="278" t="n">
        <f aca="false">Summary!M18</f>
        <v>307.875</v>
      </c>
      <c r="O13" s="25"/>
      <c r="Q13" s="25" t="n">
        <v>4524</v>
      </c>
      <c r="R13" s="25" t="n">
        <v>4524</v>
      </c>
    </row>
    <row r="14" customFormat="false" ht="12.75" hidden="false" customHeight="false" outlineLevel="0" collapsed="false">
      <c r="A14" s="25" t="s">
        <v>277</v>
      </c>
      <c r="B14" s="25"/>
      <c r="C14" s="278" t="n">
        <f aca="false">Summary!B33+Summary!B41</f>
        <v>233.146</v>
      </c>
      <c r="D14" s="278" t="n">
        <f aca="false">Summary!C33+Summary!C41</f>
        <v>235.857</v>
      </c>
      <c r="E14" s="278" t="n">
        <f aca="false">Summary!D33+Summary!D41</f>
        <v>273.634</v>
      </c>
      <c r="F14" s="278" t="n">
        <f aca="false">Summary!E33+Summary!E41</f>
        <v>238.702</v>
      </c>
      <c r="G14" s="278" t="n">
        <f aca="false">Summary!F33+Summary!F41</f>
        <v>253.257</v>
      </c>
      <c r="H14" s="278" t="n">
        <f aca="false">Summary!G33+Summary!G41</f>
        <v>267.812</v>
      </c>
      <c r="I14" s="278" t="n">
        <f aca="false">Summary!H33+Summary!H41</f>
        <v>264.901</v>
      </c>
      <c r="J14" s="278" t="n">
        <f aca="false">Summary!I33+Summary!I41</f>
        <v>273.634</v>
      </c>
      <c r="K14" s="278" t="n">
        <f aca="false">Summary!J33+Summary!J41</f>
        <v>253.257</v>
      </c>
      <c r="L14" s="278" t="n">
        <f aca="false">Summary!K33+Summary!K41</f>
        <v>273.634</v>
      </c>
      <c r="M14" s="278" t="n">
        <f aca="false">Summary!L33+Summary!L41</f>
        <v>306.348</v>
      </c>
      <c r="N14" s="278" t="n">
        <f aca="false">Summary!M33+Summary!M41</f>
        <v>309.474</v>
      </c>
      <c r="O14" s="25"/>
      <c r="Q14" s="25" t="n">
        <v>3953</v>
      </c>
      <c r="R14" s="25" t="n">
        <v>7778</v>
      </c>
    </row>
    <row r="15" customFormat="false" ht="12.75" hidden="false" customHeight="false" outlineLevel="0" collapsed="false">
      <c r="A15" s="25" t="s">
        <v>278</v>
      </c>
      <c r="B15" s="25"/>
      <c r="C15" s="278" t="n">
        <f aca="false">Summary!B83</f>
        <v>296.37</v>
      </c>
      <c r="D15" s="278" t="n">
        <f aca="false">Summary!C83</f>
        <v>326.34</v>
      </c>
      <c r="E15" s="278" t="n">
        <f aca="false">Summary!D83</f>
        <v>333</v>
      </c>
      <c r="F15" s="278" t="n">
        <f aca="false">Summary!E83</f>
        <v>273.06</v>
      </c>
      <c r="G15" s="278" t="n">
        <f aca="false">Summary!F83</f>
        <v>283.05</v>
      </c>
      <c r="H15" s="278" t="n">
        <f aca="false">Summary!G83</f>
        <v>333</v>
      </c>
      <c r="I15" s="278" t="n">
        <f aca="false">Summary!H83</f>
        <v>238.92</v>
      </c>
      <c r="J15" s="278" t="n">
        <f aca="false">Summary!I83</f>
        <v>347.52</v>
      </c>
      <c r="K15" s="278" t="n">
        <f aca="false">Summary!J83</f>
        <v>257.02</v>
      </c>
      <c r="L15" s="278" t="n">
        <f aca="false">Summary!K83</f>
        <v>249.75</v>
      </c>
      <c r="M15" s="278" t="n">
        <f aca="false">Summary!L83</f>
        <v>309.69</v>
      </c>
      <c r="N15" s="278" t="n">
        <f aca="false">Summary!M83</f>
        <v>399.6</v>
      </c>
      <c r="O15" s="25"/>
      <c r="Q15" s="25" t="n">
        <v>12360</v>
      </c>
      <c r="R15" s="25" t="n">
        <v>12360</v>
      </c>
    </row>
    <row r="16" customFormat="false" ht="12.75" hidden="false" customHeight="false" outlineLevel="0" collapsed="false">
      <c r="A16" s="25" t="s">
        <v>279</v>
      </c>
      <c r="B16" s="25"/>
      <c r="C16" s="278" t="n">
        <f aca="false">Summary!B90+Summary!B100</f>
        <v>687.39</v>
      </c>
      <c r="D16" s="278" t="n">
        <f aca="false">Summary!C90+Summary!C100</f>
        <v>689.57</v>
      </c>
      <c r="E16" s="278" t="n">
        <f aca="false">Summary!D90+Summary!D100</f>
        <v>653.055</v>
      </c>
      <c r="F16" s="278" t="n">
        <f aca="false">Summary!E90+Summary!E100</f>
        <v>628.37</v>
      </c>
      <c r="G16" s="278" t="n">
        <f aca="false">Summary!F90+Summary!F100</f>
        <v>612.67</v>
      </c>
      <c r="H16" s="278" t="n">
        <f aca="false">Summary!G90+Summary!G100</f>
        <v>597.535</v>
      </c>
      <c r="I16" s="278" t="n">
        <f aca="false">Summary!H90+Summary!H100</f>
        <v>671.185</v>
      </c>
      <c r="J16" s="278" t="n">
        <f aca="false">Summary!I90+Summary!I100</f>
        <v>626.59</v>
      </c>
      <c r="K16" s="278" t="n">
        <f aca="false">Summary!J90+Summary!J100</f>
        <v>647.875</v>
      </c>
      <c r="L16" s="278" t="n">
        <f aca="false">Summary!K90+Summary!K100</f>
        <v>656.86</v>
      </c>
      <c r="M16" s="278" t="n">
        <f aca="false">Summary!L90+Summary!L100</f>
        <v>627.34</v>
      </c>
      <c r="N16" s="278" t="n">
        <f aca="false">Summary!M90+Summary!M100</f>
        <v>590.46</v>
      </c>
      <c r="O16" s="25"/>
    </row>
    <row r="17" customFormat="false" ht="12.75" hidden="false" customHeight="false" outlineLevel="0" collapsed="false">
      <c r="A17" s="25" t="s">
        <v>280</v>
      </c>
      <c r="B17" s="25"/>
      <c r="C17" s="278" t="n">
        <f aca="false">Summary!B66+Summary!B73</f>
        <v>56.8</v>
      </c>
      <c r="D17" s="278" t="n">
        <f aca="false">Summary!C66+Summary!C73</f>
        <v>60.8</v>
      </c>
      <c r="E17" s="278" t="n">
        <f aca="false">Summary!D66+Summary!D73</f>
        <v>56.8</v>
      </c>
      <c r="F17" s="278" t="n">
        <f aca="false">Summary!E66+Summary!E73</f>
        <v>73.6</v>
      </c>
      <c r="G17" s="278" t="n">
        <f aca="false">Summary!F66+Summary!F73</f>
        <v>68</v>
      </c>
      <c r="H17" s="278" t="n">
        <f aca="false">Summary!G66+Summary!G73</f>
        <v>68</v>
      </c>
      <c r="I17" s="278" t="n">
        <f aca="false">Summary!H66+Summary!H73</f>
        <v>73.6</v>
      </c>
      <c r="J17" s="278" t="n">
        <f aca="false">Summary!I66+Summary!I73</f>
        <v>64.8</v>
      </c>
      <c r="K17" s="278" t="n">
        <f aca="false">Summary!J66+Summary!J73</f>
        <v>72.8</v>
      </c>
      <c r="L17" s="278" t="n">
        <f aca="false">Summary!K66+Summary!K73</f>
        <v>58.4</v>
      </c>
      <c r="M17" s="278" t="n">
        <f aca="false">Summary!L66+Summary!L73</f>
        <v>65.6</v>
      </c>
      <c r="N17" s="278" t="n">
        <f aca="false">Summary!M66+Summary!M73</f>
        <v>64.8</v>
      </c>
      <c r="O17" s="25"/>
      <c r="Q17" s="25" t="n">
        <v>0</v>
      </c>
      <c r="R17" s="25" t="n">
        <v>0</v>
      </c>
    </row>
    <row r="18" customFormat="false" ht="12.75" hidden="false" customHeight="false" outlineLevel="0" collapsed="false">
      <c r="A18" s="25" t="s">
        <v>281</v>
      </c>
      <c r="B18" s="25"/>
      <c r="C18" s="279" t="n">
        <f aca="false">Summary!B59+Summary!B51</f>
        <v>314.694</v>
      </c>
      <c r="D18" s="279" t="n">
        <f aca="false">Summary!C59+Summary!C51</f>
        <v>314.694</v>
      </c>
      <c r="E18" s="279" t="n">
        <f aca="false">Summary!D59+Summary!D51</f>
        <v>294.894</v>
      </c>
      <c r="F18" s="279" t="n">
        <f aca="false">Summary!E59+Summary!E51</f>
        <v>375.32</v>
      </c>
      <c r="G18" s="279" t="n">
        <f aca="false">Summary!F59+Summary!F51</f>
        <v>374.391</v>
      </c>
      <c r="H18" s="279" t="n">
        <f aca="false">Summary!G59+Summary!G51</f>
        <v>370.186</v>
      </c>
      <c r="I18" s="279" t="n">
        <f aca="false">Summary!H59+Summary!H51</f>
        <v>352.777</v>
      </c>
      <c r="J18" s="279" t="n">
        <f aca="false">Summary!I59+Summary!I51</f>
        <v>351.067</v>
      </c>
      <c r="K18" s="279" t="n">
        <f aca="false">Summary!J59+Summary!J51</f>
        <v>321.463</v>
      </c>
      <c r="L18" s="279" t="n">
        <f aca="false">Summary!K59+Summary!K51</f>
        <v>328.64</v>
      </c>
      <c r="M18" s="279" t="n">
        <f aca="false">Summary!L59+Summary!L51</f>
        <v>358.81</v>
      </c>
      <c r="N18" s="279" t="n">
        <f aca="false">Summary!M59+Summary!M51</f>
        <v>372.35</v>
      </c>
      <c r="O18" s="25"/>
      <c r="Q18" s="25" t="n">
        <v>5044</v>
      </c>
      <c r="R18" s="25" t="n">
        <v>5044</v>
      </c>
    </row>
    <row r="19" customFormat="false" ht="12.75" hidden="false" customHeight="false" outlineLevel="0" collapsed="false">
      <c r="A19" s="25"/>
      <c r="B19" s="25"/>
      <c r="C19" s="278" t="n">
        <f aca="false">SUM(C12:C18)</f>
        <v>2374.968</v>
      </c>
      <c r="D19" s="278" t="n">
        <f aca="false">SUM(D12:D18)</f>
        <v>2413.471</v>
      </c>
      <c r="E19" s="278" t="n">
        <f aca="false">SUM(E12:E18)</f>
        <v>2335.763</v>
      </c>
      <c r="F19" s="278" t="n">
        <f aca="false">SUM(F12:F18)</f>
        <v>2260.698</v>
      </c>
      <c r="G19" s="278" t="n">
        <f aca="false">SUM(G12:G18)</f>
        <v>2248.236</v>
      </c>
      <c r="H19" s="278" t="n">
        <f aca="false">SUM(H12:H18)</f>
        <v>2441.028</v>
      </c>
      <c r="I19" s="278" t="n">
        <f aca="false">SUM(I12:I18)</f>
        <v>2437.72</v>
      </c>
      <c r="J19" s="278" t="n">
        <f aca="false">SUM(J12:J18)</f>
        <v>2506.926</v>
      </c>
      <c r="K19" s="278" t="n">
        <f aca="false">SUM(K12:K18)</f>
        <v>2410.919</v>
      </c>
      <c r="L19" s="278" t="n">
        <f aca="false">SUM(L12:L18)</f>
        <v>2412.789</v>
      </c>
      <c r="M19" s="278" t="n">
        <f aca="false">SUM(M12:M18)</f>
        <v>2436.884</v>
      </c>
      <c r="N19" s="278" t="n">
        <f aca="false">SUM(N12:N18)</f>
        <v>2498.859</v>
      </c>
      <c r="O19" s="278" t="n">
        <f aca="false">SUM(C19:N19)</f>
        <v>28778.261</v>
      </c>
      <c r="P19" s="25" t="n">
        <f aca="false">ROUND(O19/12,1)</f>
        <v>2398.2</v>
      </c>
    </row>
    <row r="20" customFormat="false" ht="12.75" hidden="false" customHeight="false" outlineLevel="0" collapsed="false">
      <c r="A20" s="25"/>
      <c r="B20" s="25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5"/>
    </row>
    <row r="21" customFormat="false" ht="12.75" hidden="false" customHeight="false" outlineLevel="0" collapsed="false">
      <c r="A21" s="169" t="s">
        <v>282</v>
      </c>
      <c r="B21" s="169"/>
      <c r="C21" s="280" t="n">
        <f aca="false">('Negociate Rate K'!J15+'Negociate Rate K'!J22)/1000</f>
        <v>-23.65</v>
      </c>
      <c r="D21" s="280" t="n">
        <f aca="false">('Negociate Rate K'!M15+'Negociate Rate K'!M22)/1000</f>
        <v>-23.925</v>
      </c>
      <c r="E21" s="280" t="n">
        <f aca="false">('Negociate Rate K'!P15+'Negociate Rate K'!P22)/1000</f>
        <v>-25.85</v>
      </c>
      <c r="F21" s="280" t="n">
        <f aca="false">('Negociate Rate K'!S15+'Negociate Rate K'!S22)/1000</f>
        <v>-22.55</v>
      </c>
      <c r="G21" s="280" t="n">
        <f aca="false">('Negociate Rate K'!V15+'Negociate Rate K'!V22)/1000</f>
        <v>-23.925</v>
      </c>
      <c r="H21" s="280" t="n">
        <f aca="false">('Negociate Rate K'!Y15+'Negociate Rate K'!Y22)/1000</f>
        <v>-25.3</v>
      </c>
      <c r="I21" s="280" t="n">
        <f aca="false">('Negociate Rate K'!AB15+'Negociate Rate K'!AB22)/1000</f>
        <v>-25.025</v>
      </c>
      <c r="J21" s="280" t="n">
        <f aca="false">('Negociate Rate K'!AE15+'Negociate Rate K'!AE22)/1000</f>
        <v>-25.85</v>
      </c>
      <c r="K21" s="280" t="n">
        <f aca="false">('Negociate Rate K'!AH15+'Negociate Rate K'!AH22)/1000</f>
        <v>-23.925</v>
      </c>
      <c r="L21" s="280" t="n">
        <f aca="false">('Negociate Rate K'!AK15+'Negociate Rate K'!AK22)/1000</f>
        <v>-25.85</v>
      </c>
      <c r="M21" s="280" t="n">
        <f aca="false">('Negociate Rate K'!AN15+'Negociate Rate K'!AN22)/1000</f>
        <v>-48.02</v>
      </c>
      <c r="N21" s="280" t="n">
        <f aca="false">('Negociate Rate K'!AQ15+'Negociate Rate K'!AQ22)/1000</f>
        <v>-48.51</v>
      </c>
      <c r="O21" s="25"/>
    </row>
    <row r="22" customFormat="false" ht="12.75" hidden="false" customHeight="false" outlineLevel="0" collapsed="false">
      <c r="A22" s="169"/>
      <c r="B22" s="169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5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customFormat="false" ht="12.75" hidden="false" customHeight="false" outlineLevel="0" collapsed="false">
      <c r="A24" s="277" t="s">
        <v>283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customFormat="false" ht="12.75" hidden="false" customHeight="false" outlineLevel="0" collapsed="false">
      <c r="A25" s="25" t="s">
        <v>275</v>
      </c>
      <c r="B25" s="25"/>
      <c r="C25" s="282" t="n">
        <v>0.05</v>
      </c>
      <c r="D25" s="282" t="n">
        <v>0.05</v>
      </c>
      <c r="E25" s="282" t="n">
        <v>0.05</v>
      </c>
      <c r="F25" s="282" t="n">
        <v>0.05</v>
      </c>
      <c r="G25" s="282" t="n">
        <v>0.05</v>
      </c>
      <c r="H25" s="282" t="n">
        <v>0.05</v>
      </c>
      <c r="I25" s="282" t="n">
        <v>0.05</v>
      </c>
      <c r="J25" s="282" t="n">
        <v>0.05</v>
      </c>
      <c r="K25" s="282" t="n">
        <v>0.05</v>
      </c>
      <c r="L25" s="282" t="n">
        <v>0.05</v>
      </c>
      <c r="M25" s="282" t="n">
        <v>0.05</v>
      </c>
      <c r="N25" s="282" t="n">
        <v>0.05</v>
      </c>
      <c r="O25" s="25"/>
      <c r="Q25" s="282" t="n">
        <v>0.05</v>
      </c>
      <c r="R25" s="282" t="n">
        <v>0.05</v>
      </c>
    </row>
    <row r="26" customFormat="false" ht="12.75" hidden="false" customHeight="false" outlineLevel="0" collapsed="false">
      <c r="A26" s="25" t="s">
        <v>276</v>
      </c>
      <c r="B26" s="25"/>
      <c r="C26" s="282" t="n">
        <v>0.045</v>
      </c>
      <c r="D26" s="282" t="n">
        <v>0.045</v>
      </c>
      <c r="E26" s="282" t="n">
        <v>0.045</v>
      </c>
      <c r="F26" s="282" t="n">
        <v>0.045</v>
      </c>
      <c r="G26" s="282" t="n">
        <v>0.045</v>
      </c>
      <c r="H26" s="282" t="n">
        <v>0.045</v>
      </c>
      <c r="I26" s="282" t="n">
        <v>0.045</v>
      </c>
      <c r="J26" s="282" t="n">
        <v>0.045</v>
      </c>
      <c r="K26" s="282" t="n">
        <v>0.045</v>
      </c>
      <c r="L26" s="282" t="n">
        <v>0.045</v>
      </c>
      <c r="M26" s="282" t="n">
        <v>0.045</v>
      </c>
      <c r="N26" s="282" t="n">
        <v>0.045</v>
      </c>
      <c r="O26" s="25"/>
      <c r="Q26" s="282" t="n">
        <v>0.045</v>
      </c>
      <c r="R26" s="282" t="n">
        <v>0.045</v>
      </c>
    </row>
    <row r="27" customFormat="false" ht="12.75" hidden="false" customHeight="false" outlineLevel="0" collapsed="false">
      <c r="A27" s="25" t="s">
        <v>277</v>
      </c>
      <c r="B27" s="25"/>
      <c r="C27" s="282" t="n">
        <v>0.0475</v>
      </c>
      <c r="D27" s="282" t="n">
        <v>0.0475</v>
      </c>
      <c r="E27" s="282" t="n">
        <v>0.0475</v>
      </c>
      <c r="F27" s="282" t="n">
        <v>0.0475</v>
      </c>
      <c r="G27" s="282" t="n">
        <v>0.0475</v>
      </c>
      <c r="H27" s="282" t="n">
        <v>0.0475</v>
      </c>
      <c r="I27" s="282" t="n">
        <v>0.0475</v>
      </c>
      <c r="J27" s="282" t="n">
        <v>0.0475</v>
      </c>
      <c r="K27" s="282" t="n">
        <v>0.0475</v>
      </c>
      <c r="L27" s="282" t="n">
        <v>0.0475</v>
      </c>
      <c r="M27" s="282" t="n">
        <v>0.0475</v>
      </c>
      <c r="N27" s="282" t="n">
        <v>0.0475</v>
      </c>
      <c r="O27" s="25"/>
      <c r="Q27" s="282" t="n">
        <v>0.0475</v>
      </c>
      <c r="R27" s="282" t="n">
        <v>0.0475</v>
      </c>
    </row>
    <row r="28" customFormat="false" ht="12.75" hidden="false" customHeight="false" outlineLevel="0" collapsed="false">
      <c r="A28" s="25" t="s">
        <v>278</v>
      </c>
      <c r="B28" s="25"/>
      <c r="C28" s="282" t="n">
        <v>0.0025</v>
      </c>
      <c r="D28" s="282" t="n">
        <v>0.0025</v>
      </c>
      <c r="E28" s="282" t="n">
        <v>0.0025</v>
      </c>
      <c r="F28" s="282" t="n">
        <v>0.0025</v>
      </c>
      <c r="G28" s="282" t="n">
        <v>0.0025</v>
      </c>
      <c r="H28" s="282" t="n">
        <v>0.0025</v>
      </c>
      <c r="I28" s="282" t="n">
        <v>0.0025</v>
      </c>
      <c r="J28" s="282" t="n">
        <v>0.0025</v>
      </c>
      <c r="K28" s="282" t="n">
        <v>0.0025</v>
      </c>
      <c r="L28" s="282" t="n">
        <v>0.0025</v>
      </c>
      <c r="M28" s="282" t="n">
        <v>0.0025</v>
      </c>
      <c r="N28" s="282" t="n">
        <v>0.0025</v>
      </c>
      <c r="O28" s="25"/>
      <c r="Q28" s="282" t="n">
        <v>0.0025</v>
      </c>
      <c r="R28" s="282" t="n">
        <v>0.0025</v>
      </c>
    </row>
    <row r="29" customFormat="false" ht="12.75" hidden="false" customHeight="false" outlineLevel="0" collapsed="false">
      <c r="A29" s="25" t="s">
        <v>279</v>
      </c>
      <c r="B29" s="25"/>
      <c r="C29" s="282" t="n">
        <v>0.0025</v>
      </c>
      <c r="D29" s="282" t="n">
        <v>0.0025</v>
      </c>
      <c r="E29" s="282" t="n">
        <v>0.0025</v>
      </c>
      <c r="F29" s="282" t="n">
        <v>0.0025</v>
      </c>
      <c r="G29" s="282" t="n">
        <v>0.0025</v>
      </c>
      <c r="H29" s="282" t="n">
        <v>0.0025</v>
      </c>
      <c r="I29" s="282" t="n">
        <v>0.0025</v>
      </c>
      <c r="J29" s="282" t="n">
        <v>0.0025</v>
      </c>
      <c r="K29" s="282" t="n">
        <v>0.0025</v>
      </c>
      <c r="L29" s="282" t="n">
        <v>0.0025</v>
      </c>
      <c r="M29" s="282" t="n">
        <v>0.0025</v>
      </c>
      <c r="N29" s="282" t="n">
        <v>0.0025</v>
      </c>
      <c r="O29" s="25"/>
      <c r="Q29" s="282"/>
      <c r="R29" s="282"/>
    </row>
    <row r="30" customFormat="false" ht="12.75" hidden="false" customHeight="false" outlineLevel="0" collapsed="false">
      <c r="A30" s="25" t="s">
        <v>280</v>
      </c>
      <c r="B30" s="25"/>
      <c r="C30" s="282" t="n">
        <v>0.0156</v>
      </c>
      <c r="D30" s="282" t="n">
        <v>0.0156</v>
      </c>
      <c r="E30" s="282" t="n">
        <v>0.0156</v>
      </c>
      <c r="F30" s="282" t="n">
        <v>0.0156</v>
      </c>
      <c r="G30" s="282" t="n">
        <v>0.0156</v>
      </c>
      <c r="H30" s="282" t="n">
        <v>0.0156</v>
      </c>
      <c r="I30" s="282" t="n">
        <v>0.0156</v>
      </c>
      <c r="J30" s="282" t="n">
        <v>0.0156</v>
      </c>
      <c r="K30" s="282" t="n">
        <v>0.0156</v>
      </c>
      <c r="L30" s="282" t="n">
        <v>0.0156</v>
      </c>
      <c r="M30" s="282" t="n">
        <v>0.0156</v>
      </c>
      <c r="N30" s="282" t="n">
        <v>0.0156</v>
      </c>
      <c r="O30" s="25"/>
      <c r="Q30" s="282" t="n">
        <v>0.0156</v>
      </c>
      <c r="R30" s="282" t="n">
        <v>0.0156</v>
      </c>
    </row>
    <row r="31" customFormat="false" ht="12.75" hidden="false" customHeight="false" outlineLevel="0" collapsed="false">
      <c r="A31" s="25" t="s">
        <v>281</v>
      </c>
      <c r="B31" s="25"/>
      <c r="C31" s="282" t="n">
        <v>0.0131</v>
      </c>
      <c r="D31" s="282" t="n">
        <v>0.0131</v>
      </c>
      <c r="E31" s="282" t="n">
        <v>0.0131</v>
      </c>
      <c r="F31" s="282" t="n">
        <v>0.0131</v>
      </c>
      <c r="G31" s="282" t="n">
        <v>0.0131</v>
      </c>
      <c r="H31" s="282" t="n">
        <v>0.0131</v>
      </c>
      <c r="I31" s="282" t="n">
        <v>0.0131</v>
      </c>
      <c r="J31" s="282" t="n">
        <v>0.0131</v>
      </c>
      <c r="K31" s="282" t="n">
        <v>0.0131</v>
      </c>
      <c r="L31" s="282" t="n">
        <v>0.0131</v>
      </c>
      <c r="M31" s="282" t="n">
        <v>0.0131</v>
      </c>
      <c r="N31" s="282" t="n">
        <v>0.0131</v>
      </c>
      <c r="O31" s="25"/>
      <c r="Q31" s="282" t="n">
        <v>0.0131</v>
      </c>
      <c r="R31" s="282" t="n">
        <v>0.0131</v>
      </c>
    </row>
    <row r="32" customFormat="false" ht="12.75" hidden="false" customHeight="false" outlineLevel="0" collapsed="false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customFormat="false" ht="12.75" hidden="false" customHeight="false" outlineLevel="0" collapsed="false">
      <c r="A33" s="277" t="s">
        <v>284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customFormat="false" ht="12.75" hidden="false" customHeight="false" outlineLevel="0" collapsed="false">
      <c r="A34" s="25" t="s">
        <v>285</v>
      </c>
      <c r="B34" s="25"/>
      <c r="C34" s="25" t="n">
        <f aca="false">ROUND(C12/(1-C25),1)</f>
        <v>376.7</v>
      </c>
      <c r="D34" s="25" t="n">
        <f aca="false">ROUND(D12/(1-D25),1)</f>
        <v>365.1</v>
      </c>
      <c r="E34" s="25" t="n">
        <f aca="false">ROUND(E12/(1-E25),1)</f>
        <v>347.7</v>
      </c>
      <c r="F34" s="25" t="n">
        <f aca="false">ROUND(F12/(1-F25),1)</f>
        <v>312.9</v>
      </c>
      <c r="G34" s="25" t="n">
        <f aca="false">ROUND(G12/(1-G25),1)</f>
        <v>312.9</v>
      </c>
      <c r="H34" s="25" t="n">
        <f aca="false">ROUND(H12/(1-H25),1)</f>
        <v>457.9</v>
      </c>
      <c r="I34" s="25" t="n">
        <f aca="false">ROUND(I12/(1-I25),1)</f>
        <v>494.1</v>
      </c>
      <c r="J34" s="25" t="n">
        <f aca="false">ROUND(J12/(1-J25),1)</f>
        <v>472.9</v>
      </c>
      <c r="K34" s="25" t="n">
        <f aca="false">ROUND(K12/(1-K25),1)</f>
        <v>494.1</v>
      </c>
      <c r="L34" s="25" t="n">
        <f aca="false">ROUND(L12/(1-L25),1)</f>
        <v>501.1</v>
      </c>
      <c r="M34" s="25" t="n">
        <f aca="false">ROUND(M12/(1-M25),1)</f>
        <v>519.2</v>
      </c>
      <c r="N34" s="25" t="n">
        <f aca="false">ROUND(N12/(1-N25),1)</f>
        <v>478.2</v>
      </c>
      <c r="O34" s="25"/>
      <c r="Q34" s="25" t="n">
        <f aca="false">ROUND(Q12/(1-Q25),1)</f>
        <v>4769.5</v>
      </c>
      <c r="R34" s="25" t="n">
        <f aca="false">ROUND(R12/(1-R25),1)</f>
        <v>5262.1</v>
      </c>
    </row>
    <row r="35" customFormat="false" ht="12.75" hidden="false" customHeight="false" outlineLevel="0" collapsed="false">
      <c r="A35" s="25" t="s">
        <v>286</v>
      </c>
      <c r="B35" s="25"/>
      <c r="C35" s="25" t="n">
        <f aca="false">ROUND(C13/(1-C26),1)</f>
        <v>448.9</v>
      </c>
      <c r="D35" s="25" t="n">
        <f aca="false">ROUND(D13/(1-D26),1)</f>
        <v>460.1</v>
      </c>
      <c r="E35" s="25" t="n">
        <f aca="false">ROUND(E13/(1-E26),1)</f>
        <v>412.6</v>
      </c>
      <c r="F35" s="25" t="n">
        <f aca="false">ROUND(F13/(1-F26),1)</f>
        <v>392</v>
      </c>
      <c r="G35" s="25" t="n">
        <f aca="false">ROUND(G13/(1-G26),1)</f>
        <v>376.5</v>
      </c>
      <c r="H35" s="25" t="n">
        <f aca="false">ROUND(H13/(1-H26),1)</f>
        <v>386.9</v>
      </c>
      <c r="I35" s="25" t="n">
        <f aca="false">ROUND(I13/(1-I26),1)</f>
        <v>384.3</v>
      </c>
      <c r="J35" s="25" t="n">
        <f aca="false">ROUND(J13/(1-J26),1)</f>
        <v>412.6</v>
      </c>
      <c r="K35" s="25" t="n">
        <f aca="false">ROUND(K13/(1-K26),1)</f>
        <v>407.5</v>
      </c>
      <c r="L35" s="25" t="n">
        <f aca="false">ROUND(L13/(1-L26),1)</f>
        <v>386.9</v>
      </c>
      <c r="M35" s="25" t="n">
        <f aca="false">ROUND(M13/(1-M26),1)</f>
        <v>288.9</v>
      </c>
      <c r="N35" s="25" t="n">
        <f aca="false">ROUND(N13/(1-N26),1)</f>
        <v>322.4</v>
      </c>
      <c r="O35" s="25"/>
      <c r="Q35" s="25" t="n">
        <f aca="false">ROUND(Q13/(1-Q26),1)</f>
        <v>4737.2</v>
      </c>
      <c r="R35" s="25" t="n">
        <f aca="false">ROUND(R13/(1-R26),1)</f>
        <v>4737.2</v>
      </c>
    </row>
    <row r="36" customFormat="false" ht="12.75" hidden="false" customHeight="false" outlineLevel="0" collapsed="false">
      <c r="A36" s="25" t="s">
        <v>287</v>
      </c>
      <c r="B36" s="25"/>
      <c r="C36" s="25" t="n">
        <f aca="false">ROUND((C14+C21)/(1-C27),1)</f>
        <v>219.9</v>
      </c>
      <c r="D36" s="25" t="n">
        <f aca="false">ROUND((D14+D21)/(1-D27),1)</f>
        <v>222.5</v>
      </c>
      <c r="E36" s="25" t="n">
        <f aca="false">ROUND((E14+E21)/(1-E27),1)</f>
        <v>260.1</v>
      </c>
      <c r="F36" s="25" t="n">
        <f aca="false">ROUND((F14+F21)/(1-F27),1)</f>
        <v>226.9</v>
      </c>
      <c r="G36" s="25" t="n">
        <f aca="false">ROUND((G14+G21)/(1-G27),1)</f>
        <v>240.8</v>
      </c>
      <c r="H36" s="25" t="n">
        <f aca="false">ROUND((H14+H21)/(1-H27),1)</f>
        <v>254.6</v>
      </c>
      <c r="I36" s="25" t="n">
        <f aca="false">ROUND((I14+I21)/(1-I27),1)</f>
        <v>251.8</v>
      </c>
      <c r="J36" s="25" t="n">
        <f aca="false">ROUND((J14+J21)/(1-J27),1)</f>
        <v>260.1</v>
      </c>
      <c r="K36" s="25" t="n">
        <f aca="false">ROUND((K14+K21)/(1-K27),1)</f>
        <v>240.8</v>
      </c>
      <c r="L36" s="25" t="n">
        <f aca="false">ROUND((L14+L21)/(1-L27),1)</f>
        <v>260.1</v>
      </c>
      <c r="M36" s="25" t="n">
        <f aca="false">ROUND((M14+M21)/(1-M27),1)</f>
        <v>271.2</v>
      </c>
      <c r="N36" s="25" t="n">
        <f aca="false">ROUND((N14+N21)/(1-N27),1)</f>
        <v>274</v>
      </c>
      <c r="O36" s="25"/>
      <c r="Q36" s="25" t="n">
        <f aca="false">ROUND(Q14/(1-Q27),1)</f>
        <v>4150.1</v>
      </c>
      <c r="R36" s="25" t="n">
        <f aca="false">ROUND(R14/(1-R27),1)</f>
        <v>8165.9</v>
      </c>
    </row>
    <row r="37" customFormat="false" ht="12.75" hidden="false" customHeight="false" outlineLevel="0" collapsed="false">
      <c r="A37" s="25" t="s">
        <v>288</v>
      </c>
      <c r="B37" s="25"/>
      <c r="C37" s="25" t="n">
        <f aca="false">ROUND(C15/(1-C28),1)</f>
        <v>297.1</v>
      </c>
      <c r="D37" s="25" t="n">
        <f aca="false">ROUND(D15/(1-D28),1)</f>
        <v>327.2</v>
      </c>
      <c r="E37" s="25" t="n">
        <f aca="false">ROUND(E15/(1-E28),1)</f>
        <v>333.8</v>
      </c>
      <c r="F37" s="25" t="n">
        <f aca="false">ROUND(F15/(1-F28),1)</f>
        <v>273.7</v>
      </c>
      <c r="G37" s="25" t="n">
        <f aca="false">ROUND(G15/(1-G28),1)</f>
        <v>283.8</v>
      </c>
      <c r="H37" s="25" t="n">
        <f aca="false">ROUND(H15/(1-H28),1)</f>
        <v>333.8</v>
      </c>
      <c r="I37" s="25" t="n">
        <f aca="false">ROUND(I15/(1-I28),1)</f>
        <v>239.5</v>
      </c>
      <c r="J37" s="25" t="n">
        <f aca="false">ROUND(J15/(1-J28),1)</f>
        <v>348.4</v>
      </c>
      <c r="K37" s="25" t="n">
        <f aca="false">ROUND(K15/(1-K28),1)</f>
        <v>257.7</v>
      </c>
      <c r="L37" s="25" t="n">
        <f aca="false">ROUND(L15/(1-L28),1)</f>
        <v>250.4</v>
      </c>
      <c r="M37" s="25" t="n">
        <f aca="false">ROUND(M15/(1-M28),1)</f>
        <v>310.5</v>
      </c>
      <c r="N37" s="25" t="n">
        <f aca="false">ROUND(N15/(1-N28),1)</f>
        <v>400.6</v>
      </c>
      <c r="O37" s="25"/>
      <c r="Q37" s="25" t="n">
        <f aca="false">ROUND(Q15/(1-Q28),1)</f>
        <v>12391</v>
      </c>
      <c r="R37" s="25" t="n">
        <f aca="false">ROUND(R15/(1-R28),1)</f>
        <v>12391</v>
      </c>
    </row>
    <row r="38" customFormat="false" ht="12.75" hidden="false" customHeight="false" outlineLevel="0" collapsed="false">
      <c r="A38" s="25" t="s">
        <v>289</v>
      </c>
      <c r="B38" s="25"/>
      <c r="C38" s="25" t="n">
        <f aca="false">ROUND(C16/(1-C29),1)</f>
        <v>689.1</v>
      </c>
      <c r="D38" s="25" t="n">
        <f aca="false">ROUND(D16/(1-D29),1)</f>
        <v>691.3</v>
      </c>
      <c r="E38" s="25" t="n">
        <f aca="false">ROUND(E16/(1-E29),1)</f>
        <v>654.7</v>
      </c>
      <c r="F38" s="25" t="n">
        <f aca="false">ROUND(F16/(1-F29),1)</f>
        <v>629.9</v>
      </c>
      <c r="G38" s="25" t="n">
        <f aca="false">ROUND(G16/(1-G29),1)</f>
        <v>614.2</v>
      </c>
      <c r="H38" s="25" t="n">
        <f aca="false">ROUND(H16/(1-H29),1)</f>
        <v>599</v>
      </c>
      <c r="I38" s="25" t="n">
        <f aca="false">ROUND(I16/(1-I29),1)</f>
        <v>672.9</v>
      </c>
      <c r="J38" s="25" t="n">
        <f aca="false">ROUND(J16/(1-J29),1)</f>
        <v>628.2</v>
      </c>
      <c r="K38" s="25" t="n">
        <f aca="false">ROUND(K16/(1-K29),1)</f>
        <v>649.5</v>
      </c>
      <c r="L38" s="25" t="n">
        <f aca="false">ROUND(L16/(1-L29),1)</f>
        <v>658.5</v>
      </c>
      <c r="M38" s="25" t="n">
        <f aca="false">ROUND(M16/(1-M29),1)</f>
        <v>628.9</v>
      </c>
      <c r="N38" s="25" t="n">
        <f aca="false">ROUND(N16/(1-N29),1)</f>
        <v>591.9</v>
      </c>
      <c r="O38" s="25"/>
    </row>
    <row r="39" customFormat="false" ht="12.75" hidden="false" customHeight="false" outlineLevel="0" collapsed="false">
      <c r="A39" s="25" t="s">
        <v>290</v>
      </c>
      <c r="B39" s="25"/>
      <c r="C39" s="25" t="n">
        <f aca="false">ROUND(C17/(1-C30),1)</f>
        <v>57.7</v>
      </c>
      <c r="D39" s="25" t="n">
        <f aca="false">ROUND(D17/(1-D30),1)</f>
        <v>61.8</v>
      </c>
      <c r="E39" s="25" t="n">
        <f aca="false">ROUND(E17/(1-E30),1)</f>
        <v>57.7</v>
      </c>
      <c r="F39" s="25" t="n">
        <f aca="false">ROUND(F17/(1-F30),1)</f>
        <v>74.8</v>
      </c>
      <c r="G39" s="25" t="n">
        <f aca="false">ROUND(G17/(1-G30),1)</f>
        <v>69.1</v>
      </c>
      <c r="H39" s="25" t="n">
        <f aca="false">ROUND(H17/(1-H30),1)</f>
        <v>69.1</v>
      </c>
      <c r="I39" s="25" t="n">
        <f aca="false">ROUND(I17/(1-I30),1)</f>
        <v>74.8</v>
      </c>
      <c r="J39" s="25" t="n">
        <f aca="false">ROUND(J17/(1-J30),1)</f>
        <v>65.8</v>
      </c>
      <c r="K39" s="25" t="n">
        <f aca="false">ROUND(K17/(1-K30),1)</f>
        <v>74</v>
      </c>
      <c r="L39" s="25" t="n">
        <f aca="false">ROUND(L17/(1-L30),1)</f>
        <v>59.3</v>
      </c>
      <c r="M39" s="25" t="n">
        <f aca="false">ROUND(M17/(1-M30),1)</f>
        <v>66.6</v>
      </c>
      <c r="N39" s="25" t="n">
        <f aca="false">ROUND(N17/(1-N30),1)</f>
        <v>65.8</v>
      </c>
      <c r="O39" s="25"/>
      <c r="Q39" s="25" t="n">
        <f aca="false">ROUND(Q17/(1-Q30),1)</f>
        <v>0</v>
      </c>
      <c r="R39" s="25" t="n">
        <f aca="false">ROUND(R17/(1-R30),1)</f>
        <v>0</v>
      </c>
    </row>
    <row r="40" customFormat="false" ht="12.75" hidden="false" customHeight="false" outlineLevel="0" collapsed="false">
      <c r="A40" s="25" t="s">
        <v>291</v>
      </c>
      <c r="B40" s="25"/>
      <c r="C40" s="276" t="n">
        <f aca="false">ROUND(C18/(1-C31),1)</f>
        <v>318.9</v>
      </c>
      <c r="D40" s="276" t="n">
        <f aca="false">ROUND(D18/(1-D31),1)</f>
        <v>318.9</v>
      </c>
      <c r="E40" s="276" t="n">
        <f aca="false">ROUND(E18/(1-E31),1)</f>
        <v>298.8</v>
      </c>
      <c r="F40" s="276" t="n">
        <f aca="false">ROUND(F18/(1-F31),1)</f>
        <v>380.3</v>
      </c>
      <c r="G40" s="276" t="n">
        <f aca="false">ROUND(G18/(1-G31),1)</f>
        <v>379.4</v>
      </c>
      <c r="H40" s="276" t="n">
        <f aca="false">ROUND(H18/(1-H31),1)</f>
        <v>375.1</v>
      </c>
      <c r="I40" s="276" t="n">
        <f aca="false">ROUND(I18/(1-I31),1)</f>
        <v>357.5</v>
      </c>
      <c r="J40" s="276" t="n">
        <f aca="false">ROUND(J18/(1-J31),1)</f>
        <v>355.7</v>
      </c>
      <c r="K40" s="276" t="n">
        <f aca="false">ROUND(K18/(1-K31),1)</f>
        <v>325.7</v>
      </c>
      <c r="L40" s="276" t="n">
        <f aca="false">ROUND(L18/(1-L31),1)</f>
        <v>333</v>
      </c>
      <c r="M40" s="276" t="n">
        <f aca="false">ROUND(M18/(1-M31),1)</f>
        <v>363.6</v>
      </c>
      <c r="N40" s="276" t="n">
        <f aca="false">ROUND(N18/(1-N31),1)</f>
        <v>377.3</v>
      </c>
      <c r="O40" s="25"/>
      <c r="Q40" s="276" t="n">
        <f aca="false">ROUND(Q18/(1-Q31),1)</f>
        <v>5111</v>
      </c>
      <c r="R40" s="276" t="n">
        <f aca="false">ROUND(R18/(1-R31),1)</f>
        <v>5111</v>
      </c>
    </row>
    <row r="41" customFormat="false" ht="12.75" hidden="false" customHeight="false" outlineLevel="0" collapsed="false">
      <c r="A41" s="25" t="s">
        <v>292</v>
      </c>
      <c r="B41" s="25"/>
      <c r="C41" s="25" t="n">
        <f aca="false">SUM(C34:C40)</f>
        <v>2408.3</v>
      </c>
      <c r="D41" s="25" t="n">
        <f aca="false">SUM(D34:D40)</f>
        <v>2446.9</v>
      </c>
      <c r="E41" s="25" t="n">
        <f aca="false">SUM(E34:E40)</f>
        <v>2365.4</v>
      </c>
      <c r="F41" s="25" t="n">
        <f aca="false">SUM(F34:F40)</f>
        <v>2290.5</v>
      </c>
      <c r="G41" s="25" t="n">
        <f aca="false">SUM(G34:G40)</f>
        <v>2276.7</v>
      </c>
      <c r="H41" s="25" t="n">
        <f aca="false">SUM(H34:H40)</f>
        <v>2476.4</v>
      </c>
      <c r="I41" s="25" t="n">
        <f aca="false">SUM(I34:I40)</f>
        <v>2474.9</v>
      </c>
      <c r="J41" s="25" t="n">
        <f aca="false">SUM(J34:J40)</f>
        <v>2543.7</v>
      </c>
      <c r="K41" s="25" t="n">
        <f aca="false">SUM(K34:K40)</f>
        <v>2449.3</v>
      </c>
      <c r="L41" s="25" t="n">
        <f aca="false">SUM(L34:L40)</f>
        <v>2449.3</v>
      </c>
      <c r="M41" s="25" t="n">
        <f aca="false">SUM(M34:M40)</f>
        <v>2448.9</v>
      </c>
      <c r="N41" s="25" t="n">
        <f aca="false">SUM(N34:N40)</f>
        <v>2510.2</v>
      </c>
      <c r="O41" s="25"/>
      <c r="Q41" s="25" t="n">
        <f aca="false">SUM(Q34:Q40)</f>
        <v>31158.8</v>
      </c>
      <c r="R41" s="25" t="n">
        <f aca="false">SUM(R34:R40)</f>
        <v>35667.2</v>
      </c>
    </row>
    <row r="42" customFormat="false" ht="12.75" hidden="false" customHeight="false" outlineLevel="0" collapsed="false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customFormat="false" ht="12.75" hidden="false" customHeight="false" outlineLevel="0" collapsed="false">
      <c r="A43" s="25" t="s">
        <v>293</v>
      </c>
      <c r="B43" s="25"/>
      <c r="C43" s="25" t="n">
        <v>0</v>
      </c>
      <c r="D43" s="25" t="n">
        <v>0</v>
      </c>
      <c r="E43" s="25" t="n">
        <v>0</v>
      </c>
      <c r="F43" s="25" t="n">
        <v>0</v>
      </c>
      <c r="G43" s="25" t="n">
        <v>0</v>
      </c>
      <c r="H43" s="25" t="n">
        <v>0</v>
      </c>
      <c r="I43" s="25" t="n">
        <v>0</v>
      </c>
      <c r="J43" s="25" t="n">
        <v>0</v>
      </c>
      <c r="K43" s="25" t="n">
        <v>0</v>
      </c>
      <c r="L43" s="25" t="n">
        <v>0</v>
      </c>
      <c r="M43" s="25" t="n">
        <v>0</v>
      </c>
      <c r="N43" s="25" t="n">
        <v>0</v>
      </c>
      <c r="O43" s="25"/>
      <c r="Q43" s="25" t="n">
        <v>5221</v>
      </c>
      <c r="R43" s="25" t="n">
        <v>5221</v>
      </c>
    </row>
    <row r="44" customFormat="false" ht="12.75" hidden="false" customHeight="false" outlineLevel="0" collapsed="false">
      <c r="A44" s="25" t="s">
        <v>294</v>
      </c>
      <c r="B44" s="25"/>
      <c r="C44" s="279" t="n">
        <f aca="false">C16</f>
        <v>687.39</v>
      </c>
      <c r="D44" s="279" t="n">
        <f aca="false">D16</f>
        <v>689.57</v>
      </c>
      <c r="E44" s="279" t="n">
        <f aca="false">E16</f>
        <v>653.055</v>
      </c>
      <c r="F44" s="279" t="n">
        <f aca="false">F16</f>
        <v>628.37</v>
      </c>
      <c r="G44" s="279" t="n">
        <f aca="false">G16</f>
        <v>612.67</v>
      </c>
      <c r="H44" s="279" t="n">
        <f aca="false">H16</f>
        <v>597.535</v>
      </c>
      <c r="I44" s="279" t="n">
        <f aca="false">I16</f>
        <v>671.185</v>
      </c>
      <c r="J44" s="279" t="n">
        <f aca="false">J16</f>
        <v>626.59</v>
      </c>
      <c r="K44" s="279" t="n">
        <f aca="false">K16</f>
        <v>647.875</v>
      </c>
      <c r="L44" s="279" t="n">
        <f aca="false">L16</f>
        <v>656.86</v>
      </c>
      <c r="M44" s="279" t="n">
        <f aca="false">M16</f>
        <v>627.34</v>
      </c>
      <c r="N44" s="279" t="n">
        <f aca="false">N16</f>
        <v>590.46</v>
      </c>
      <c r="O44" s="25"/>
      <c r="Q44" s="276" t="n">
        <v>2900</v>
      </c>
      <c r="R44" s="276" t="n">
        <v>2900</v>
      </c>
    </row>
    <row r="45" customFormat="false" ht="12.75" hidden="false" customHeight="false" outlineLevel="0" collapsed="false">
      <c r="A45" s="25" t="s">
        <v>295</v>
      </c>
      <c r="B45" s="25"/>
      <c r="C45" s="278" t="n">
        <f aca="false">C41-C43-C44</f>
        <v>1720.91</v>
      </c>
      <c r="D45" s="278" t="n">
        <f aca="false">D41-D43-D44</f>
        <v>1757.33</v>
      </c>
      <c r="E45" s="278" t="n">
        <f aca="false">E41-E43-E44</f>
        <v>1712.345</v>
      </c>
      <c r="F45" s="278" t="n">
        <f aca="false">F41-F43-F44</f>
        <v>1662.13</v>
      </c>
      <c r="G45" s="278" t="n">
        <f aca="false">G41-G43-G44</f>
        <v>1664.03</v>
      </c>
      <c r="H45" s="278" t="n">
        <f aca="false">H41-H43-H44</f>
        <v>1878.865</v>
      </c>
      <c r="I45" s="278" t="n">
        <f aca="false">I41-I43-I44</f>
        <v>1803.715</v>
      </c>
      <c r="J45" s="278" t="n">
        <f aca="false">J41-J43-J44</f>
        <v>1917.11</v>
      </c>
      <c r="K45" s="278" t="n">
        <f aca="false">K41-K43-K44</f>
        <v>1801.425</v>
      </c>
      <c r="L45" s="278" t="n">
        <f aca="false">L41-L43-L44</f>
        <v>1792.44</v>
      </c>
      <c r="M45" s="278" t="n">
        <f aca="false">M41-M43-M44</f>
        <v>1821.56</v>
      </c>
      <c r="N45" s="278" t="n">
        <f aca="false">N41-N43-N44</f>
        <v>1919.74</v>
      </c>
      <c r="O45" s="25"/>
      <c r="Q45" s="25" t="n">
        <f aca="false">Q41-Q43-Q44</f>
        <v>23037.8</v>
      </c>
      <c r="R45" s="25" t="n">
        <f aca="false">R41-R43-R44</f>
        <v>27546.2</v>
      </c>
    </row>
    <row r="46" customFormat="false" ht="12.75" hidden="false" customHeight="false" outlineLevel="0" collapsed="false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customFormat="false" ht="12.75" hidden="false" customHeight="fals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customFormat="false" ht="12.75" hidden="false" customHeight="false" outlineLevel="0" collapsed="false">
      <c r="A48" s="25" t="s">
        <v>296</v>
      </c>
      <c r="B48" s="25"/>
      <c r="C48" s="283" t="n">
        <f aca="false">C45*C1</f>
        <v>53348.21</v>
      </c>
      <c r="D48" s="283" t="n">
        <f aca="false">D45*D1</f>
        <v>49205.24</v>
      </c>
      <c r="E48" s="283" t="n">
        <f aca="false">E45*E1</f>
        <v>53082.695</v>
      </c>
      <c r="F48" s="283" t="n">
        <f aca="false">F45*F1</f>
        <v>49863.9</v>
      </c>
      <c r="G48" s="283" t="n">
        <f aca="false">G45*G1</f>
        <v>51584.93</v>
      </c>
      <c r="H48" s="283" t="n">
        <f aca="false">H45*H1</f>
        <v>56365.95</v>
      </c>
      <c r="I48" s="283" t="n">
        <f aca="false">I45*I1</f>
        <v>55915.165</v>
      </c>
      <c r="J48" s="283" t="n">
        <f aca="false">J45*J1</f>
        <v>59430.41</v>
      </c>
      <c r="K48" s="283" t="n">
        <f aca="false">K45*K1</f>
        <v>54042.75</v>
      </c>
      <c r="L48" s="283" t="n">
        <f aca="false">L45*L1</f>
        <v>55565.64</v>
      </c>
      <c r="M48" s="283" t="n">
        <f aca="false">M45*M1</f>
        <v>54646.8</v>
      </c>
      <c r="N48" s="283" t="n">
        <f aca="false">N45*N1</f>
        <v>59511.94</v>
      </c>
      <c r="O48" s="284" t="n">
        <f aca="false">SUM(C48:N48)</f>
        <v>652563.63</v>
      </c>
      <c r="Q48" s="283" t="n">
        <f aca="false">Q45/12*365</f>
        <v>700733.083333333</v>
      </c>
      <c r="R48" s="283" t="n">
        <f aca="false">R45/12*365</f>
        <v>837863.583333333</v>
      </c>
    </row>
    <row r="49" customFormat="false" ht="12.75" hidden="false" customHeight="false" outlineLevel="0" collapsed="false">
      <c r="A49" s="25"/>
      <c r="B49" s="25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4"/>
      <c r="Q49" s="283"/>
      <c r="R49" s="283"/>
    </row>
    <row r="50" customFormat="false" ht="12.75" hidden="false" customHeight="false" outlineLevel="0" collapsed="false">
      <c r="A50" s="25"/>
      <c r="B50" s="25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4"/>
      <c r="Q50" s="283"/>
      <c r="R50" s="283"/>
    </row>
    <row r="51" customFormat="false" ht="12.75" hidden="false" customHeight="false" outlineLevel="0" collapsed="false">
      <c r="A51" s="277" t="s">
        <v>297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85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25" t="s">
        <v>285</v>
      </c>
      <c r="B52" s="25"/>
      <c r="C52" s="25" t="n">
        <f aca="false">C34*C25*C$1</f>
        <v>583.885</v>
      </c>
      <c r="D52" s="25" t="n">
        <f aca="false">D34*D25*D$1</f>
        <v>511.14</v>
      </c>
      <c r="E52" s="25" t="n">
        <f aca="false">E34*E25*E$1</f>
        <v>538.935</v>
      </c>
      <c r="F52" s="25" t="n">
        <f aca="false">F34*F25*F$1</f>
        <v>469.35</v>
      </c>
      <c r="G52" s="25" t="n">
        <f aca="false">G34*G25*G$1</f>
        <v>484.995</v>
      </c>
      <c r="H52" s="25" t="n">
        <f aca="false">H34*H25*H$1</f>
        <v>686.85</v>
      </c>
      <c r="I52" s="25" t="n">
        <f aca="false">I34*I25*I$1</f>
        <v>765.855</v>
      </c>
      <c r="J52" s="25" t="n">
        <f aca="false">J34*J25*J$1</f>
        <v>732.995</v>
      </c>
      <c r="K52" s="25" t="n">
        <f aca="false">K34*K25*K$1</f>
        <v>741.15</v>
      </c>
      <c r="L52" s="25" t="n">
        <f aca="false">L34*L25*L$1</f>
        <v>776.705</v>
      </c>
      <c r="M52" s="25" t="n">
        <f aca="false">M34*M25*M$1</f>
        <v>778.8</v>
      </c>
      <c r="N52" s="25" t="n">
        <f aca="false">N34*N25*N$1</f>
        <v>741.21</v>
      </c>
      <c r="O52" s="25"/>
      <c r="P52" s="285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25" t="s">
        <v>286</v>
      </c>
      <c r="B53" s="25"/>
      <c r="C53" s="25" t="n">
        <f aca="false">C35*C26*C$1</f>
        <v>626.2155</v>
      </c>
      <c r="D53" s="25" t="n">
        <f aca="false">D35*D26*D$1</f>
        <v>579.726</v>
      </c>
      <c r="E53" s="25" t="n">
        <f aca="false">E35*E26*E$1</f>
        <v>575.577</v>
      </c>
      <c r="F53" s="25" t="n">
        <f aca="false">F35*F26*F$1</f>
        <v>529.2</v>
      </c>
      <c r="G53" s="25" t="n">
        <f aca="false">G35*G26*G$1</f>
        <v>525.2175</v>
      </c>
      <c r="H53" s="25" t="n">
        <f aca="false">H35*H26*H$1</f>
        <v>522.315</v>
      </c>
      <c r="I53" s="25" t="n">
        <f aca="false">I35*I26*I$1</f>
        <v>536.0985</v>
      </c>
      <c r="J53" s="25" t="n">
        <f aca="false">J35*J26*J$1</f>
        <v>575.577</v>
      </c>
      <c r="K53" s="25" t="n">
        <f aca="false">K35*K26*K$1</f>
        <v>550.125</v>
      </c>
      <c r="L53" s="25" t="n">
        <f aca="false">L35*L26*L$1</f>
        <v>539.7255</v>
      </c>
      <c r="M53" s="25" t="n">
        <f aca="false">M35*M26*M$1</f>
        <v>390.015</v>
      </c>
      <c r="N53" s="25" t="n">
        <f aca="false">N35*N26*N$1</f>
        <v>449.748</v>
      </c>
      <c r="O53" s="25"/>
      <c r="P53" s="285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25" t="s">
        <v>287</v>
      </c>
      <c r="B54" s="25"/>
      <c r="C54" s="25" t="n">
        <f aca="false">C36*C27*C$1</f>
        <v>323.80275</v>
      </c>
      <c r="D54" s="25" t="n">
        <f aca="false">D36*D27*D$1</f>
        <v>295.925</v>
      </c>
      <c r="E54" s="25" t="n">
        <f aca="false">E36*E27*E$1</f>
        <v>382.99725</v>
      </c>
      <c r="F54" s="25" t="n">
        <f aca="false">F36*F27*F$1</f>
        <v>323.3325</v>
      </c>
      <c r="G54" s="25" t="n">
        <f aca="false">G36*G27*G$1</f>
        <v>354.578</v>
      </c>
      <c r="H54" s="25" t="n">
        <f aca="false">H36*H27*H$1</f>
        <v>362.805</v>
      </c>
      <c r="I54" s="25" t="n">
        <f aca="false">I36*I27*I$1</f>
        <v>370.7755</v>
      </c>
      <c r="J54" s="25" t="n">
        <f aca="false">J36*J27*J$1</f>
        <v>382.99725</v>
      </c>
      <c r="K54" s="25" t="n">
        <f aca="false">K36*K27*K$1</f>
        <v>343.14</v>
      </c>
      <c r="L54" s="25" t="n">
        <f aca="false">L36*L27*L$1</f>
        <v>382.99725</v>
      </c>
      <c r="M54" s="25" t="n">
        <f aca="false">M36*M27*M$1</f>
        <v>386.46</v>
      </c>
      <c r="N54" s="25" t="n">
        <f aca="false">N36*N27*N$1</f>
        <v>403.465</v>
      </c>
      <c r="O54" s="25"/>
      <c r="P54" s="285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25" t="s">
        <v>278</v>
      </c>
      <c r="B55" s="25"/>
      <c r="C55" s="278" t="n">
        <f aca="false">C37*C28*C$1</f>
        <v>23.02525</v>
      </c>
      <c r="D55" s="278" t="n">
        <f aca="false">D37*D28*D$1</f>
        <v>22.904</v>
      </c>
      <c r="E55" s="278" t="n">
        <f aca="false">E37*E28*E$1</f>
        <v>25.8695</v>
      </c>
      <c r="F55" s="278" t="n">
        <f aca="false">F37*F28*F$1</f>
        <v>20.5275</v>
      </c>
      <c r="G55" s="278" t="n">
        <f aca="false">G37*G28*G$1</f>
        <v>21.9945</v>
      </c>
      <c r="H55" s="278" t="n">
        <f aca="false">H37*H28*H$1</f>
        <v>25.035</v>
      </c>
      <c r="I55" s="278" t="n">
        <f aca="false">I37*I28*I$1</f>
        <v>18.56125</v>
      </c>
      <c r="J55" s="278" t="n">
        <f aca="false">J37*J28*J$1</f>
        <v>27.001</v>
      </c>
      <c r="K55" s="278" t="n">
        <f aca="false">K37*K28*K$1</f>
        <v>19.3275</v>
      </c>
      <c r="L55" s="278" t="n">
        <f aca="false">L37*L28*L$1</f>
        <v>19.406</v>
      </c>
      <c r="M55" s="278" t="n">
        <f aca="false">M37*M28*M$1</f>
        <v>23.2875</v>
      </c>
      <c r="N55" s="278" t="n">
        <f aca="false">N37*N28*N$1</f>
        <v>31.0465</v>
      </c>
      <c r="O55" s="25"/>
      <c r="P55" s="285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25" t="s">
        <v>298</v>
      </c>
      <c r="B56" s="25"/>
      <c r="C56" s="278" t="n">
        <f aca="false">C38*C29*C$1</f>
        <v>53.40525</v>
      </c>
      <c r="D56" s="278" t="n">
        <f aca="false">D38*D29*D$1</f>
        <v>48.391</v>
      </c>
      <c r="E56" s="278" t="n">
        <f aca="false">E38*E29*E$1</f>
        <v>50.73925</v>
      </c>
      <c r="F56" s="278" t="n">
        <f aca="false">F38*F29*F$1</f>
        <v>47.2425</v>
      </c>
      <c r="G56" s="278" t="n">
        <f aca="false">G38*G29*G$1</f>
        <v>47.6005</v>
      </c>
      <c r="H56" s="278" t="n">
        <f aca="false">H38*H29*H$1</f>
        <v>44.925</v>
      </c>
      <c r="I56" s="278" t="n">
        <f aca="false">I38*I29*I$1</f>
        <v>52.14975</v>
      </c>
      <c r="J56" s="278" t="n">
        <f aca="false">J38*J29*J$1</f>
        <v>48.6855</v>
      </c>
      <c r="K56" s="278" t="n">
        <f aca="false">K38*K29*K$1</f>
        <v>48.7125</v>
      </c>
      <c r="L56" s="278" t="n">
        <f aca="false">L38*L29*L$1</f>
        <v>51.03375</v>
      </c>
      <c r="M56" s="278" t="n">
        <f aca="false">M38*M29*M$1</f>
        <v>47.1675</v>
      </c>
      <c r="N56" s="278" t="n">
        <f aca="false">N38*N29*N$1</f>
        <v>45.87225</v>
      </c>
      <c r="O56" s="25"/>
      <c r="P56" s="285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25" t="s">
        <v>290</v>
      </c>
      <c r="B57" s="25"/>
      <c r="C57" s="25" t="n">
        <f aca="false">C39*C30*C$1</f>
        <v>27.90372</v>
      </c>
      <c r="D57" s="25" t="n">
        <f aca="false">D39*D30*D$1</f>
        <v>26.99424</v>
      </c>
      <c r="E57" s="25" t="n">
        <f aca="false">E39*E30*E$1</f>
        <v>27.90372</v>
      </c>
      <c r="F57" s="25" t="n">
        <f aca="false">F39*F30*F$1</f>
        <v>35.0064</v>
      </c>
      <c r="G57" s="25" t="n">
        <f aca="false">G39*G30*G$1</f>
        <v>33.41676</v>
      </c>
      <c r="H57" s="25" t="n">
        <f aca="false">H39*H30*H$1</f>
        <v>32.3388</v>
      </c>
      <c r="I57" s="25" t="n">
        <f aca="false">I39*I30*I$1</f>
        <v>36.17328</v>
      </c>
      <c r="J57" s="25" t="n">
        <f aca="false">J39*J30*J$1</f>
        <v>31.82088</v>
      </c>
      <c r="K57" s="25" t="n">
        <f aca="false">K39*K30*K$1</f>
        <v>34.632</v>
      </c>
      <c r="L57" s="25" t="n">
        <f aca="false">L39*L30*L$1</f>
        <v>28.67748</v>
      </c>
      <c r="M57" s="25" t="n">
        <f aca="false">M39*M30*M$1</f>
        <v>31.1688</v>
      </c>
      <c r="N57" s="25" t="n">
        <f aca="false">N39*N30*N$1</f>
        <v>31.82088</v>
      </c>
      <c r="O57" s="25"/>
      <c r="P57" s="285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25" t="s">
        <v>291</v>
      </c>
      <c r="B58" s="25"/>
      <c r="C58" s="286" t="n">
        <f aca="false">C40*C31*C$1</f>
        <v>129.50529</v>
      </c>
      <c r="D58" s="286" t="n">
        <f aca="false">D40*D31*D$1</f>
        <v>116.97252</v>
      </c>
      <c r="E58" s="286" t="n">
        <f aca="false">E40*E31*E$1</f>
        <v>121.34268</v>
      </c>
      <c r="F58" s="286" t="n">
        <f aca="false">F40*F31*F$1</f>
        <v>149.4579</v>
      </c>
      <c r="G58" s="286" t="n">
        <f aca="false">G40*G31*G$1</f>
        <v>154.07434</v>
      </c>
      <c r="H58" s="286" t="n">
        <f aca="false">H40*H31*H$1</f>
        <v>147.4143</v>
      </c>
      <c r="I58" s="286" t="n">
        <f aca="false">I40*I31*I$1</f>
        <v>145.18075</v>
      </c>
      <c r="J58" s="286" t="n">
        <f aca="false">J40*J31*J$1</f>
        <v>144.44977</v>
      </c>
      <c r="K58" s="286" t="n">
        <f aca="false">K40*K31*K$1</f>
        <v>128.0001</v>
      </c>
      <c r="L58" s="286" t="n">
        <f aca="false">L40*L31*L$1</f>
        <v>135.2313</v>
      </c>
      <c r="M58" s="286" t="n">
        <f aca="false">M40*M31*M$1</f>
        <v>142.8948</v>
      </c>
      <c r="N58" s="286" t="n">
        <f aca="false">N40*N31*N$1</f>
        <v>153.22153</v>
      </c>
      <c r="O58" s="25"/>
      <c r="P58" s="285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25" t="s">
        <v>299</v>
      </c>
      <c r="B59" s="25"/>
      <c r="C59" s="287" t="n">
        <f aca="false">SUM(C52:C58)</f>
        <v>1767.74276</v>
      </c>
      <c r="D59" s="287" t="n">
        <f aca="false">SUM(D52:D58)</f>
        <v>1602.05276</v>
      </c>
      <c r="E59" s="287" t="n">
        <f aca="false">SUM(E52:E58)</f>
        <v>1723.3644</v>
      </c>
      <c r="F59" s="287" t="n">
        <f aca="false">SUM(F52:F58)</f>
        <v>1574.1168</v>
      </c>
      <c r="G59" s="287" t="n">
        <f aca="false">SUM(G52:G58)</f>
        <v>1621.8766</v>
      </c>
      <c r="H59" s="287" t="n">
        <f aca="false">SUM(H52:H58)</f>
        <v>1821.6831</v>
      </c>
      <c r="I59" s="287" t="n">
        <f aca="false">SUM(I52:I58)</f>
        <v>1924.79403</v>
      </c>
      <c r="J59" s="287" t="n">
        <f aca="false">SUM(J52:J58)</f>
        <v>1943.5264</v>
      </c>
      <c r="K59" s="287" t="n">
        <f aca="false">SUM(K52:K58)</f>
        <v>1865.0871</v>
      </c>
      <c r="L59" s="287" t="n">
        <f aca="false">SUM(L52:L58)</f>
        <v>1933.77628</v>
      </c>
      <c r="M59" s="287" t="n">
        <f aca="false">SUM(M52:M58)</f>
        <v>1799.7936</v>
      </c>
      <c r="N59" s="287" t="n">
        <f aca="false">SUM(N52:N58)</f>
        <v>1856.38416</v>
      </c>
      <c r="O59" s="25" t="n">
        <f aca="false">SUM(C59:N59)</f>
        <v>21434.19799</v>
      </c>
      <c r="P59" s="278" t="n">
        <f aca="false">O59/365</f>
        <v>58.723830109589</v>
      </c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85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85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25" t="s">
        <v>300</v>
      </c>
      <c r="B62" s="25"/>
      <c r="C62" s="288" t="n">
        <f aca="false">-C133</f>
        <v>-907.519911</v>
      </c>
      <c r="D62" s="288" t="n">
        <f aca="false">-D133</f>
        <v>-837.963436</v>
      </c>
      <c r="E62" s="288" t="n">
        <f aca="false">-E133</f>
        <v>-906.88104</v>
      </c>
      <c r="F62" s="288" t="n">
        <f aca="false">-F133</f>
        <v>-841.95073</v>
      </c>
      <c r="G62" s="288" t="n">
        <f aca="false">-G133</f>
        <v>-872.03021</v>
      </c>
      <c r="H62" s="288" t="n">
        <f aca="false">-H133</f>
        <v>-1125.22841</v>
      </c>
      <c r="I62" s="288" t="n">
        <f aca="false">-I133</f>
        <v>-1113.479433</v>
      </c>
      <c r="J62" s="288" t="n">
        <f aca="false">-J133</f>
        <v>-1192.667715</v>
      </c>
      <c r="K62" s="288" t="n">
        <f aca="false">-K133</f>
        <v>-1082.29531</v>
      </c>
      <c r="L62" s="288" t="n">
        <f aca="false">-L133</f>
        <v>-1113.879658</v>
      </c>
      <c r="M62" s="288" t="n">
        <f aca="false">-M133</f>
        <v>-1105.65996</v>
      </c>
      <c r="N62" s="288" t="n">
        <f aca="false">-N133</f>
        <v>-1206.936651</v>
      </c>
      <c r="O62" s="288" t="n">
        <f aca="false">SUM(C62:N62)</f>
        <v>-12306.492464</v>
      </c>
      <c r="P62" s="289" t="n">
        <f aca="false">O62/365</f>
        <v>-33.716417709589</v>
      </c>
      <c r="Q62" s="290" t="n">
        <f aca="false">+ROUND(((O27+O29+O30+O31+O32+O38)*-Q79*30.4),0)</f>
        <v>-0</v>
      </c>
      <c r="R62" s="290" t="n">
        <f aca="false">+ROUND(((P27+P29+P30+P31+P32+P38)*-R79*30.4),0)</f>
        <v>-0</v>
      </c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25" t="s">
        <v>301</v>
      </c>
      <c r="B63" s="25"/>
      <c r="C63" s="289" t="n">
        <f aca="false">C48*-C76</f>
        <v>-21.339284</v>
      </c>
      <c r="D63" s="289" t="n">
        <f aca="false">D48*-D76</f>
        <v>-19.682096</v>
      </c>
      <c r="E63" s="289" t="n">
        <f aca="false">E48*-E76</f>
        <v>-21.233078</v>
      </c>
      <c r="F63" s="289" t="n">
        <f aca="false">F48*-F76</f>
        <v>-19.94556</v>
      </c>
      <c r="G63" s="289" t="n">
        <f aca="false">G48*-G76</f>
        <v>-20.633972</v>
      </c>
      <c r="H63" s="289" t="n">
        <f aca="false">H48*-H76</f>
        <v>-22.54638</v>
      </c>
      <c r="I63" s="289" t="n">
        <f aca="false">I48*-I76</f>
        <v>-22.366066</v>
      </c>
      <c r="J63" s="289" t="n">
        <f aca="false">J48*-J76</f>
        <v>-23.772164</v>
      </c>
      <c r="K63" s="289" t="n">
        <f aca="false">K48*-K76</f>
        <v>-21.6171</v>
      </c>
      <c r="L63" s="289" t="n">
        <f aca="false">L48*-L76</f>
        <v>-22.226256</v>
      </c>
      <c r="M63" s="289" t="n">
        <f aca="false">M48*-M76</f>
        <v>-21.85872</v>
      </c>
      <c r="N63" s="289" t="n">
        <f aca="false">N48*-N76</f>
        <v>-23.804776</v>
      </c>
      <c r="O63" s="288" t="n">
        <f aca="false">SUM(C63:N63)</f>
        <v>-261.025452</v>
      </c>
      <c r="P63" s="289" t="n">
        <f aca="false">O63/365</f>
        <v>-0.715138224657534</v>
      </c>
      <c r="Q63" s="290" t="n">
        <f aca="false">+ROUND(((O35+O38)*-Q76*30.4),0)</f>
        <v>-0</v>
      </c>
      <c r="R63" s="290" t="n">
        <f aca="false">+ROUND(((P35+P38)*-R76*30.4),0)</f>
        <v>-0</v>
      </c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25" t="s">
        <v>302</v>
      </c>
      <c r="B64" s="25"/>
      <c r="C64" s="289" t="n">
        <f aca="false">C48*-C77</f>
        <v>-10.669642</v>
      </c>
      <c r="D64" s="289" t="n">
        <f aca="false">D48*-D77</f>
        <v>-9.841048</v>
      </c>
      <c r="E64" s="289" t="n">
        <f aca="false">E48*-E77</f>
        <v>-10.616539</v>
      </c>
      <c r="F64" s="289" t="n">
        <f aca="false">F48*-F77</f>
        <v>-9.97278</v>
      </c>
      <c r="G64" s="289" t="n">
        <f aca="false">G48*-G77</f>
        <v>-10.316986</v>
      </c>
      <c r="H64" s="289" t="n">
        <f aca="false">H48*-H77</f>
        <v>-11.27319</v>
      </c>
      <c r="I64" s="289" t="n">
        <f aca="false">I48*-I77</f>
        <v>-11.183033</v>
      </c>
      <c r="J64" s="289" t="n">
        <f aca="false">J48*-J77</f>
        <v>-11.886082</v>
      </c>
      <c r="K64" s="289" t="n">
        <f aca="false">K48*-K77</f>
        <v>-10.80855</v>
      </c>
      <c r="L64" s="289" t="n">
        <f aca="false">L48*-L77</f>
        <v>-11.113128</v>
      </c>
      <c r="M64" s="289" t="n">
        <f aca="false">M48*-M77</f>
        <v>-10.92936</v>
      </c>
      <c r="N64" s="289" t="n">
        <f aca="false">N48*-N77</f>
        <v>-11.902388</v>
      </c>
      <c r="O64" s="288" t="n">
        <f aca="false">SUM(C64:N64)</f>
        <v>-130.512726</v>
      </c>
      <c r="P64" s="289" t="n">
        <f aca="false">O64/365</f>
        <v>-0.357569112328767</v>
      </c>
      <c r="Q64" s="290"/>
      <c r="R64" s="29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25"/>
      <c r="B65" s="25"/>
      <c r="C65" s="25"/>
      <c r="D65" s="25"/>
      <c r="E65" s="25"/>
      <c r="F65" s="287"/>
      <c r="G65" s="25"/>
      <c r="H65" s="25"/>
      <c r="I65" s="25"/>
      <c r="J65" s="25"/>
      <c r="K65" s="25"/>
      <c r="L65" s="25"/>
      <c r="M65" s="25"/>
      <c r="N65" s="25"/>
      <c r="O65" s="25"/>
      <c r="P65" s="285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25" t="s">
        <v>303</v>
      </c>
      <c r="B66" s="25"/>
      <c r="C66" s="291" t="n">
        <f aca="false">ROUND((C59*C75),0)</f>
        <v>5233</v>
      </c>
      <c r="D66" s="291" t="n">
        <f aca="false">ROUND((D59*D75),0)</f>
        <v>4710</v>
      </c>
      <c r="E66" s="291" t="n">
        <f aca="false">ROUND((E59*E75),0)</f>
        <v>4946</v>
      </c>
      <c r="F66" s="291" t="n">
        <f aca="false">ROUND((F59*F75),0)</f>
        <v>4282</v>
      </c>
      <c r="G66" s="291" t="n">
        <f aca="false">ROUND((G59*G75),0)</f>
        <v>4444</v>
      </c>
      <c r="H66" s="291" t="n">
        <f aca="false">ROUND((H59*H75),0)</f>
        <v>5046</v>
      </c>
      <c r="I66" s="291" t="n">
        <f aca="false">ROUND((I59*I75),0)</f>
        <v>5409</v>
      </c>
      <c r="J66" s="291" t="n">
        <f aca="false">ROUND((J59*J75),0)</f>
        <v>5539</v>
      </c>
      <c r="K66" s="291" t="n">
        <f aca="false">ROUND((K59*K75),0)</f>
        <v>5297</v>
      </c>
      <c r="L66" s="291" t="n">
        <f aca="false">ROUND((L59*L75),0)</f>
        <v>5531</v>
      </c>
      <c r="M66" s="291" t="n">
        <f aca="false">ROUND((M59*M75),0)</f>
        <v>5579</v>
      </c>
      <c r="N66" s="291" t="n">
        <f aca="false">ROUND((N59*N75),0)</f>
        <v>6052</v>
      </c>
      <c r="O66" s="291" t="n">
        <f aca="false">SUM(C66:N66)</f>
        <v>62068</v>
      </c>
      <c r="P66" s="285"/>
      <c r="Q66" s="292" t="n">
        <v>0</v>
      </c>
      <c r="R66" s="292" t="n">
        <v>0</v>
      </c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225" t="s">
        <v>506</v>
      </c>
      <c r="B67" s="25"/>
      <c r="C67" s="291" t="n">
        <f aca="false">ROUND((ROUND(5*C$1*5.05,0))-(ROUND(5*C$1*C75,0)),0)+ROUND((ROUND(5*C$1*3.46,0))-(ROUND(5*C$1*C75,0)),0)+ROUND((ROUND(5*C$1*3.3625,0))-(ROUND(5*C$1*C75,0)),0)</f>
        <v>463</v>
      </c>
      <c r="D67" s="291" t="n">
        <f aca="false">ROUND((ROUND(5*D$1*5.05,0))-(ROUND(5*D$1*D75,0)),0)+ROUND((ROUND(5*D$1*3.46,0))-(ROUND(5*D$1*D75,0)),0)+ROUND((ROUND(5*D$1*3.3625,0))-(ROUND(5*D$1*D75,0)),0)</f>
        <v>426</v>
      </c>
      <c r="E67" s="291" t="n">
        <f aca="false">ROUND((ROUND(5*E$1*5.05,0))-(ROUND(5*E$1*E75,0)),0)+ROUND((ROUND(5*E$1*3.46,0))-(ROUND(5*E$1*E75,0)),0)+ROUND((ROUND(5*E$1*3.3625,0))-(ROUND(5*E$1*E75,0)),0)</f>
        <v>505</v>
      </c>
      <c r="F67" s="291" t="n">
        <f aca="false">ROUND((ROUND(5*F$1*5.05,0))-(ROUND(5*F$1*F75,0)),0)+ROUND((ROUND(5*F$1*3.46,0))-(ROUND(5*F$1*F75,0)),0)+ROUND((ROUND(5*F$1*3.3625,0))-(ROUND(5*F$1*F75,0)),0)</f>
        <v>557</v>
      </c>
      <c r="G67" s="291" t="n">
        <f aca="false">ROUND((ROUND(5*G$1*5.05,0))-(ROUND(5*G$1*G75,0)),0)+ROUND((ROUND(5*G$1*3.46,0))-(ROUND(5*G$1*G75,0)),0)+ROUND((ROUND(5*G$1*3.3625,0))-(ROUND(5*G$1*G75,0)),0)</f>
        <v>565</v>
      </c>
      <c r="H67" s="291" t="n">
        <f aca="false">ROUND((ROUND(5*H$1*5.05,0))-(ROUND(5*H$1*H75,0)),0)+ROUND((ROUND(5*H$1*3.46,0))-(ROUND(5*H$1*H75,0)),0)+ROUND((ROUND(5*H$1*3.3625,0))-(ROUND(5*H$1*H75,0)),0)</f>
        <v>533</v>
      </c>
      <c r="I67" s="291" t="n">
        <f aca="false">ROUND((ROUND(5*I$1*5.05,0))-(ROUND(5*I$1*I75,0)),0)+ROUND((ROUND(5*I$1*3.46,0))-(ROUND(5*I$1*I75,0)),0)+ROUND((ROUND(5*I$1*3.3625,0))-(ROUND(5*I$1*I75,0)),0)</f>
        <v>532</v>
      </c>
      <c r="J67" s="291" t="n">
        <f aca="false">ROUND((ROUND(5*J$1*5.05,0))-(ROUND(5*J$1*J75,0)),0)+ROUND((ROUND(5*J$1*3.46,0))-(ROUND(5*J$1*J75,0)),0)+ROUND((ROUND(5*J$1*3.3625,0))-(ROUND(5*J$1*J75,0)),0)</f>
        <v>514</v>
      </c>
      <c r="K67" s="291" t="n">
        <f aca="false">ROUND((ROUND(5*K$1*5.05,0))-(ROUND(5*K$1*K75,0)),0)+ROUND((ROUND(5*K$1*3.46,0))-(ROUND(5*K$1*K75,0)),0)+ROUND((ROUND(5*K$1*3.3625,0))-(ROUND(5*K$1*K75,0)),0)</f>
        <v>503</v>
      </c>
      <c r="L67" s="291" t="n">
        <f aca="false">ROUND((ROUND(5*L$1*5.05,0))-(ROUND(5*L$1*L75,0)),0)+ROUND((ROUND(5*L$1*3.46,0))-(ROUND(5*L$1*L75,0)),0)+ROUND((ROUND(5*L$1*3.3625,0))-(ROUND(5*L$1*L75,0)),0)</f>
        <v>511</v>
      </c>
      <c r="M67" s="291" t="n">
        <f aca="false">ROUND((ROUND(5*M$1*5.05,0))-(ROUND(5*M$1*M75,0)),0)+ROUND((ROUND(5*M$1*3.46,0))-(ROUND(5*M$1*M75,0)),0)+ROUND((ROUND(5*M$1*3.3625,0))-(ROUND(5*M$1*M75,0)),0)</f>
        <v>386</v>
      </c>
      <c r="N67" s="291" t="n">
        <f aca="false">ROUND((ROUND(5*N$1*5.05,0))-(ROUND(5*N$1*N75,0)),0)+ROUND((ROUND(5*N$1*3.46,0))-(ROUND(5*N$1*N75,0)),0)+ROUND((ROUND(5*N$1*3.3625,0))-(ROUND(5*N$1*N75,0)),0)</f>
        <v>325</v>
      </c>
      <c r="O67" s="291" t="n">
        <f aca="false">ROUND((ROUND(5*O$1*5.05,0))-(ROUND(5*O$1*O75,0)),0)+ROUND((ROUND(5*O$1*3.46,0))-(ROUND(5*O$1*O75,0)),0)+ROUND((ROUND(5*O$1*3.3625,0))-(ROUND(5*O$1*O75,0)),0)</f>
        <v>5828</v>
      </c>
      <c r="P67" s="285"/>
      <c r="Q67" s="292" t="n">
        <v>0</v>
      </c>
      <c r="R67" s="292" t="n">
        <v>0</v>
      </c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25" t="s">
        <v>305</v>
      </c>
      <c r="B68" s="25"/>
      <c r="C68" s="291" t="n">
        <f aca="false">ROUND(((0*C$1*0.005)+(0*C$1*0.02)),0)</f>
        <v>0</v>
      </c>
      <c r="D68" s="291" t="n">
        <f aca="false">ROUND(((0*D$1*0.005)+(0*D$1*0.02)),0)</f>
        <v>0</v>
      </c>
      <c r="E68" s="291" t="n">
        <f aca="false">ROUND(((0*E$1*0.005)+(0*E$1*0.02)),0)</f>
        <v>0</v>
      </c>
      <c r="F68" s="291" t="n">
        <f aca="false">ROUND(((0*F$1*0.005)+(0*F$1*0.02)),0)</f>
        <v>0</v>
      </c>
      <c r="G68" s="291" t="n">
        <f aca="false">ROUND(((0*G$1*0.005)+(0*G$1*0.02)),0)</f>
        <v>0</v>
      </c>
      <c r="H68" s="291" t="n">
        <f aca="false">ROUND(((0*H$1*0.005)+(0*H$1*0.02)),0)</f>
        <v>0</v>
      </c>
      <c r="I68" s="291" t="n">
        <f aca="false">ROUND(((0*I$1*0.005)+(0*I$1*0.02)),0)</f>
        <v>0</v>
      </c>
      <c r="J68" s="291" t="n">
        <f aca="false">ROUND(((0*J$1*0.005)+(0*J$1*0.02)),0)</f>
        <v>0</v>
      </c>
      <c r="K68" s="291" t="n">
        <f aca="false">ROUND(((0*K$1*0.005)+(0*K$1*0.02)),0)</f>
        <v>0</v>
      </c>
      <c r="L68" s="291" t="n">
        <f aca="false">ROUND(((0*L$1*0.005)+(0*L$1*0.02)),0)</f>
        <v>0</v>
      </c>
      <c r="M68" s="291" t="n">
        <f aca="false">ROUND(((0*M$1*0.005)+(0*M$1*0.02)),0)</f>
        <v>0</v>
      </c>
      <c r="N68" s="291" t="n">
        <f aca="false">ROUND(((0*N$1*0.005)+(0*N$1*0.02)),0)</f>
        <v>0</v>
      </c>
      <c r="O68" s="291" t="n">
        <f aca="false">SUM(C68:N68)</f>
        <v>0</v>
      </c>
      <c r="P68" s="285"/>
      <c r="Q68" s="292"/>
      <c r="R68" s="292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25" t="s">
        <v>306</v>
      </c>
      <c r="B69" s="25"/>
      <c r="C69" s="291" t="n">
        <f aca="false">ROUND((C62*C75),0)</f>
        <v>-2686</v>
      </c>
      <c r="D69" s="291" t="n">
        <f aca="false">ROUND((D62*D75),0)</f>
        <v>-2464</v>
      </c>
      <c r="E69" s="291" t="n">
        <f aca="false">ROUND((E62*E75),0)</f>
        <v>-2603</v>
      </c>
      <c r="F69" s="291" t="n">
        <f aca="false">ROUND((F62*F75),0)</f>
        <v>-2290</v>
      </c>
      <c r="G69" s="291" t="n">
        <f aca="false">ROUND((G62*G75),0)</f>
        <v>-2389</v>
      </c>
      <c r="H69" s="291" t="n">
        <f aca="false">ROUND((H62*H75),0)</f>
        <v>-3117</v>
      </c>
      <c r="I69" s="291" t="n">
        <f aca="false">ROUND((I62*I75),0)</f>
        <v>-3129</v>
      </c>
      <c r="J69" s="291" t="n">
        <f aca="false">ROUND((J62*J75),0)</f>
        <v>-3399</v>
      </c>
      <c r="K69" s="291" t="n">
        <f aca="false">ROUND((K62*K75),0)</f>
        <v>-3074</v>
      </c>
      <c r="L69" s="291" t="n">
        <f aca="false">ROUND((L62*L75),0)</f>
        <v>-3186</v>
      </c>
      <c r="M69" s="291" t="n">
        <f aca="false">ROUND((M62*M75),0)</f>
        <v>-3428</v>
      </c>
      <c r="N69" s="291" t="n">
        <f aca="false">ROUND((N62*N75),0)</f>
        <v>-3935</v>
      </c>
      <c r="O69" s="291" t="n">
        <f aca="false">SUM(C69:N69)</f>
        <v>-35700</v>
      </c>
      <c r="P69" s="285"/>
      <c r="Q69" s="292" t="n">
        <v>0</v>
      </c>
      <c r="R69" s="292" t="n">
        <v>0</v>
      </c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293" t="s">
        <v>307</v>
      </c>
      <c r="B70" s="25"/>
      <c r="C70" s="294" t="n">
        <f aca="false">(C78-C75)*(C63+C64)</f>
        <v>-0</v>
      </c>
      <c r="D70" s="294" t="n">
        <f aca="false">(D78-D75)*(D63+D64)</f>
        <v>-0</v>
      </c>
      <c r="E70" s="294" t="n">
        <f aca="false">(E78-E75)*(E63+E64)</f>
        <v>-0</v>
      </c>
      <c r="F70" s="294" t="n">
        <f aca="false">(F78-F75)*(F63+F64)</f>
        <v>-0</v>
      </c>
      <c r="G70" s="294" t="n">
        <f aca="false">(G78-G75)*(G63+G64)</f>
        <v>-0</v>
      </c>
      <c r="H70" s="294" t="n">
        <f aca="false">(H78-H75)*(H63+H64)</f>
        <v>-0</v>
      </c>
      <c r="I70" s="294" t="n">
        <f aca="false">(I78-I75)*(I63+I64)</f>
        <v>-0</v>
      </c>
      <c r="J70" s="294" t="n">
        <f aca="false">(J78-J75)*(J63+J64)</f>
        <v>-0</v>
      </c>
      <c r="K70" s="294" t="n">
        <f aca="false">(K78-K75)*(K63+K64)</f>
        <v>-0</v>
      </c>
      <c r="L70" s="294" t="n">
        <f aca="false">(L78-L75)*(L63+L64)</f>
        <v>-0</v>
      </c>
      <c r="M70" s="294" t="n">
        <f aca="false">(M78-M75)*(M63+M64)</f>
        <v>-0</v>
      </c>
      <c r="N70" s="294" t="n">
        <f aca="false">(N78-N75)*(N63+N64)</f>
        <v>-0</v>
      </c>
      <c r="O70" s="294" t="n">
        <f aca="false">SUM(C70:N70)</f>
        <v>0</v>
      </c>
      <c r="P70" s="285"/>
      <c r="Q70" s="292" t="n">
        <v>0</v>
      </c>
      <c r="R70" s="292" t="n">
        <v>0</v>
      </c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293" t="s">
        <v>308</v>
      </c>
      <c r="B71" s="25"/>
      <c r="C71" s="294" t="n">
        <f aca="false">C63*C75</f>
        <v>-63.16428064</v>
      </c>
      <c r="D71" s="294" t="n">
        <f aca="false">D63*D75</f>
        <v>-57.86536224</v>
      </c>
      <c r="E71" s="294" t="n">
        <f aca="false">E63*E75</f>
        <v>-60.93893386</v>
      </c>
      <c r="F71" s="294" t="n">
        <f aca="false">F63*F75</f>
        <v>-54.2519232</v>
      </c>
      <c r="G71" s="294" t="n">
        <f aca="false">G63*G75</f>
        <v>-56.53708328</v>
      </c>
      <c r="H71" s="294" t="n">
        <f aca="false">H63*H75</f>
        <v>-62.4534726</v>
      </c>
      <c r="I71" s="294" t="n">
        <f aca="false">I63*I75</f>
        <v>-62.84864546</v>
      </c>
      <c r="J71" s="294" t="n">
        <f aca="false">J63*J75</f>
        <v>-67.7506674</v>
      </c>
      <c r="K71" s="294" t="n">
        <f aca="false">K63*K75</f>
        <v>-61.392564</v>
      </c>
      <c r="L71" s="294" t="n">
        <f aca="false">L63*L75</f>
        <v>-63.56709216</v>
      </c>
      <c r="M71" s="294" t="n">
        <f aca="false">M63*M75</f>
        <v>-67.762032</v>
      </c>
      <c r="N71" s="294" t="n">
        <f aca="false">N63*N75</f>
        <v>-77.60356976</v>
      </c>
      <c r="O71" s="294" t="n">
        <f aca="false">SUM(C71:N71)</f>
        <v>-756.1356266</v>
      </c>
      <c r="P71" s="285"/>
      <c r="Q71" s="292" t="n">
        <v>0</v>
      </c>
      <c r="R71" s="292" t="n">
        <v>0</v>
      </c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293" t="s">
        <v>309</v>
      </c>
      <c r="B72" s="25"/>
      <c r="C72" s="294" t="n">
        <f aca="false">C64*C75</f>
        <v>-31.58214032</v>
      </c>
      <c r="D72" s="294" t="n">
        <f aca="false">D64*D75</f>
        <v>-28.93268112</v>
      </c>
      <c r="E72" s="294" t="n">
        <f aca="false">E64*E75</f>
        <v>-30.46946693</v>
      </c>
      <c r="F72" s="294" t="n">
        <f aca="false">F64*F75</f>
        <v>-27.1259616</v>
      </c>
      <c r="G72" s="294" t="n">
        <f aca="false">G64*G75</f>
        <v>-28.26854164</v>
      </c>
      <c r="H72" s="294" t="n">
        <f aca="false">H64*H75</f>
        <v>-31.2267363</v>
      </c>
      <c r="I72" s="294" t="n">
        <f aca="false">I64*I75</f>
        <v>-31.42432273</v>
      </c>
      <c r="J72" s="294" t="n">
        <f aca="false">J64*J75</f>
        <v>-33.8753337</v>
      </c>
      <c r="K72" s="294" t="n">
        <f aca="false">K64*K75</f>
        <v>-30.696282</v>
      </c>
      <c r="L72" s="294" t="n">
        <f aca="false">L64*L75</f>
        <v>-31.78354608</v>
      </c>
      <c r="M72" s="294" t="n">
        <f aca="false">M64*M75</f>
        <v>-33.881016</v>
      </c>
      <c r="N72" s="294" t="n">
        <f aca="false">N64*N75</f>
        <v>-38.80178488</v>
      </c>
      <c r="O72" s="294" t="n">
        <f aca="false">SUM(C72:N72)</f>
        <v>-378.0678133</v>
      </c>
      <c r="P72" s="285"/>
      <c r="Q72" s="292" t="n">
        <v>0</v>
      </c>
      <c r="R72" s="292" t="n">
        <v>0</v>
      </c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25" t="s">
        <v>310</v>
      </c>
      <c r="B73" s="25"/>
      <c r="C73" s="295" t="n">
        <f aca="false">SUM(C66:C72)</f>
        <v>2915.25357904</v>
      </c>
      <c r="D73" s="295" t="n">
        <f aca="false">SUM(D66:D72)</f>
        <v>2585.20195664</v>
      </c>
      <c r="E73" s="295" t="n">
        <f aca="false">SUM(E66:E72)</f>
        <v>2756.59159921</v>
      </c>
      <c r="F73" s="295" t="n">
        <f aca="false">SUM(F66:F72)</f>
        <v>2467.6221152</v>
      </c>
      <c r="G73" s="295" t="n">
        <f aca="false">SUM(G66:G72)</f>
        <v>2535.19437508</v>
      </c>
      <c r="H73" s="295" t="n">
        <f aca="false">SUM(H66:H72)</f>
        <v>2368.3197911</v>
      </c>
      <c r="I73" s="295" t="n">
        <f aca="false">SUM(I66:I72)</f>
        <v>2717.72703181</v>
      </c>
      <c r="J73" s="295" t="n">
        <f aca="false">SUM(J66:J72)</f>
        <v>2552.3739989</v>
      </c>
      <c r="K73" s="295" t="n">
        <f aca="false">SUM(K66:K72)</f>
        <v>2633.911154</v>
      </c>
      <c r="L73" s="295" t="n">
        <f aca="false">SUM(L66:L72)</f>
        <v>2760.64936176</v>
      </c>
      <c r="M73" s="295" t="n">
        <f aca="false">SUM(M66:M72)</f>
        <v>2435.356952</v>
      </c>
      <c r="N73" s="295" t="n">
        <f aca="false">SUM(N66:N72)</f>
        <v>2325.59464536</v>
      </c>
      <c r="O73" s="295" t="n">
        <f aca="false">SUM(C73:N73)</f>
        <v>31053.7965601</v>
      </c>
      <c r="P73" s="285"/>
      <c r="Q73" s="296" t="n">
        <f aca="false">SUM(Q66:Q72)</f>
        <v>0</v>
      </c>
      <c r="R73" s="296" t="n">
        <f aca="false">SUM(R66:R72)</f>
        <v>0</v>
      </c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85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297" t="s">
        <v>311</v>
      </c>
      <c r="B75" s="25"/>
      <c r="C75" s="297" t="n">
        <f aca="false">Summary!B361</f>
        <v>2.96</v>
      </c>
      <c r="D75" s="297" t="n">
        <f aca="false">Summary!C361</f>
        <v>2.94</v>
      </c>
      <c r="E75" s="297" t="n">
        <f aca="false">Summary!D361</f>
        <v>2.87</v>
      </c>
      <c r="F75" s="297" t="n">
        <f aca="false">Summary!E361</f>
        <v>2.72</v>
      </c>
      <c r="G75" s="297" t="n">
        <f aca="false">Summary!F361</f>
        <v>2.74</v>
      </c>
      <c r="H75" s="297" t="n">
        <f aca="false">Summary!G361</f>
        <v>2.77</v>
      </c>
      <c r="I75" s="297" t="n">
        <f aca="false">Summary!H361</f>
        <v>2.81</v>
      </c>
      <c r="J75" s="297" t="n">
        <f aca="false">Summary!I361</f>
        <v>2.85</v>
      </c>
      <c r="K75" s="297" t="n">
        <f aca="false">Summary!J361</f>
        <v>2.84</v>
      </c>
      <c r="L75" s="297" t="n">
        <f aca="false">Summary!K361</f>
        <v>2.86</v>
      </c>
      <c r="M75" s="297" t="n">
        <f aca="false">Summary!L361</f>
        <v>3.1</v>
      </c>
      <c r="N75" s="297" t="n">
        <f aca="false">Summary!M361</f>
        <v>3.26</v>
      </c>
      <c r="O75" s="297" t="n">
        <f aca="false">AVERAGE(C75:N75)</f>
        <v>2.89333333333333</v>
      </c>
      <c r="P75" s="285"/>
      <c r="Q75" s="298" t="n">
        <v>2.37</v>
      </c>
      <c r="R75" s="298" t="n">
        <v>2.37</v>
      </c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299" t="s">
        <v>312</v>
      </c>
      <c r="B76" s="25"/>
      <c r="C76" s="299" t="n">
        <v>0.0004</v>
      </c>
      <c r="D76" s="299" t="n">
        <v>0.0004</v>
      </c>
      <c r="E76" s="299" t="n">
        <v>0.0004</v>
      </c>
      <c r="F76" s="299" t="n">
        <v>0.0004</v>
      </c>
      <c r="G76" s="299" t="n">
        <v>0.0004</v>
      </c>
      <c r="H76" s="299" t="n">
        <v>0.0004</v>
      </c>
      <c r="I76" s="299" t="n">
        <v>0.0004</v>
      </c>
      <c r="J76" s="299" t="n">
        <v>0.0004</v>
      </c>
      <c r="K76" s="299" t="n">
        <v>0.0004</v>
      </c>
      <c r="L76" s="299" t="n">
        <v>0.0004</v>
      </c>
      <c r="M76" s="299" t="n">
        <v>0.0004</v>
      </c>
      <c r="N76" s="299" t="n">
        <v>0.0004</v>
      </c>
      <c r="O76" s="299" t="n">
        <v>0.0006</v>
      </c>
      <c r="P76" s="285"/>
      <c r="Q76" s="300" t="n">
        <v>0.002</v>
      </c>
      <c r="R76" s="300" t="n">
        <v>0.002</v>
      </c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299" t="s">
        <v>313</v>
      </c>
      <c r="B77" s="25"/>
      <c r="C77" s="299" t="n">
        <v>0.0002</v>
      </c>
      <c r="D77" s="299" t="n">
        <v>0.0002</v>
      </c>
      <c r="E77" s="299" t="n">
        <v>0.0002</v>
      </c>
      <c r="F77" s="299" t="n">
        <v>0.0002</v>
      </c>
      <c r="G77" s="299" t="n">
        <v>0.0002</v>
      </c>
      <c r="H77" s="299" t="n">
        <v>0.0002</v>
      </c>
      <c r="I77" s="299" t="n">
        <v>0.0002</v>
      </c>
      <c r="J77" s="299" t="n">
        <v>0.0002</v>
      </c>
      <c r="K77" s="299" t="n">
        <v>0.0002</v>
      </c>
      <c r="L77" s="299" t="n">
        <v>0.0002</v>
      </c>
      <c r="M77" s="299" t="n">
        <v>0.0002</v>
      </c>
      <c r="N77" s="299" t="n">
        <v>0.0002</v>
      </c>
      <c r="O77" s="299"/>
      <c r="P77" s="285"/>
      <c r="Q77" s="300"/>
      <c r="R77" s="30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299" t="s">
        <v>314</v>
      </c>
      <c r="B78" s="25"/>
      <c r="C78" s="297" t="n">
        <f aca="false">C75</f>
        <v>2.96</v>
      </c>
      <c r="D78" s="297" t="n">
        <f aca="false">D75</f>
        <v>2.94</v>
      </c>
      <c r="E78" s="297" t="n">
        <f aca="false">E75</f>
        <v>2.87</v>
      </c>
      <c r="F78" s="297" t="n">
        <f aca="false">F75</f>
        <v>2.72</v>
      </c>
      <c r="G78" s="297" t="n">
        <f aca="false">G75</f>
        <v>2.74</v>
      </c>
      <c r="H78" s="297" t="n">
        <f aca="false">H75</f>
        <v>2.77</v>
      </c>
      <c r="I78" s="297" t="n">
        <f aca="false">I75</f>
        <v>2.81</v>
      </c>
      <c r="J78" s="297" t="n">
        <f aca="false">J75</f>
        <v>2.85</v>
      </c>
      <c r="K78" s="297" t="n">
        <f aca="false">K75</f>
        <v>2.84</v>
      </c>
      <c r="L78" s="297" t="n">
        <f aca="false">L75</f>
        <v>2.86</v>
      </c>
      <c r="M78" s="297" t="n">
        <f aca="false">M75</f>
        <v>3.1</v>
      </c>
      <c r="N78" s="297" t="n">
        <f aca="false">N75</f>
        <v>3.26</v>
      </c>
      <c r="O78" s="297" t="n">
        <f aca="false">AVERAGE(C78:N78)</f>
        <v>2.89333333333333</v>
      </c>
      <c r="P78" s="285"/>
      <c r="Q78" s="300"/>
      <c r="R78" s="30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299" t="s">
        <v>315</v>
      </c>
      <c r="B79" s="25"/>
      <c r="C79" s="299" t="n">
        <v>0.018</v>
      </c>
      <c r="D79" s="299" t="n">
        <v>0.018</v>
      </c>
      <c r="E79" s="299" t="n">
        <v>0.018</v>
      </c>
      <c r="F79" s="299" t="n">
        <v>0.018</v>
      </c>
      <c r="G79" s="299" t="n">
        <v>0.018</v>
      </c>
      <c r="H79" s="299" t="n">
        <v>0.022</v>
      </c>
      <c r="I79" s="299" t="n">
        <v>0.022</v>
      </c>
      <c r="J79" s="299" t="n">
        <v>0.022</v>
      </c>
      <c r="K79" s="299" t="n">
        <v>0.022</v>
      </c>
      <c r="L79" s="299" t="n">
        <v>0.022</v>
      </c>
      <c r="M79" s="299" t="n">
        <v>0.022</v>
      </c>
      <c r="N79" s="299" t="n">
        <v>0.022</v>
      </c>
      <c r="O79" s="299" t="n">
        <f aca="false">AVERAGE(C79:N79)</f>
        <v>0.0203333333333333</v>
      </c>
      <c r="P79" s="285"/>
      <c r="Q79" s="300" t="n">
        <f aca="false">AVERAGE(D79:O79)</f>
        <v>0.0205277777777778</v>
      </c>
      <c r="R79" s="300" t="n">
        <f aca="false">AVERAGE(E79:P79)</f>
        <v>0.0207575757575758</v>
      </c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85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4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85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225" t="s">
        <v>316</v>
      </c>
      <c r="B82" s="25"/>
      <c r="C82" s="291" t="n">
        <f aca="false">ROUND(((5*C$1*5.05)),0)+ROUND(((5*C$1*3.46)),0)+ROUND(((5*C$1*3.3625)),0)</f>
        <v>1840</v>
      </c>
      <c r="D82" s="291" t="n">
        <f aca="false">ROUND(((5*D$1*5.05)),0)+ROUND(((5*D$1*3.46)),0)+ROUND(((5*D$1*3.3625)),0)</f>
        <v>1662</v>
      </c>
      <c r="E82" s="291" t="n">
        <f aca="false">ROUND(((5*E$1*5.05)),0)+ROUND(((5*E$1*3.46)),0)+ROUND(((5*E$1*3.3625)),0)</f>
        <v>1840</v>
      </c>
      <c r="F82" s="291" t="n">
        <f aca="false">ROUND(((5*F$1*5.05)),0)+ROUND(((5*F$1*3.46)),0)+ROUND(((5*F$1*3.3625)),0)</f>
        <v>1781</v>
      </c>
      <c r="G82" s="291" t="n">
        <f aca="false">ROUND(((5*G$1*5.05)),0)+ROUND(((5*G$1*3.46)),0)+ROUND(((5*G$1*3.3625)),0)</f>
        <v>1840</v>
      </c>
      <c r="H82" s="291" t="n">
        <f aca="false">ROUND(((5*H$1*5.05)),0)+ROUND(((5*H$1*3.46)),0)+ROUND(((5*H$1*3.3625)),0)</f>
        <v>1781</v>
      </c>
      <c r="I82" s="291" t="n">
        <f aca="false">ROUND(((5*I$1*5.05)),0)+ROUND(((5*I$1*3.46)),0)+ROUND(((5*I$1*3.3625)),0)</f>
        <v>1840</v>
      </c>
      <c r="J82" s="291" t="n">
        <f aca="false">ROUND(((5*J$1*5.05)),0)+ROUND(((5*J$1*3.46)),0)+ROUND(((5*J$1*3.3625)),0)</f>
        <v>1840</v>
      </c>
      <c r="K82" s="291" t="n">
        <f aca="false">ROUND(((5*K$1*5.05)),0)+ROUND(((5*K$1*3.46)),0)+ROUND(((5*K$1*3.3625)),0)</f>
        <v>1781</v>
      </c>
      <c r="L82" s="291" t="n">
        <f aca="false">ROUND(((5*L$1*5.05)),0)+ROUND(((5*L$1*3.46)),0)+ROUND(((5*L$1*3.3625)),0)</f>
        <v>1840</v>
      </c>
      <c r="M82" s="291" t="n">
        <f aca="false">ROUND(((5*M$1*5.05)),0)+ROUND(((5*M$1*3.46)),0)+ROUND(((5*M$1*3.3625)),0)</f>
        <v>1781</v>
      </c>
      <c r="N82" s="291" t="n">
        <f aca="false">ROUND(((5*N$1*5.05)),0)+ROUND(((5*N$1*3.46)),0)+ROUND(((5*N$1*3.3625)),0)</f>
        <v>1840</v>
      </c>
      <c r="O82" s="291" t="n">
        <f aca="false">SUM(C82:N82)</f>
        <v>21666</v>
      </c>
      <c r="P82" s="285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25" t="s">
        <v>305</v>
      </c>
      <c r="B83" s="25"/>
      <c r="C83" s="291" t="n">
        <f aca="false">ROUND(((0*C$1*0.005)+(0*C$1*0.02)),0)</f>
        <v>0</v>
      </c>
      <c r="D83" s="291" t="n">
        <f aca="false">ROUND(((0*D$1*0.005)+(0*D$1*0.02)),0)</f>
        <v>0</v>
      </c>
      <c r="E83" s="291" t="n">
        <f aca="false">ROUND(((0*E$1*0.005)+(0*E$1*0.02)),0)</f>
        <v>0</v>
      </c>
      <c r="F83" s="291" t="n">
        <f aca="false">ROUND(((0*F$1*0.005)+(0*F$1*0.02)),0)</f>
        <v>0</v>
      </c>
      <c r="G83" s="291" t="n">
        <f aca="false">ROUND(((0*G$1*0.005)+(0*G$1*0.02)),0)</f>
        <v>0</v>
      </c>
      <c r="H83" s="291" t="n">
        <f aca="false">ROUND(((0*H$1*0.005)+(0*H$1*0.02)),0)</f>
        <v>0</v>
      </c>
      <c r="I83" s="291" t="n">
        <f aca="false">ROUND(((0*I$1*0.005)+(0*I$1*0.02)),0)</f>
        <v>0</v>
      </c>
      <c r="J83" s="291" t="n">
        <f aca="false">ROUND(((0*J$1*0.005)+(0*J$1*0.02)),0)</f>
        <v>0</v>
      </c>
      <c r="K83" s="291" t="n">
        <f aca="false">ROUND(((0*K$1*0.005)+(0*K$1*0.02)),0)</f>
        <v>0</v>
      </c>
      <c r="L83" s="291" t="n">
        <f aca="false">ROUND(((0*L$1*0.005)+(0*L$1*0.02)),0)</f>
        <v>0</v>
      </c>
      <c r="M83" s="291" t="n">
        <f aca="false">ROUND(((0*M$1*0.005)+(0*M$1*0.02)),0)</f>
        <v>0</v>
      </c>
      <c r="N83" s="291" t="n">
        <f aca="false">ROUND(((0*N$1*0.005)+(0*N$1*0.02)),0)</f>
        <v>0</v>
      </c>
      <c r="O83" s="291" t="n">
        <f aca="false">SUM(C83:N83)</f>
        <v>0</v>
      </c>
      <c r="P83" s="285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301" t="s">
        <v>317</v>
      </c>
      <c r="B84" s="301"/>
      <c r="C84" s="302" t="n">
        <f aca="false">C73-C82-C70-C71-C72-C83</f>
        <v>1170</v>
      </c>
      <c r="D84" s="302" t="n">
        <f aca="false">D73-D82-D70-D71-D72-D83</f>
        <v>1010</v>
      </c>
      <c r="E84" s="302" t="n">
        <f aca="false">E73-E82-E70-E71-E72-E83</f>
        <v>1008</v>
      </c>
      <c r="F84" s="302" t="n">
        <f aca="false">F73-F82-F70-F71-F72-F83</f>
        <v>768</v>
      </c>
      <c r="G84" s="302" t="n">
        <f aca="false">G73-G82-G70-G71-G72-G83</f>
        <v>780</v>
      </c>
      <c r="H84" s="302" t="n">
        <f aca="false">H73-H82-H70-H71-H72-H83</f>
        <v>681</v>
      </c>
      <c r="I84" s="302" t="n">
        <f aca="false">I73-I82-I70-I71-I72-I83</f>
        <v>972</v>
      </c>
      <c r="J84" s="302" t="n">
        <f aca="false">J73-J82-J70-J71-J72-J83</f>
        <v>814</v>
      </c>
      <c r="K84" s="302" t="n">
        <f aca="false">K73-K82-K70-K71-K72-K83</f>
        <v>945</v>
      </c>
      <c r="L84" s="302" t="n">
        <f aca="false">L73-L82-L70-L71-L72-L83</f>
        <v>1016</v>
      </c>
      <c r="M84" s="302" t="n">
        <f aca="false">M73-M82-M70-M71-M72-M83</f>
        <v>756</v>
      </c>
      <c r="N84" s="302" t="n">
        <f aca="false">N73-N82-N70-N71-N72-N83</f>
        <v>602</v>
      </c>
      <c r="O84" s="302" t="n">
        <f aca="false">SUM(C84:N84)</f>
        <v>10522</v>
      </c>
      <c r="P84" s="303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304"/>
      <c r="BC84" s="304"/>
      <c r="BD84" s="304"/>
      <c r="BE84" s="304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  <c r="BQ84" s="304"/>
      <c r="BR84" s="304"/>
      <c r="BS84" s="304"/>
      <c r="BT84" s="304"/>
      <c r="BU84" s="304"/>
      <c r="BV84" s="304"/>
      <c r="BW84" s="304"/>
      <c r="BX84" s="304"/>
      <c r="BY84" s="304"/>
      <c r="BZ84" s="304"/>
      <c r="CA84" s="304"/>
      <c r="CB84" s="304"/>
      <c r="CC84" s="304"/>
      <c r="CD84" s="304"/>
      <c r="CE84" s="304"/>
      <c r="CF84" s="304"/>
      <c r="CG84" s="304"/>
      <c r="CH84" s="304"/>
      <c r="CI84" s="304"/>
      <c r="CJ84" s="304"/>
      <c r="CK84" s="304"/>
      <c r="CL84" s="304"/>
      <c r="CM84" s="304"/>
      <c r="CN84" s="304"/>
      <c r="CO84" s="304"/>
      <c r="CP84" s="304"/>
      <c r="CQ84" s="304"/>
      <c r="CR84" s="304"/>
      <c r="CS84" s="304"/>
      <c r="CT84" s="304"/>
      <c r="CU84" s="304"/>
      <c r="CV84" s="304"/>
      <c r="CW84" s="304"/>
      <c r="CX84" s="304"/>
      <c r="CY84" s="304"/>
      <c r="CZ84" s="304"/>
      <c r="DA84" s="304"/>
      <c r="DB84" s="304"/>
      <c r="DC84" s="304"/>
      <c r="DD84" s="304"/>
      <c r="DE84" s="304"/>
      <c r="DF84" s="304"/>
      <c r="DG84" s="304"/>
      <c r="DH84" s="304"/>
      <c r="DI84" s="304"/>
      <c r="DJ84" s="304"/>
      <c r="DK84" s="304"/>
      <c r="DL84" s="304"/>
      <c r="DM84" s="304"/>
      <c r="DN84" s="304"/>
      <c r="DO84" s="304"/>
      <c r="DP84" s="304"/>
      <c r="DQ84" s="304"/>
      <c r="DR84" s="304"/>
      <c r="DS84" s="304"/>
      <c r="DT84" s="304"/>
      <c r="DU84" s="304"/>
      <c r="DV84" s="304"/>
      <c r="DW84" s="304"/>
      <c r="DX84" s="304"/>
      <c r="DY84" s="304"/>
      <c r="DZ84" s="304"/>
      <c r="EA84" s="304"/>
      <c r="EB84" s="304"/>
      <c r="EC84" s="304"/>
      <c r="ED84" s="304"/>
      <c r="EE84" s="304"/>
      <c r="EF84" s="304"/>
      <c r="EG84" s="304"/>
      <c r="EH84" s="304"/>
      <c r="EI84" s="304"/>
      <c r="EJ84" s="304"/>
      <c r="EK84" s="304"/>
      <c r="EL84" s="304"/>
      <c r="EM84" s="304"/>
      <c r="EN84" s="304"/>
      <c r="EO84" s="304"/>
      <c r="EP84" s="304"/>
      <c r="EQ84" s="304"/>
      <c r="ER84" s="304"/>
      <c r="ES84" s="304"/>
      <c r="ET84" s="304"/>
      <c r="EU84" s="304"/>
      <c r="EV84" s="304"/>
      <c r="EW84" s="304"/>
      <c r="EX84" s="304"/>
      <c r="EY84" s="304"/>
      <c r="EZ84" s="304"/>
      <c r="FA84" s="304"/>
      <c r="FB84" s="304"/>
      <c r="FC84" s="304"/>
      <c r="FD84" s="304"/>
      <c r="FE84" s="304"/>
      <c r="FF84" s="304"/>
      <c r="FG84" s="304"/>
      <c r="FH84" s="304"/>
      <c r="FI84" s="304"/>
      <c r="FJ84" s="304"/>
      <c r="FK84" s="304"/>
      <c r="FL84" s="304"/>
      <c r="FM84" s="304"/>
      <c r="FN84" s="304"/>
      <c r="FO84" s="304"/>
      <c r="FP84" s="304"/>
      <c r="FQ84" s="304"/>
      <c r="FR84" s="304"/>
      <c r="FS84" s="304"/>
      <c r="FT84" s="304"/>
      <c r="FU84" s="304"/>
      <c r="FV84" s="304"/>
      <c r="FW84" s="304"/>
      <c r="FX84" s="304"/>
      <c r="FY84" s="304"/>
      <c r="FZ84" s="304"/>
      <c r="GA84" s="304"/>
      <c r="GB84" s="304"/>
      <c r="GC84" s="304"/>
      <c r="GD84" s="304"/>
      <c r="GE84" s="304"/>
      <c r="GF84" s="304"/>
      <c r="GG84" s="304"/>
      <c r="GH84" s="304"/>
      <c r="GI84" s="304"/>
      <c r="GJ84" s="304"/>
      <c r="GK84" s="304"/>
      <c r="GL84" s="304"/>
      <c r="GM84" s="304"/>
      <c r="GN84" s="304"/>
      <c r="GO84" s="304"/>
      <c r="GP84" s="304"/>
      <c r="GQ84" s="304"/>
      <c r="GR84" s="304"/>
      <c r="GS84" s="304"/>
      <c r="GT84" s="304"/>
      <c r="GU84" s="304"/>
      <c r="GV84" s="304"/>
      <c r="GW84" s="304"/>
      <c r="GX84" s="304"/>
      <c r="GY84" s="304"/>
      <c r="GZ84" s="304"/>
      <c r="HA84" s="304"/>
      <c r="HB84" s="304"/>
      <c r="HC84" s="304"/>
      <c r="HD84" s="304"/>
      <c r="HE84" s="304"/>
      <c r="HF84" s="304"/>
      <c r="HG84" s="304"/>
      <c r="HH84" s="304"/>
      <c r="HI84" s="304"/>
      <c r="HJ84" s="304"/>
      <c r="HK84" s="304"/>
      <c r="HL84" s="304"/>
      <c r="HM84" s="304"/>
      <c r="HN84" s="304"/>
      <c r="HO84" s="304"/>
      <c r="HP84" s="304"/>
      <c r="HQ84" s="304"/>
      <c r="HR84" s="304"/>
      <c r="HS84" s="304"/>
      <c r="HT84" s="304"/>
      <c r="HU84" s="304"/>
      <c r="HV84" s="304"/>
      <c r="HW84" s="304"/>
      <c r="HX84" s="304"/>
      <c r="HY84" s="304"/>
      <c r="HZ84" s="304"/>
      <c r="IA84" s="304"/>
      <c r="IB84" s="304"/>
      <c r="IC84" s="304"/>
      <c r="ID84" s="304"/>
      <c r="IE84" s="304"/>
      <c r="IF84" s="304"/>
      <c r="IG84" s="304"/>
      <c r="IH84" s="304"/>
      <c r="II84" s="304"/>
      <c r="IJ84" s="304"/>
      <c r="IK84" s="304"/>
      <c r="IL84" s="304"/>
      <c r="IM84" s="304"/>
      <c r="IN84" s="304"/>
      <c r="IO84" s="304"/>
      <c r="IP84" s="304"/>
      <c r="IQ84" s="304"/>
      <c r="IR84" s="304"/>
      <c r="IS84" s="304"/>
      <c r="IT84" s="304"/>
      <c r="IU84" s="304"/>
      <c r="IV84" s="304"/>
      <c r="IW84" s="304"/>
    </row>
    <row r="85" customFormat="false" ht="12.75" hidden="false" customHeight="false" outlineLevel="0" collapsed="false">
      <c r="A85" s="293" t="s">
        <v>318</v>
      </c>
      <c r="B85" s="293"/>
      <c r="C85" s="305" t="n">
        <f aca="false">SUM(C70:C72)</f>
        <v>-94.74642096</v>
      </c>
      <c r="D85" s="305" t="n">
        <f aca="false">SUM(D70:D72)</f>
        <v>-86.79804336</v>
      </c>
      <c r="E85" s="305" t="n">
        <f aca="false">SUM(E70:E72)</f>
        <v>-91.40840079</v>
      </c>
      <c r="F85" s="305" t="n">
        <f aca="false">SUM(F70:F72)</f>
        <v>-81.3778848</v>
      </c>
      <c r="G85" s="305" t="n">
        <f aca="false">SUM(G70:G72)</f>
        <v>-84.80562492</v>
      </c>
      <c r="H85" s="305" t="n">
        <f aca="false">SUM(H70:H72)</f>
        <v>-93.6802089</v>
      </c>
      <c r="I85" s="305" t="n">
        <f aca="false">SUM(I70:I72)</f>
        <v>-94.27296819</v>
      </c>
      <c r="J85" s="305" t="n">
        <f aca="false">SUM(J70:J72)</f>
        <v>-101.6260011</v>
      </c>
      <c r="K85" s="305" t="n">
        <f aca="false">SUM(K70:K72)</f>
        <v>-92.088846</v>
      </c>
      <c r="L85" s="305" t="n">
        <f aca="false">SUM(L70:L72)</f>
        <v>-95.35063824</v>
      </c>
      <c r="M85" s="305" t="n">
        <f aca="false">SUM(M70:M72)</f>
        <v>-101.643048</v>
      </c>
      <c r="N85" s="305" t="n">
        <f aca="false">SUM(N70:N72)</f>
        <v>-116.40535464</v>
      </c>
      <c r="O85" s="305" t="n">
        <f aca="false">SUM(C85:N85)</f>
        <v>-1134.2034399</v>
      </c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  <c r="CN85" s="293"/>
      <c r="CO85" s="293"/>
      <c r="CP85" s="293"/>
      <c r="CQ85" s="293"/>
      <c r="CR85" s="293"/>
      <c r="CS85" s="293"/>
      <c r="CT85" s="293"/>
      <c r="CU85" s="293"/>
      <c r="CV85" s="293"/>
      <c r="CW85" s="293"/>
      <c r="CX85" s="293"/>
      <c r="CY85" s="293"/>
      <c r="CZ85" s="293"/>
      <c r="DA85" s="293"/>
      <c r="DB85" s="293"/>
      <c r="DC85" s="293"/>
      <c r="DD85" s="293"/>
      <c r="DE85" s="293"/>
      <c r="DF85" s="293"/>
      <c r="DG85" s="293"/>
      <c r="DH85" s="293"/>
      <c r="DI85" s="293"/>
      <c r="DJ85" s="293"/>
      <c r="DK85" s="293"/>
      <c r="DL85" s="293"/>
      <c r="DM85" s="293"/>
      <c r="DN85" s="293"/>
      <c r="DO85" s="293"/>
      <c r="DP85" s="293"/>
      <c r="DQ85" s="293"/>
      <c r="DR85" s="293"/>
      <c r="DS85" s="293"/>
      <c r="DT85" s="293"/>
      <c r="DU85" s="293"/>
      <c r="DV85" s="293"/>
      <c r="DW85" s="293"/>
      <c r="DX85" s="293"/>
      <c r="DY85" s="293"/>
      <c r="DZ85" s="293"/>
      <c r="EA85" s="293"/>
      <c r="EB85" s="293"/>
      <c r="EC85" s="293"/>
      <c r="ED85" s="293"/>
      <c r="EE85" s="293"/>
      <c r="EF85" s="293"/>
      <c r="EG85" s="293"/>
      <c r="EH85" s="293"/>
      <c r="EI85" s="293"/>
      <c r="EJ85" s="293"/>
      <c r="EK85" s="293"/>
      <c r="EL85" s="293"/>
      <c r="EM85" s="293"/>
      <c r="EN85" s="293"/>
      <c r="EO85" s="293"/>
      <c r="EP85" s="293"/>
      <c r="EQ85" s="293"/>
      <c r="ER85" s="293"/>
      <c r="ES85" s="293"/>
      <c r="ET85" s="293"/>
      <c r="EU85" s="293"/>
      <c r="EV85" s="293"/>
      <c r="EW85" s="293"/>
      <c r="EX85" s="293"/>
      <c r="EY85" s="293"/>
      <c r="EZ85" s="293"/>
      <c r="FA85" s="293"/>
      <c r="FB85" s="293"/>
      <c r="FC85" s="293"/>
      <c r="FD85" s="293"/>
      <c r="FE85" s="293"/>
      <c r="FF85" s="293"/>
      <c r="FG85" s="293"/>
      <c r="FH85" s="293"/>
      <c r="FI85" s="293"/>
      <c r="FJ85" s="293"/>
      <c r="FK85" s="293"/>
      <c r="FL85" s="293"/>
      <c r="FM85" s="293"/>
      <c r="FN85" s="293"/>
      <c r="FO85" s="293"/>
      <c r="FP85" s="293"/>
      <c r="FQ85" s="293"/>
      <c r="FR85" s="293"/>
      <c r="FS85" s="293"/>
      <c r="FT85" s="293"/>
      <c r="FU85" s="293"/>
      <c r="FV85" s="293"/>
      <c r="FW85" s="293"/>
      <c r="FX85" s="293"/>
      <c r="FY85" s="293"/>
      <c r="FZ85" s="293"/>
      <c r="GA85" s="293"/>
      <c r="GB85" s="293"/>
      <c r="GC85" s="293"/>
      <c r="GD85" s="293"/>
      <c r="GE85" s="293"/>
      <c r="GF85" s="293"/>
      <c r="GG85" s="293"/>
      <c r="GH85" s="293"/>
      <c r="GI85" s="293"/>
      <c r="GJ85" s="293"/>
      <c r="GK85" s="293"/>
      <c r="GL85" s="293"/>
      <c r="GM85" s="293"/>
      <c r="GN85" s="293"/>
      <c r="GO85" s="293"/>
      <c r="GP85" s="293"/>
      <c r="GQ85" s="293"/>
      <c r="GR85" s="293"/>
      <c r="GS85" s="293"/>
      <c r="GT85" s="293"/>
      <c r="GU85" s="293"/>
      <c r="GV85" s="293"/>
      <c r="GW85" s="293"/>
      <c r="GX85" s="293"/>
      <c r="GY85" s="293"/>
      <c r="GZ85" s="293"/>
      <c r="HA85" s="293"/>
      <c r="HB85" s="293"/>
      <c r="HC85" s="293"/>
      <c r="HD85" s="293"/>
      <c r="HE85" s="293"/>
      <c r="HF85" s="293"/>
      <c r="HG85" s="293"/>
      <c r="HH85" s="293"/>
      <c r="HI85" s="293"/>
      <c r="HJ85" s="293"/>
      <c r="HK85" s="293"/>
      <c r="HL85" s="293"/>
      <c r="HM85" s="293"/>
      <c r="HN85" s="293"/>
      <c r="HO85" s="293"/>
      <c r="HP85" s="293"/>
      <c r="HQ85" s="293"/>
      <c r="HR85" s="293"/>
      <c r="HS85" s="293"/>
      <c r="HT85" s="293"/>
      <c r="HU85" s="293"/>
      <c r="HV85" s="293"/>
      <c r="HW85" s="293"/>
      <c r="HX85" s="293"/>
      <c r="HY85" s="293"/>
      <c r="HZ85" s="293"/>
      <c r="IA85" s="293"/>
      <c r="IB85" s="293"/>
      <c r="IC85" s="293"/>
      <c r="ID85" s="293"/>
      <c r="IE85" s="293"/>
      <c r="IF85" s="293"/>
      <c r="IG85" s="293"/>
      <c r="IH85" s="293"/>
      <c r="II85" s="293"/>
      <c r="IJ85" s="293"/>
      <c r="IK85" s="293"/>
      <c r="IL85" s="293"/>
      <c r="IM85" s="293"/>
      <c r="IN85" s="293"/>
      <c r="IO85" s="293"/>
      <c r="IP85" s="293"/>
      <c r="IQ85" s="293"/>
      <c r="IR85" s="293"/>
      <c r="IS85" s="293"/>
      <c r="IT85" s="293"/>
      <c r="IU85" s="293"/>
      <c r="IV85" s="293"/>
      <c r="IW85" s="293"/>
    </row>
    <row r="86" customFormat="false" ht="12.75" hidden="false" customHeight="false" outlineLevel="0" collapsed="false">
      <c r="A86" s="25" t="s">
        <v>319</v>
      </c>
      <c r="B86" s="25"/>
      <c r="C86" s="291" t="n">
        <f aca="false">SUM(C82:C85)</f>
        <v>2915.25357904</v>
      </c>
      <c r="D86" s="291" t="n">
        <f aca="false">SUM(D82:D85)</f>
        <v>2585.20195664</v>
      </c>
      <c r="E86" s="291" t="n">
        <f aca="false">SUM(E82:E85)</f>
        <v>2756.59159921</v>
      </c>
      <c r="F86" s="291" t="n">
        <f aca="false">SUM(F82:F85)</f>
        <v>2467.6221152</v>
      </c>
      <c r="G86" s="291" t="n">
        <f aca="false">SUM(G82:G85)</f>
        <v>2535.19437508</v>
      </c>
      <c r="H86" s="291" t="n">
        <f aca="false">SUM(H82:H85)</f>
        <v>2368.3197911</v>
      </c>
      <c r="I86" s="291" t="n">
        <f aca="false">SUM(I82:I85)</f>
        <v>2717.72703181</v>
      </c>
      <c r="J86" s="291" t="n">
        <f aca="false">SUM(J82:J85)</f>
        <v>2552.3739989</v>
      </c>
      <c r="K86" s="291" t="n">
        <f aca="false">SUM(K82:K85)</f>
        <v>2633.911154</v>
      </c>
      <c r="L86" s="291" t="n">
        <f aca="false">SUM(L82:L85)</f>
        <v>2760.64936176</v>
      </c>
      <c r="M86" s="291" t="n">
        <f aca="false">SUM(M82:M85)</f>
        <v>2435.356952</v>
      </c>
      <c r="N86" s="291" t="n">
        <f aca="false">SUM(N82:N85)</f>
        <v>2325.59464536</v>
      </c>
      <c r="O86" s="291" t="n">
        <f aca="false">SUM(C86:N86)</f>
        <v>31053.7965601</v>
      </c>
      <c r="P86" s="285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25"/>
      <c r="B87" s="25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85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4"/>
      <c r="B88" s="25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306"/>
      <c r="P88" s="285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25"/>
      <c r="B89" s="25"/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85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270"/>
      <c r="B90" s="270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Q90" s="283"/>
      <c r="R90" s="283"/>
    </row>
    <row r="91" customFormat="false" ht="15" hidden="false" customHeight="false" outlineLevel="0" collapsed="false">
      <c r="A91" s="3" t="s">
        <v>320</v>
      </c>
      <c r="B91" s="270"/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9"/>
      <c r="Q91" s="283"/>
      <c r="R91" s="283"/>
    </row>
    <row r="92" customFormat="false" ht="12.75" hidden="false" customHeight="false" outlineLevel="0" collapsed="false">
      <c r="A92" s="25"/>
      <c r="B92" s="25"/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5"/>
    </row>
    <row r="93" customFormat="false" ht="12.75" hidden="false" customHeight="false" outlineLevel="0" collapsed="false">
      <c r="A93" s="310" t="s">
        <v>321</v>
      </c>
      <c r="B93" s="311"/>
      <c r="C93" s="312" t="n">
        <v>0.0006</v>
      </c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1"/>
      <c r="O93" s="313"/>
    </row>
    <row r="94" customFormat="false" ht="12.75" hidden="false" customHeight="false" outlineLevel="0" collapsed="false">
      <c r="A94" s="314" t="s">
        <v>322</v>
      </c>
      <c r="B94" s="315"/>
      <c r="C94" s="283" t="n">
        <f aca="false">C48*$C$93</f>
        <v>32.008926</v>
      </c>
      <c r="D94" s="283" t="n">
        <f aca="false">D48*$C$93</f>
        <v>29.523144</v>
      </c>
      <c r="E94" s="283" t="n">
        <f aca="false">E48*$C$93</f>
        <v>31.849617</v>
      </c>
      <c r="F94" s="283" t="n">
        <f aca="false">F48*$C$93</f>
        <v>29.91834</v>
      </c>
      <c r="G94" s="283" t="n">
        <f aca="false">G48*$C$93</f>
        <v>30.950958</v>
      </c>
      <c r="H94" s="283" t="n">
        <f aca="false">H48*$C$93</f>
        <v>33.81957</v>
      </c>
      <c r="I94" s="283" t="n">
        <f aca="false">I48*$C$93</f>
        <v>33.549099</v>
      </c>
      <c r="J94" s="283" t="n">
        <f aca="false">J48*$C$93</f>
        <v>35.658246</v>
      </c>
      <c r="K94" s="283" t="n">
        <f aca="false">K48*$C$93</f>
        <v>32.42565</v>
      </c>
      <c r="L94" s="283" t="n">
        <f aca="false">L48*$C$93</f>
        <v>33.339384</v>
      </c>
      <c r="M94" s="283" t="n">
        <f aca="false">M48*$C$93</f>
        <v>32.78808</v>
      </c>
      <c r="N94" s="283" t="n">
        <f aca="false">N48*$C$93</f>
        <v>35.707164</v>
      </c>
      <c r="O94" s="316" t="n">
        <f aca="false">SUM(C94:N94)</f>
        <v>391.538178</v>
      </c>
      <c r="Q94" s="317" t="n">
        <f aca="false">Q48*0.0006</f>
        <v>420.43985</v>
      </c>
      <c r="R94" s="317" t="n">
        <f aca="false">R48*0.0006</f>
        <v>502.71815</v>
      </c>
    </row>
    <row r="95" customFormat="false" ht="12.75" hidden="false" customHeight="false" outlineLevel="0" collapsed="false">
      <c r="A95" s="314" t="s">
        <v>323</v>
      </c>
      <c r="B95" s="315"/>
      <c r="C95" s="318" t="n">
        <f aca="false">C78</f>
        <v>2.96</v>
      </c>
      <c r="D95" s="318" t="n">
        <f aca="false">D78</f>
        <v>2.94</v>
      </c>
      <c r="E95" s="318" t="n">
        <f aca="false">E78</f>
        <v>2.87</v>
      </c>
      <c r="F95" s="318" t="n">
        <f aca="false">F78</f>
        <v>2.72</v>
      </c>
      <c r="G95" s="318" t="n">
        <f aca="false">G78</f>
        <v>2.74</v>
      </c>
      <c r="H95" s="318" t="n">
        <f aca="false">H78</f>
        <v>2.77</v>
      </c>
      <c r="I95" s="318" t="n">
        <f aca="false">I78</f>
        <v>2.81</v>
      </c>
      <c r="J95" s="318" t="n">
        <f aca="false">J78</f>
        <v>2.85</v>
      </c>
      <c r="K95" s="318" t="n">
        <f aca="false">K78</f>
        <v>2.84</v>
      </c>
      <c r="L95" s="318" t="n">
        <f aca="false">L78</f>
        <v>2.86</v>
      </c>
      <c r="M95" s="318" t="n">
        <f aca="false">M78</f>
        <v>3.1</v>
      </c>
      <c r="N95" s="318" t="n">
        <f aca="false">N78</f>
        <v>3.26</v>
      </c>
      <c r="O95" s="223"/>
      <c r="Q95" s="25" t="n">
        <v>2.37</v>
      </c>
      <c r="R95" s="25" t="n">
        <v>2.37</v>
      </c>
    </row>
    <row r="96" customFormat="false" ht="12.75" hidden="false" customHeight="false" outlineLevel="0" collapsed="false">
      <c r="A96" s="314" t="s">
        <v>324</v>
      </c>
      <c r="B96" s="315"/>
      <c r="C96" s="319" t="n">
        <f aca="false">C94*C95</f>
        <v>94.74642096</v>
      </c>
      <c r="D96" s="319" t="n">
        <f aca="false">D94*D95</f>
        <v>86.79804336</v>
      </c>
      <c r="E96" s="319" t="n">
        <f aca="false">E94*E95</f>
        <v>91.40840079</v>
      </c>
      <c r="F96" s="319" t="n">
        <f aca="false">F94*F95</f>
        <v>81.3778848</v>
      </c>
      <c r="G96" s="319" t="n">
        <f aca="false">G94*G95</f>
        <v>84.80562492</v>
      </c>
      <c r="H96" s="319" t="n">
        <f aca="false">H94*H95</f>
        <v>93.6802089</v>
      </c>
      <c r="I96" s="319" t="n">
        <f aca="false">I94*I95</f>
        <v>94.27296819</v>
      </c>
      <c r="J96" s="319" t="n">
        <f aca="false">J94*J95</f>
        <v>101.6260011</v>
      </c>
      <c r="K96" s="319" t="n">
        <f aca="false">K94*K95</f>
        <v>92.088846</v>
      </c>
      <c r="L96" s="319" t="n">
        <f aca="false">L94*L95</f>
        <v>95.35063824</v>
      </c>
      <c r="M96" s="319" t="n">
        <f aca="false">M94*M95</f>
        <v>101.643048</v>
      </c>
      <c r="N96" s="319" t="n">
        <f aca="false">N94*N95</f>
        <v>116.40535464</v>
      </c>
      <c r="O96" s="320" t="n">
        <f aca="false">SUM(C96:N96)</f>
        <v>1134.2034399</v>
      </c>
      <c r="Q96" s="317" t="n">
        <f aca="false">Q94*Q95</f>
        <v>996.4424445</v>
      </c>
      <c r="R96" s="317" t="n">
        <f aca="false">R94*R95</f>
        <v>1191.4420155</v>
      </c>
    </row>
    <row r="97" customFormat="false" ht="12.75" hidden="false" customHeight="false" outlineLevel="0" collapsed="false">
      <c r="A97" s="321"/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322"/>
    </row>
    <row r="98" customFormat="false" ht="12.75" hidden="false" customHeight="false" outlineLevel="0" collapsed="false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customFormat="false" ht="12.75" hidden="false" customHeight="false" outlineLevel="0" collapsed="false">
      <c r="A99" s="315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</row>
    <row r="100" customFormat="false" ht="12.75" hidden="false" customHeight="false" outlineLevel="0" collapsed="false">
      <c r="A100" s="315"/>
      <c r="B100" s="315"/>
      <c r="C100" s="323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</row>
    <row r="101" customFormat="false" ht="12.75" hidden="false" customHeight="false" outlineLevel="0" collapsed="false">
      <c r="A101" s="324" t="s">
        <v>325</v>
      </c>
      <c r="B101" s="311"/>
      <c r="C101" s="312" t="n">
        <v>0.0006</v>
      </c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311"/>
      <c r="O101" s="313"/>
    </row>
    <row r="102" customFormat="false" ht="12.75" hidden="false" customHeight="false" outlineLevel="0" collapsed="false">
      <c r="A102" s="314" t="s">
        <v>322</v>
      </c>
      <c r="B102" s="315"/>
      <c r="C102" s="283" t="n">
        <v>34.41372</v>
      </c>
      <c r="D102" s="283" t="n">
        <v>30.64488</v>
      </c>
      <c r="E102" s="283" t="n">
        <v>33.52278</v>
      </c>
      <c r="F102" s="283" t="n">
        <v>30.8988</v>
      </c>
      <c r="G102" s="283" t="n">
        <v>32.829</v>
      </c>
      <c r="H102" s="283" t="n">
        <v>32.4774</v>
      </c>
      <c r="I102" s="283" t="n">
        <v>29.5833</v>
      </c>
      <c r="J102" s="283" t="n">
        <v>31.15128</v>
      </c>
      <c r="K102" s="283" t="n">
        <v>29.0034</v>
      </c>
      <c r="L102" s="283" t="n">
        <v>31.69254</v>
      </c>
      <c r="M102" s="283" t="n">
        <v>31.3884</v>
      </c>
      <c r="N102" s="283" t="n">
        <v>34.37466</v>
      </c>
      <c r="O102" s="316" t="n">
        <f aca="false">SUM(C102:N102)</f>
        <v>381.98016</v>
      </c>
    </row>
    <row r="103" customFormat="false" ht="12.75" hidden="false" customHeight="false" outlineLevel="0" collapsed="false">
      <c r="A103" s="314" t="s">
        <v>323</v>
      </c>
      <c r="B103" s="315"/>
      <c r="C103" s="325" t="n">
        <v>4.5</v>
      </c>
      <c r="D103" s="325" t="n">
        <v>4.5</v>
      </c>
      <c r="E103" s="325" t="n">
        <v>4.5</v>
      </c>
      <c r="F103" s="325" t="n">
        <v>4.5</v>
      </c>
      <c r="G103" s="325" t="n">
        <v>4.5</v>
      </c>
      <c r="H103" s="325" t="n">
        <v>4.5</v>
      </c>
      <c r="I103" s="325" t="n">
        <v>4.5</v>
      </c>
      <c r="J103" s="325" t="n">
        <v>4.5</v>
      </c>
      <c r="K103" s="325" t="n">
        <v>4.5</v>
      </c>
      <c r="L103" s="325" t="n">
        <v>4.5</v>
      </c>
      <c r="M103" s="325" t="n">
        <v>4.5</v>
      </c>
      <c r="N103" s="325" t="n">
        <v>4.5</v>
      </c>
      <c r="O103" s="223"/>
    </row>
    <row r="104" customFormat="false" ht="12.75" hidden="false" customHeight="false" outlineLevel="0" collapsed="false">
      <c r="A104" s="314" t="s">
        <v>324</v>
      </c>
      <c r="B104" s="315"/>
      <c r="C104" s="319" t="n">
        <f aca="false">C102*C103</f>
        <v>154.86174</v>
      </c>
      <c r="D104" s="319" t="n">
        <f aca="false">D102*D103</f>
        <v>137.90196</v>
      </c>
      <c r="E104" s="319" t="n">
        <f aca="false">E102*E103</f>
        <v>150.85251</v>
      </c>
      <c r="F104" s="319" t="n">
        <f aca="false">F102*F103</f>
        <v>139.0446</v>
      </c>
      <c r="G104" s="319" t="n">
        <f aca="false">G102*G103</f>
        <v>147.7305</v>
      </c>
      <c r="H104" s="319" t="n">
        <f aca="false">H102*H103</f>
        <v>146.1483</v>
      </c>
      <c r="I104" s="319" t="n">
        <f aca="false">I102*I103</f>
        <v>133.12485</v>
      </c>
      <c r="J104" s="319" t="n">
        <f aca="false">J102*J103</f>
        <v>140.18076</v>
      </c>
      <c r="K104" s="319" t="n">
        <f aca="false">K102*K103</f>
        <v>130.5153</v>
      </c>
      <c r="L104" s="319" t="n">
        <f aca="false">L102*L103</f>
        <v>142.61643</v>
      </c>
      <c r="M104" s="319" t="n">
        <f aca="false">M102*M103</f>
        <v>141.2478</v>
      </c>
      <c r="N104" s="319" t="n">
        <f aca="false">N102*N103</f>
        <v>154.68597</v>
      </c>
      <c r="O104" s="320" t="n">
        <f aca="false">SUM(C104:N104)</f>
        <v>1718.91072</v>
      </c>
    </row>
    <row r="105" customFormat="false" ht="12.75" hidden="false" customHeight="false" outlineLevel="0" collapsed="false">
      <c r="A105" s="321"/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322"/>
    </row>
    <row r="108" customFormat="false" ht="12.75" hidden="false" customHeight="false" outlineLevel="0" collapsed="false">
      <c r="A108" s="324" t="s">
        <v>124</v>
      </c>
      <c r="B108" s="311"/>
      <c r="C108" s="312"/>
      <c r="D108" s="311"/>
      <c r="E108" s="311"/>
      <c r="F108" s="311"/>
      <c r="G108" s="311"/>
      <c r="H108" s="311"/>
      <c r="I108" s="311"/>
      <c r="J108" s="311"/>
      <c r="K108" s="311"/>
      <c r="L108" s="311"/>
      <c r="M108" s="311"/>
      <c r="N108" s="311"/>
      <c r="O108" s="313"/>
    </row>
    <row r="109" customFormat="false" ht="12.75" hidden="false" customHeight="false" outlineLevel="0" collapsed="false">
      <c r="A109" s="314" t="s">
        <v>326</v>
      </c>
      <c r="B109" s="315"/>
      <c r="C109" s="283" t="n">
        <f aca="false">(C59+C62+C63+C64)/C1</f>
        <v>26.7165781612903</v>
      </c>
      <c r="D109" s="283" t="n">
        <f aca="false">(D59+D62+D63+D64)/D1</f>
        <v>26.2345064285714</v>
      </c>
      <c r="E109" s="283" t="n">
        <f aca="false">(E59+E62+E63+E64)/E1</f>
        <v>25.3107659032258</v>
      </c>
      <c r="F109" s="283" t="n">
        <f aca="false">(F59+F62+F63+F64)/F1</f>
        <v>23.4082576666667</v>
      </c>
      <c r="G109" s="283" t="n">
        <f aca="false">(G59+G62+G63+G64)/G1</f>
        <v>23.1901752258065</v>
      </c>
      <c r="H109" s="283" t="n">
        <f aca="false">(H59+H62+H63+H64)/H1</f>
        <v>22.0878373333333</v>
      </c>
      <c r="I109" s="283" t="n">
        <f aca="false">(I59+I62+I63+I64)/I1</f>
        <v>25.0892096129032</v>
      </c>
      <c r="J109" s="283" t="n">
        <f aca="false">(J59+J62+J63+J64)/J1</f>
        <v>23.0709819032258</v>
      </c>
      <c r="K109" s="283" t="n">
        <f aca="false">(K59+K62+K63+K64)/K1</f>
        <v>25.0122046666667</v>
      </c>
      <c r="L109" s="283" t="n">
        <f aca="false">(L59+L62+L63+L64)/L1</f>
        <v>25.3728141290323</v>
      </c>
      <c r="M109" s="283" t="n">
        <f aca="false">(M59+M62+M63+M64)/M1</f>
        <v>22.044852</v>
      </c>
      <c r="N109" s="283" t="n">
        <f aca="false">(N59+N62+N63+N64)/N1</f>
        <v>19.7980756451613</v>
      </c>
      <c r="O109" s="316" t="n">
        <f aca="false">SUM(C109:N109)</f>
        <v>287.336258675883</v>
      </c>
      <c r="P109" s="326" t="n">
        <f aca="false">O109/12</f>
        <v>23.9446882229903</v>
      </c>
    </row>
    <row r="110" customFormat="false" ht="12.75" hidden="false" customHeight="false" outlineLevel="0" collapsed="false">
      <c r="A110" s="539" t="s">
        <v>327</v>
      </c>
      <c r="B110" s="315"/>
      <c r="C110" s="327" t="n">
        <v>15</v>
      </c>
      <c r="D110" s="327" t="n">
        <v>15</v>
      </c>
      <c r="E110" s="327" t="n">
        <v>15</v>
      </c>
      <c r="F110" s="327" t="n">
        <v>15</v>
      </c>
      <c r="G110" s="327" t="n">
        <v>15</v>
      </c>
      <c r="H110" s="327" t="n">
        <v>15</v>
      </c>
      <c r="I110" s="327" t="n">
        <v>15</v>
      </c>
      <c r="J110" s="327" t="n">
        <v>15</v>
      </c>
      <c r="K110" s="327" t="n">
        <v>15</v>
      </c>
      <c r="L110" s="327" t="n">
        <v>15</v>
      </c>
      <c r="M110" s="327" t="n">
        <v>15</v>
      </c>
      <c r="N110" s="327" t="n">
        <v>15</v>
      </c>
      <c r="O110" s="316" t="n">
        <f aca="false">SUM(C110:N110)</f>
        <v>180</v>
      </c>
      <c r="P110" s="326" t="n">
        <f aca="false">O110/12</f>
        <v>15</v>
      </c>
    </row>
    <row r="111" customFormat="false" ht="12.75" hidden="false" customHeight="false" outlineLevel="0" collapsed="false">
      <c r="A111" s="314" t="s">
        <v>328</v>
      </c>
      <c r="B111" s="315"/>
      <c r="C111" s="328" t="n">
        <f aca="false">C109-C110</f>
        <v>11.7165781612903</v>
      </c>
      <c r="D111" s="328" t="n">
        <f aca="false">D109-D110</f>
        <v>11.2345064285714</v>
      </c>
      <c r="E111" s="328" t="n">
        <f aca="false">E109-E110</f>
        <v>10.3107659032258</v>
      </c>
      <c r="F111" s="328" t="n">
        <f aca="false">F109-F110</f>
        <v>8.40825766666668</v>
      </c>
      <c r="G111" s="328" t="n">
        <f aca="false">G109-G110</f>
        <v>8.19017522580645</v>
      </c>
      <c r="H111" s="328" t="n">
        <f aca="false">H109-H110</f>
        <v>7.08783733333334</v>
      </c>
      <c r="I111" s="328" t="n">
        <f aca="false">I109-I110</f>
        <v>10.0892096129032</v>
      </c>
      <c r="J111" s="328" t="n">
        <f aca="false">J109-J110</f>
        <v>8.07098190322581</v>
      </c>
      <c r="K111" s="328" t="n">
        <f aca="false">K109-K110</f>
        <v>10.0122046666667</v>
      </c>
      <c r="L111" s="328" t="n">
        <f aca="false">L109-L110</f>
        <v>10.3728141290323</v>
      </c>
      <c r="M111" s="328" t="n">
        <f aca="false">M109-M110</f>
        <v>7.04485200000001</v>
      </c>
      <c r="N111" s="328" t="n">
        <f aca="false">N109-N110</f>
        <v>4.79807564516129</v>
      </c>
      <c r="O111" s="316" t="n">
        <f aca="false">SUM(C111:N111)</f>
        <v>107.336258675883</v>
      </c>
      <c r="P111" s="326" t="n">
        <f aca="false">O111/12</f>
        <v>8.94468822299027</v>
      </c>
    </row>
    <row r="112" customFormat="false" ht="12.75" hidden="false" customHeight="false" outlineLevel="0" collapsed="false">
      <c r="A112" s="321"/>
      <c r="B112" s="276"/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322"/>
    </row>
    <row r="114" customFormat="false" ht="12.75" hidden="false" customHeight="false" outlineLevel="0" collapsed="false">
      <c r="F114" s="329" t="n">
        <f aca="true">(NOW())</f>
        <v>45926.8875174661</v>
      </c>
    </row>
    <row r="118" customFormat="false" ht="12.75" hidden="false" customHeight="false" outlineLevel="0" collapsed="false">
      <c r="C118" s="274" t="s">
        <v>98</v>
      </c>
      <c r="D118" s="274" t="s">
        <v>99</v>
      </c>
      <c r="E118" s="274" t="s">
        <v>100</v>
      </c>
      <c r="F118" s="274" t="s">
        <v>101</v>
      </c>
      <c r="G118" s="274" t="s">
        <v>102</v>
      </c>
      <c r="H118" s="274" t="s">
        <v>103</v>
      </c>
      <c r="I118" s="274" t="s">
        <v>104</v>
      </c>
      <c r="J118" s="274" t="s">
        <v>105</v>
      </c>
      <c r="K118" s="274" t="s">
        <v>106</v>
      </c>
      <c r="L118" s="274" t="s">
        <v>107</v>
      </c>
      <c r="M118" s="274" t="s">
        <v>108</v>
      </c>
      <c r="N118" s="274" t="s">
        <v>109</v>
      </c>
      <c r="O118" s="19" t="s">
        <v>35</v>
      </c>
      <c r="P118" s="19" t="s">
        <v>271</v>
      </c>
      <c r="Q118" s="19" t="n">
        <v>2003</v>
      </c>
      <c r="R118" s="19" t="n">
        <v>2004</v>
      </c>
      <c r="S118" s="19"/>
    </row>
    <row r="120" customFormat="false" ht="12.75" hidden="false" customHeight="false" outlineLevel="0" collapsed="false">
      <c r="A120" s="330" t="s">
        <v>329</v>
      </c>
    </row>
    <row r="121" customFormat="false" ht="12.75" hidden="false" customHeight="false" outlineLevel="0" collapsed="false">
      <c r="A121" s="330" t="s">
        <v>330</v>
      </c>
    </row>
    <row r="122" customFormat="false" ht="12.75" hidden="false" customHeight="false" outlineLevel="0" collapsed="false">
      <c r="A122" s="330" t="s">
        <v>331</v>
      </c>
      <c r="C122" s="287" t="n">
        <f aca="false">C57+C58</f>
        <v>157.40901</v>
      </c>
      <c r="D122" s="287" t="n">
        <f aca="false">D57+D58</f>
        <v>143.96676</v>
      </c>
      <c r="E122" s="287" t="n">
        <f aca="false">E57+E58</f>
        <v>149.2464</v>
      </c>
      <c r="F122" s="287" t="n">
        <f aca="false">F57+F58</f>
        <v>184.4643</v>
      </c>
      <c r="G122" s="287" t="n">
        <f aca="false">G57+G58</f>
        <v>187.4911</v>
      </c>
      <c r="H122" s="287" t="n">
        <f aca="false">H57+H58</f>
        <v>179.7531</v>
      </c>
      <c r="I122" s="287" t="n">
        <f aca="false">I57+I58</f>
        <v>181.35403</v>
      </c>
      <c r="J122" s="287" t="n">
        <f aca="false">J57+J58</f>
        <v>176.27065</v>
      </c>
      <c r="K122" s="287" t="n">
        <f aca="false">K57+K58</f>
        <v>162.6321</v>
      </c>
      <c r="L122" s="287" t="n">
        <f aca="false">L57+L58</f>
        <v>163.90878</v>
      </c>
      <c r="M122" s="287" t="n">
        <f aca="false">M57+M58</f>
        <v>174.0636</v>
      </c>
      <c r="N122" s="287" t="n">
        <f aca="false">N57+N58</f>
        <v>185.04241</v>
      </c>
      <c r="O122" s="287" t="n">
        <f aca="false">SUM(C122:N122)</f>
        <v>2045.60224</v>
      </c>
      <c r="P122" s="25" t="n">
        <f aca="false">ROUND(O122/12,1)</f>
        <v>170.5</v>
      </c>
    </row>
    <row r="123" customFormat="false" ht="12.75" hidden="false" customHeight="false" outlineLevel="0" collapsed="false">
      <c r="A123" s="330" t="s">
        <v>332</v>
      </c>
      <c r="C123" s="287" t="n">
        <f aca="false">SUM(C52:C56)</f>
        <v>1610.33375</v>
      </c>
      <c r="D123" s="287" t="n">
        <f aca="false">SUM(D52:D56)</f>
        <v>1458.086</v>
      </c>
      <c r="E123" s="287" t="n">
        <f aca="false">SUM(E52:E56)</f>
        <v>1574.118</v>
      </c>
      <c r="F123" s="287" t="n">
        <f aca="false">SUM(F52:F56)</f>
        <v>1389.6525</v>
      </c>
      <c r="G123" s="287" t="n">
        <f aca="false">SUM(G52:G56)</f>
        <v>1434.3855</v>
      </c>
      <c r="H123" s="287" t="n">
        <f aca="false">SUM(H52:H56)</f>
        <v>1641.93</v>
      </c>
      <c r="I123" s="287" t="n">
        <f aca="false">SUM(I52:I56)</f>
        <v>1743.44</v>
      </c>
      <c r="J123" s="287" t="n">
        <f aca="false">SUM(J52:J56)</f>
        <v>1767.25575</v>
      </c>
      <c r="K123" s="287" t="n">
        <f aca="false">SUM(K52:K56)</f>
        <v>1702.455</v>
      </c>
      <c r="L123" s="287" t="n">
        <f aca="false">SUM(L52:L56)</f>
        <v>1769.8675</v>
      </c>
      <c r="M123" s="287" t="n">
        <f aca="false">SUM(M52:M56)</f>
        <v>1625.73</v>
      </c>
      <c r="N123" s="287" t="n">
        <f aca="false">SUM(N52:N56)</f>
        <v>1671.34175</v>
      </c>
      <c r="O123" s="287" t="n">
        <f aca="false">SUM(C123:N123)</f>
        <v>19388.59575</v>
      </c>
      <c r="P123" s="25" t="n">
        <f aca="false">ROUND(O123/12,1)</f>
        <v>1615.7</v>
      </c>
    </row>
    <row r="124" customFormat="false" ht="12.75" hidden="false" customHeight="false" outlineLevel="0" collapsed="false">
      <c r="A124" s="330" t="s">
        <v>333</v>
      </c>
      <c r="C124" s="287" t="n">
        <f aca="false">SUM(C122:C123)</f>
        <v>1767.74276</v>
      </c>
      <c r="D124" s="287" t="n">
        <f aca="false">SUM(D122:D123)</f>
        <v>1602.05276</v>
      </c>
      <c r="E124" s="287" t="n">
        <f aca="false">SUM(E122:E123)</f>
        <v>1723.3644</v>
      </c>
      <c r="F124" s="287" t="n">
        <f aca="false">SUM(F122:F123)</f>
        <v>1574.1168</v>
      </c>
      <c r="G124" s="287" t="n">
        <f aca="false">SUM(G122:G123)</f>
        <v>1621.8766</v>
      </c>
      <c r="H124" s="287" t="n">
        <f aca="false">SUM(H122:H123)</f>
        <v>1821.6831</v>
      </c>
      <c r="I124" s="287" t="n">
        <f aca="false">SUM(I122:I123)</f>
        <v>1924.79403</v>
      </c>
      <c r="J124" s="287" t="n">
        <f aca="false">SUM(J122:J123)</f>
        <v>1943.5264</v>
      </c>
      <c r="K124" s="287" t="n">
        <f aca="false">SUM(K122:K123)</f>
        <v>1865.0871</v>
      </c>
      <c r="L124" s="287" t="n">
        <f aca="false">SUM(L122:L123)</f>
        <v>1933.77628</v>
      </c>
      <c r="M124" s="287" t="n">
        <f aca="false">SUM(M122:M123)</f>
        <v>1799.7936</v>
      </c>
      <c r="N124" s="287" t="n">
        <f aca="false">SUM(N122:N123)</f>
        <v>1856.38416</v>
      </c>
      <c r="O124" s="287" t="n">
        <f aca="false">SUM(O122:O123)</f>
        <v>21434.19799</v>
      </c>
      <c r="P124" s="287" t="n">
        <f aca="false">SUM(P122:P123)</f>
        <v>1786.2</v>
      </c>
    </row>
    <row r="125" customFormat="false" ht="12.75" hidden="false" customHeight="false" outlineLevel="0" collapsed="false">
      <c r="A125" s="330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</row>
    <row r="126" customFormat="false" ht="12.75" hidden="false" customHeight="false" outlineLevel="0" collapsed="false">
      <c r="A126" s="330" t="s">
        <v>334</v>
      </c>
      <c r="C126" s="28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</row>
    <row r="127" customFormat="false" ht="12.75" hidden="false" customHeight="false" outlineLevel="0" collapsed="false">
      <c r="A127" s="330" t="s">
        <v>335</v>
      </c>
      <c r="C127" s="287" t="n">
        <f aca="false">SUM(C17:C18)</f>
        <v>371.494</v>
      </c>
      <c r="D127" s="287" t="n">
        <f aca="false">SUM(D17:D18)</f>
        <v>375.494</v>
      </c>
      <c r="E127" s="287" t="n">
        <f aca="false">SUM(E17:E18)</f>
        <v>351.694</v>
      </c>
      <c r="F127" s="287" t="n">
        <f aca="false">SUM(F17:F18)</f>
        <v>448.92</v>
      </c>
      <c r="G127" s="287" t="n">
        <f aca="false">SUM(G17:G18)</f>
        <v>442.391</v>
      </c>
      <c r="H127" s="287" t="n">
        <f aca="false">SUM(H17:H18)</f>
        <v>438.186</v>
      </c>
      <c r="I127" s="287" t="n">
        <f aca="false">SUM(I17:I18)</f>
        <v>426.377</v>
      </c>
      <c r="J127" s="287" t="n">
        <f aca="false">SUM(J17:J18)</f>
        <v>415.867</v>
      </c>
      <c r="K127" s="287" t="n">
        <f aca="false">SUM(K17:K18)</f>
        <v>394.263</v>
      </c>
      <c r="L127" s="287" t="n">
        <f aca="false">SUM(L17:L18)</f>
        <v>387.04</v>
      </c>
      <c r="M127" s="287" t="n">
        <f aca="false">SUM(M17:M18)</f>
        <v>424.41</v>
      </c>
      <c r="N127" s="287" t="n">
        <f aca="false">SUM(N17:N18)</f>
        <v>437.15</v>
      </c>
      <c r="O127" s="287" t="n">
        <f aca="false">SUM(C127:N127)</f>
        <v>4913.286</v>
      </c>
      <c r="P127" s="25" t="n">
        <f aca="false">ROUND(O127/12,1)</f>
        <v>409.4</v>
      </c>
    </row>
    <row r="128" customFormat="false" ht="12.75" hidden="false" customHeight="false" outlineLevel="0" collapsed="false">
      <c r="A128" s="330" t="s">
        <v>336</v>
      </c>
      <c r="C128" s="278" t="n">
        <f aca="false">SUM(C12:C16)</f>
        <v>2003.474</v>
      </c>
      <c r="D128" s="278" t="n">
        <f aca="false">SUM(D12:D16)</f>
        <v>2037.977</v>
      </c>
      <c r="E128" s="278" t="n">
        <f aca="false">SUM(E12:E16)</f>
        <v>1984.069</v>
      </c>
      <c r="F128" s="278" t="n">
        <f aca="false">SUM(F12:F16)</f>
        <v>1811.778</v>
      </c>
      <c r="G128" s="278" t="n">
        <f aca="false">SUM(G12:G16)</f>
        <v>1805.845</v>
      </c>
      <c r="H128" s="278" t="n">
        <f aca="false">SUM(H12:H16)</f>
        <v>2002.842</v>
      </c>
      <c r="I128" s="278" t="n">
        <f aca="false">SUM(I12:I16)</f>
        <v>2011.343</v>
      </c>
      <c r="J128" s="278" t="n">
        <f aca="false">SUM(J12:J16)</f>
        <v>2091.059</v>
      </c>
      <c r="K128" s="278" t="n">
        <f aca="false">SUM(K12:K16)</f>
        <v>2016.656</v>
      </c>
      <c r="L128" s="278" t="n">
        <f aca="false">SUM(L12:L16)</f>
        <v>2025.749</v>
      </c>
      <c r="M128" s="278" t="n">
        <f aca="false">SUM(M12:M16)</f>
        <v>2012.474</v>
      </c>
      <c r="N128" s="278" t="n">
        <f aca="false">SUM(N12:N16)</f>
        <v>2061.709</v>
      </c>
      <c r="O128" s="287" t="n">
        <f aca="false">SUM(C128:N128)</f>
        <v>23864.975</v>
      </c>
      <c r="P128" s="25" t="n">
        <f aca="false">ROUND(O128/12,1)</f>
        <v>1988.7</v>
      </c>
    </row>
    <row r="129" customFormat="false" ht="12.75" hidden="false" customHeight="false" outlineLevel="0" collapsed="false">
      <c r="A129" s="330"/>
      <c r="C129" s="287" t="n">
        <f aca="false">SUM(C127:C128)</f>
        <v>2374.968</v>
      </c>
      <c r="D129" s="287" t="n">
        <f aca="false">SUM(D127:D128)</f>
        <v>2413.471</v>
      </c>
      <c r="E129" s="287" t="n">
        <f aca="false">SUM(E127:E128)</f>
        <v>2335.763</v>
      </c>
      <c r="F129" s="287" t="n">
        <f aca="false">SUM(F127:F128)</f>
        <v>2260.698</v>
      </c>
      <c r="G129" s="287" t="n">
        <f aca="false">SUM(G127:G128)</f>
        <v>2248.236</v>
      </c>
      <c r="H129" s="287" t="n">
        <f aca="false">SUM(H127:H128)</f>
        <v>2441.028</v>
      </c>
      <c r="I129" s="287" t="n">
        <f aca="false">SUM(I127:I128)</f>
        <v>2437.72</v>
      </c>
      <c r="J129" s="287" t="n">
        <f aca="false">SUM(J127:J128)</f>
        <v>2506.926</v>
      </c>
      <c r="K129" s="287" t="n">
        <f aca="false">SUM(K127:K128)</f>
        <v>2410.919</v>
      </c>
      <c r="L129" s="287" t="n">
        <f aca="false">SUM(L127:L128)</f>
        <v>2412.789</v>
      </c>
      <c r="M129" s="287" t="n">
        <f aca="false">SUM(M127:M128)</f>
        <v>2436.884</v>
      </c>
      <c r="N129" s="287" t="n">
        <f aca="false">SUM(N127:N128)</f>
        <v>2498.859</v>
      </c>
      <c r="O129" s="287" t="n">
        <f aca="false">SUM(O127:O128)</f>
        <v>28778.261</v>
      </c>
      <c r="P129" s="287" t="n">
        <f aca="false">SUM(P127:P128)</f>
        <v>2398.1</v>
      </c>
    </row>
    <row r="130" customFormat="false" ht="12.75" hidden="false" customHeight="false" outlineLevel="0" collapsed="false">
      <c r="A130" s="330" t="s">
        <v>337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customFormat="false" ht="12.75" hidden="false" customHeight="false" outlineLevel="0" collapsed="false">
      <c r="A131" s="330" t="s">
        <v>338</v>
      </c>
      <c r="C131" s="287" t="n">
        <f aca="false">C122*1.1</f>
        <v>173.149911</v>
      </c>
      <c r="D131" s="287" t="n">
        <f aca="false">D122*1.1</f>
        <v>158.363436</v>
      </c>
      <c r="E131" s="287" t="n">
        <f aca="false">E122*1.1</f>
        <v>164.17104</v>
      </c>
      <c r="F131" s="287" t="n">
        <f aca="false">F122*1.1</f>
        <v>202.91073</v>
      </c>
      <c r="G131" s="287" t="n">
        <f aca="false">G122*1.1</f>
        <v>206.24021</v>
      </c>
      <c r="H131" s="287" t="n">
        <f aca="false">H122*1.1</f>
        <v>197.72841</v>
      </c>
      <c r="I131" s="287" t="n">
        <f aca="false">I122*1.1</f>
        <v>199.489433</v>
      </c>
      <c r="J131" s="287" t="n">
        <f aca="false">J122*1.1</f>
        <v>193.897715</v>
      </c>
      <c r="K131" s="287" t="n">
        <f aca="false">K122*1.1</f>
        <v>178.89531</v>
      </c>
      <c r="L131" s="287" t="n">
        <f aca="false">L122*1.1</f>
        <v>180.299658</v>
      </c>
      <c r="M131" s="287" t="n">
        <f aca="false">M122*1.1</f>
        <v>191.46996</v>
      </c>
      <c r="N131" s="287" t="n">
        <f aca="false">N122*1.1</f>
        <v>203.546651</v>
      </c>
      <c r="O131" s="287" t="n">
        <f aca="false">SUM(C131:N131)</f>
        <v>2250.162464</v>
      </c>
      <c r="P131" s="25" t="n">
        <f aca="false">ROUND(O131/12,1)</f>
        <v>187.5</v>
      </c>
    </row>
    <row r="132" customFormat="false" ht="12.75" hidden="false" customHeight="false" outlineLevel="0" collapsed="false">
      <c r="A132" s="330" t="s">
        <v>339</v>
      </c>
      <c r="C132" s="25" t="n">
        <f aca="false">ROUND((C128-C16)*C79*C1,2)</f>
        <v>734.37</v>
      </c>
      <c r="D132" s="25" t="n">
        <f aca="false">ROUND((D128-D16)*D79*D1,2)</f>
        <v>679.6</v>
      </c>
      <c r="E132" s="25" t="n">
        <f aca="false">ROUND((E128-E16)*E79*E1,2)</f>
        <v>742.71</v>
      </c>
      <c r="F132" s="25" t="n">
        <f aca="false">ROUND((F128-F16)*F79*F1,2)</f>
        <v>639.04</v>
      </c>
      <c r="G132" s="25" t="n">
        <f aca="false">ROUND((G128-G16)*G79*G1,2)</f>
        <v>665.79</v>
      </c>
      <c r="H132" s="25" t="n">
        <f aca="false">ROUND((H128-H16)*H79*H1,2)</f>
        <v>927.5</v>
      </c>
      <c r="I132" s="25" t="n">
        <f aca="false">ROUND((I128-I16)*I79*I1,2)</f>
        <v>913.99</v>
      </c>
      <c r="J132" s="25" t="n">
        <f aca="false">ROUND((J128-J16)*J79*J1,2)</f>
        <v>998.77</v>
      </c>
      <c r="K132" s="25" t="n">
        <f aca="false">ROUND((K128-K16)*K79*K1,2)</f>
        <v>903.4</v>
      </c>
      <c r="L132" s="25" t="n">
        <f aca="false">ROUND((L128-L16)*L79*L1,2)</f>
        <v>933.58</v>
      </c>
      <c r="M132" s="25" t="n">
        <f aca="false">ROUND((M128-M16)*M79*M1,2)</f>
        <v>914.19</v>
      </c>
      <c r="N132" s="25" t="n">
        <f aca="false">ROUND((N128-N16)*N79*N1,2)</f>
        <v>1003.39</v>
      </c>
      <c r="O132" s="287" t="n">
        <f aca="false">SUM(C132:N132)</f>
        <v>10056.33</v>
      </c>
      <c r="P132" s="25" t="n">
        <f aca="false">ROUND(O132/12,1)</f>
        <v>838</v>
      </c>
    </row>
    <row r="133" customFormat="false" ht="12.75" hidden="false" customHeight="false" outlineLevel="0" collapsed="false">
      <c r="A133" s="330"/>
      <c r="C133" s="287" t="n">
        <f aca="false">SUM(C131:C132)</f>
        <v>907.519911</v>
      </c>
      <c r="D133" s="287" t="n">
        <f aca="false">SUM(D131:D132)</f>
        <v>837.963436</v>
      </c>
      <c r="E133" s="287" t="n">
        <f aca="false">SUM(E131:E132)</f>
        <v>906.88104</v>
      </c>
      <c r="F133" s="287" t="n">
        <f aca="false">SUM(F131:F132)</f>
        <v>841.95073</v>
      </c>
      <c r="G133" s="287" t="n">
        <f aca="false">SUM(G131:G132)</f>
        <v>872.03021</v>
      </c>
      <c r="H133" s="287" t="n">
        <f aca="false">SUM(H131:H132)</f>
        <v>1125.22841</v>
      </c>
      <c r="I133" s="287" t="n">
        <f aca="false">SUM(I131:I132)</f>
        <v>1113.479433</v>
      </c>
      <c r="J133" s="287" t="n">
        <f aca="false">SUM(J131:J132)</f>
        <v>1192.667715</v>
      </c>
      <c r="K133" s="287" t="n">
        <f aca="false">SUM(K131:K132)</f>
        <v>1082.29531</v>
      </c>
      <c r="L133" s="287" t="n">
        <f aca="false">SUM(L131:L132)</f>
        <v>1113.879658</v>
      </c>
      <c r="M133" s="287" t="n">
        <f aca="false">SUM(M131:M132)</f>
        <v>1105.65996</v>
      </c>
      <c r="N133" s="287" t="n">
        <f aca="false">SUM(N131:N132)</f>
        <v>1206.936651</v>
      </c>
      <c r="O133" s="287" t="n">
        <f aca="false">SUM(O131:O132)</f>
        <v>12306.492464</v>
      </c>
      <c r="P133" s="287" t="n">
        <f aca="false">SUM(P131:P132)</f>
        <v>1025.5</v>
      </c>
    </row>
    <row r="134" customFormat="false" ht="12.75" hidden="false" customHeight="false" outlineLevel="0" collapsed="false">
      <c r="A134" s="330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customFormat="false" ht="12.75" hidden="false" customHeight="false" outlineLevel="0" collapsed="false">
      <c r="A135" s="330" t="s">
        <v>340</v>
      </c>
      <c r="C135" s="288" t="n">
        <f aca="false">-C62</f>
        <v>907.519911</v>
      </c>
      <c r="D135" s="288" t="n">
        <f aca="false">-D62</f>
        <v>837.963436</v>
      </c>
      <c r="E135" s="288" t="n">
        <f aca="false">-E62</f>
        <v>906.88104</v>
      </c>
      <c r="F135" s="288" t="n">
        <f aca="false">-F62</f>
        <v>841.95073</v>
      </c>
      <c r="G135" s="288" t="n">
        <f aca="false">-G62</f>
        <v>872.03021</v>
      </c>
      <c r="H135" s="288" t="n">
        <f aca="false">-H62</f>
        <v>1125.22841</v>
      </c>
      <c r="I135" s="288" t="n">
        <f aca="false">-I62</f>
        <v>1113.479433</v>
      </c>
      <c r="J135" s="288" t="n">
        <f aca="false">-J62</f>
        <v>1192.667715</v>
      </c>
      <c r="K135" s="288" t="n">
        <f aca="false">-K62</f>
        <v>1082.29531</v>
      </c>
      <c r="L135" s="288" t="n">
        <f aca="false">-L62</f>
        <v>1113.879658</v>
      </c>
      <c r="M135" s="288" t="n">
        <f aca="false">-M62</f>
        <v>1105.65996</v>
      </c>
      <c r="N135" s="288" t="n">
        <f aca="false">-N62</f>
        <v>1206.936651</v>
      </c>
      <c r="O135" s="288" t="n">
        <f aca="false">-O62</f>
        <v>12306.492464</v>
      </c>
      <c r="P135" s="288" t="n">
        <f aca="false">-P62</f>
        <v>33.716417709589</v>
      </c>
    </row>
    <row r="136" customFormat="false" ht="12.75" hidden="false" customHeight="false" outlineLevel="0" collapsed="false">
      <c r="A136" s="330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customFormat="false" ht="12.75" hidden="false" customHeight="false" outlineLevel="0" collapsed="false">
      <c r="A137" s="268" t="s">
        <v>341</v>
      </c>
      <c r="C137" s="287" t="n">
        <f aca="false">C133-C135</f>
        <v>0</v>
      </c>
      <c r="D137" s="287" t="n">
        <f aca="false">D133-D135</f>
        <v>0</v>
      </c>
      <c r="E137" s="287" t="n">
        <f aca="false">E133-E135</f>
        <v>0</v>
      </c>
      <c r="F137" s="287" t="n">
        <f aca="false">F133-F135</f>
        <v>0</v>
      </c>
      <c r="G137" s="287" t="n">
        <f aca="false">G133-G135</f>
        <v>0</v>
      </c>
      <c r="H137" s="287" t="n">
        <f aca="false">H133-H135</f>
        <v>0</v>
      </c>
      <c r="I137" s="287" t="n">
        <f aca="false">I133-I135</f>
        <v>0</v>
      </c>
      <c r="J137" s="287" t="n">
        <f aca="false">J133-J135</f>
        <v>0</v>
      </c>
      <c r="K137" s="287" t="n">
        <f aca="false">K133-K135</f>
        <v>0</v>
      </c>
      <c r="L137" s="287" t="n">
        <f aca="false">L133-L135</f>
        <v>0</v>
      </c>
      <c r="M137" s="287" t="n">
        <f aca="false">M133-M135</f>
        <v>0</v>
      </c>
      <c r="N137" s="287" t="n">
        <f aca="false">N133-N135</f>
        <v>0</v>
      </c>
      <c r="O137" s="287" t="n">
        <f aca="false">O133-O135</f>
        <v>0</v>
      </c>
      <c r="P137" s="287" t="n">
        <f aca="false">P133-P135</f>
        <v>991.783582290411</v>
      </c>
    </row>
    <row r="139" customFormat="false" ht="12.75" hidden="false" customHeight="false" outlineLevel="0" collapsed="false">
      <c r="A139" s="268" t="s">
        <v>342</v>
      </c>
      <c r="C139" s="287" t="n">
        <f aca="false">C75</f>
        <v>2.96</v>
      </c>
      <c r="D139" s="287" t="n">
        <f aca="false">D75</f>
        <v>2.94</v>
      </c>
      <c r="E139" s="287" t="n">
        <f aca="false">E75</f>
        <v>2.87</v>
      </c>
      <c r="F139" s="287" t="n">
        <f aca="false">F75</f>
        <v>2.72</v>
      </c>
      <c r="G139" s="287" t="n">
        <f aca="false">G75</f>
        <v>2.74</v>
      </c>
      <c r="H139" s="287" t="n">
        <f aca="false">H75</f>
        <v>2.77</v>
      </c>
      <c r="I139" s="287" t="n">
        <f aca="false">I75</f>
        <v>2.81</v>
      </c>
      <c r="J139" s="287" t="n">
        <f aca="false">J75</f>
        <v>2.85</v>
      </c>
      <c r="K139" s="287" t="n">
        <f aca="false">K75</f>
        <v>2.84</v>
      </c>
      <c r="L139" s="287" t="n">
        <f aca="false">L75</f>
        <v>2.86</v>
      </c>
      <c r="M139" s="287" t="n">
        <f aca="false">M75</f>
        <v>3.1</v>
      </c>
      <c r="N139" s="287" t="n">
        <f aca="false">N75</f>
        <v>3.26</v>
      </c>
      <c r="O139" s="287" t="n">
        <f aca="false">O75</f>
        <v>2.89333333333333</v>
      </c>
      <c r="P139" s="287" t="n">
        <f aca="false">P75</f>
        <v>0</v>
      </c>
    </row>
    <row r="140" customFormat="false" ht="12.75" hidden="false" customHeight="false" outlineLevel="0" collapsed="false">
      <c r="C140" s="287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</row>
    <row r="141" customFormat="false" ht="12.75" hidden="false" customHeight="false" outlineLevel="0" collapsed="false">
      <c r="A141" s="268" t="s">
        <v>343</v>
      </c>
      <c r="C141" s="287" t="n">
        <f aca="false">C137*C139</f>
        <v>0</v>
      </c>
      <c r="D141" s="287" t="n">
        <f aca="false">D137*D139</f>
        <v>0</v>
      </c>
      <c r="E141" s="287" t="n">
        <f aca="false">E137*E139</f>
        <v>0</v>
      </c>
      <c r="F141" s="287" t="n">
        <f aca="false">F137*F139</f>
        <v>0</v>
      </c>
      <c r="G141" s="287" t="n">
        <f aca="false">G137*G139</f>
        <v>0</v>
      </c>
      <c r="H141" s="287" t="n">
        <f aca="false">H137*H139</f>
        <v>0</v>
      </c>
      <c r="I141" s="287" t="n">
        <f aca="false">I137*I139</f>
        <v>0</v>
      </c>
      <c r="J141" s="287" t="n">
        <f aca="false">J137*J139</f>
        <v>0</v>
      </c>
      <c r="K141" s="287" t="n">
        <f aca="false">K137*K139</f>
        <v>0</v>
      </c>
      <c r="L141" s="287" t="n">
        <f aca="false">L137*L139</f>
        <v>0</v>
      </c>
      <c r="M141" s="287" t="n">
        <f aca="false">M137*M139</f>
        <v>0</v>
      </c>
      <c r="N141" s="287" t="n">
        <f aca="false">N137*N139</f>
        <v>0</v>
      </c>
      <c r="O141" s="287" t="n">
        <f aca="false">O137*O139</f>
        <v>0</v>
      </c>
      <c r="P141" s="287" t="n">
        <f aca="false">P137*P139</f>
        <v>0</v>
      </c>
    </row>
  </sheetData>
  <printOptions headings="false" gridLines="false" gridLinesSet="true" horizontalCentered="false" verticalCentered="false"/>
  <pageMargins left="0" right="0" top="0.25" bottom="0.2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2001-02-06T02:29:25Z</dcterms:created>
  <dc:creator>Gregory Doll</dc:creator>
  <dc:description/>
  <dc:language>en-US</dc:language>
  <cp:lastModifiedBy>jmoore3</cp:lastModifiedBy>
  <cp:lastPrinted>2001-09-20T13:35:01Z</cp:lastPrinted>
  <dcterms:modified xsi:type="dcterms:W3CDTF">2001-09-20T13:35:55Z</dcterms:modified>
  <cp:revision>0</cp:revision>
  <dc:subject/>
  <dc:title/>
</cp:coreProperties>
</file>